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\\Eikanett.Eika.no\Home\Konsern\KO-EBK\H803006\Desktop\junk\"/>
    </mc:Choice>
  </mc:AlternateContent>
  <xr:revisionPtr revIDLastSave="0" documentId="8_{2872A5C6-A99B-4A43-8D00-610DF216493B}" xr6:coauthVersionLast="31" xr6:coauthVersionMax="31" xr10:uidLastSave="{00000000-0000-0000-0000-000000000000}"/>
  <bookViews>
    <workbookView xWindow="0" yWindow="0" windowWidth="28950" windowHeight="13245" xr2:uid="{00000000-000D-0000-FFFF-FFFF00000000}"/>
  </bookViews>
  <sheets>
    <sheet name="Ark1" sheetId="1" r:id="rId1"/>
  </sheets>
  <calcPr calcId="179017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Z5" i="1" l="1"/>
  <c r="CZ71" i="1"/>
  <c r="CZ69" i="1"/>
  <c r="CZ68" i="1"/>
  <c r="CZ67" i="1"/>
  <c r="CZ64" i="1"/>
  <c r="CZ66" i="1"/>
  <c r="CZ65" i="1"/>
  <c r="CZ63" i="1"/>
  <c r="CZ62" i="1"/>
  <c r="CZ61" i="1"/>
  <c r="CZ60" i="1"/>
  <c r="CZ59" i="1"/>
  <c r="CZ58" i="1"/>
  <c r="CZ57" i="1"/>
  <c r="CZ56" i="1"/>
  <c r="CZ55" i="1"/>
  <c r="CZ54" i="1"/>
  <c r="CZ53" i="1"/>
  <c r="CZ12" i="1"/>
  <c r="CZ51" i="1"/>
  <c r="CZ48" i="1"/>
  <c r="CZ47" i="1"/>
  <c r="CZ45" i="1"/>
  <c r="CZ44" i="1"/>
  <c r="CZ43" i="1"/>
  <c r="CZ42" i="1"/>
  <c r="CZ41" i="1"/>
  <c r="CZ50" i="1"/>
  <c r="CZ40" i="1"/>
  <c r="CZ39" i="1"/>
  <c r="CZ38" i="1"/>
  <c r="CZ37" i="1"/>
  <c r="CZ36" i="1"/>
  <c r="CZ35" i="1"/>
  <c r="CZ34" i="1"/>
  <c r="CZ33" i="1"/>
  <c r="CZ32" i="1"/>
  <c r="CZ31" i="1"/>
  <c r="CZ30" i="1"/>
  <c r="CZ29" i="1"/>
  <c r="CZ28" i="1"/>
  <c r="CZ27" i="1"/>
  <c r="CZ26" i="1"/>
  <c r="CZ25" i="1"/>
  <c r="CZ24" i="1"/>
  <c r="CZ23" i="1"/>
  <c r="CZ22" i="1"/>
  <c r="CZ70" i="1"/>
  <c r="CZ21" i="1"/>
  <c r="CZ20" i="1"/>
  <c r="CZ19" i="1"/>
  <c r="CZ18" i="1"/>
  <c r="CZ17" i="1"/>
  <c r="CZ16" i="1"/>
  <c r="CZ52" i="1"/>
  <c r="CZ46" i="1"/>
  <c r="CZ15" i="1"/>
  <c r="CZ14" i="1"/>
  <c r="CZ13" i="1"/>
  <c r="CZ11" i="1"/>
  <c r="CZ49" i="1"/>
  <c r="CZ10" i="1"/>
  <c r="CZ9" i="1"/>
  <c r="CZ8" i="1"/>
  <c r="CZ7" i="1"/>
  <c r="CZ6" i="1"/>
  <c r="EB5" i="1"/>
  <c r="EB71" i="1"/>
  <c r="EB69" i="1"/>
  <c r="EB68" i="1"/>
  <c r="BJ68" i="1" s="1"/>
  <c r="EB67" i="1"/>
  <c r="EB64" i="1"/>
  <c r="EB66" i="1"/>
  <c r="EB65" i="1"/>
  <c r="BI65" i="1" s="1"/>
  <c r="EB63" i="1"/>
  <c r="EB62" i="1"/>
  <c r="EB61" i="1"/>
  <c r="EB60" i="1"/>
  <c r="BI60" i="1" s="1"/>
  <c r="EB59" i="1"/>
  <c r="EB58" i="1"/>
  <c r="EB57" i="1"/>
  <c r="EB56" i="1"/>
  <c r="BJ56" i="1" s="1"/>
  <c r="EB55" i="1"/>
  <c r="EB54" i="1"/>
  <c r="EB53" i="1"/>
  <c r="BI53" i="1" s="1"/>
  <c r="EB12" i="1"/>
  <c r="BJ12" i="1" s="1"/>
  <c r="EB51" i="1"/>
  <c r="EB48" i="1"/>
  <c r="EB47" i="1"/>
  <c r="BI47" i="1" s="1"/>
  <c r="EB45" i="1"/>
  <c r="BJ45" i="1" s="1"/>
  <c r="EB44" i="1"/>
  <c r="EB43" i="1"/>
  <c r="EB42" i="1"/>
  <c r="BI42" i="1" s="1"/>
  <c r="EB41" i="1"/>
  <c r="BJ41" i="1" s="1"/>
  <c r="EB50" i="1"/>
  <c r="EB40" i="1"/>
  <c r="EB39" i="1"/>
  <c r="BI39" i="1" s="1"/>
  <c r="EB38" i="1"/>
  <c r="BJ38" i="1" s="1"/>
  <c r="EB37" i="1"/>
  <c r="EB36" i="1"/>
  <c r="EB35" i="1"/>
  <c r="BI35" i="1" s="1"/>
  <c r="EB34" i="1"/>
  <c r="BI34" i="1" s="1"/>
  <c r="EB33" i="1"/>
  <c r="EB32" i="1"/>
  <c r="EB31" i="1"/>
  <c r="BI31" i="1" s="1"/>
  <c r="EB30" i="1"/>
  <c r="BI30" i="1" s="1"/>
  <c r="EB29" i="1"/>
  <c r="EB28" i="1"/>
  <c r="EB27" i="1"/>
  <c r="BI27" i="1" s="1"/>
  <c r="EB26" i="1"/>
  <c r="BI26" i="1" s="1"/>
  <c r="EB25" i="1"/>
  <c r="EB24" i="1"/>
  <c r="EB23" i="1"/>
  <c r="BI23" i="1" s="1"/>
  <c r="EB22" i="1"/>
  <c r="BJ22" i="1" s="1"/>
  <c r="EB70" i="1"/>
  <c r="EB21" i="1"/>
  <c r="EB20" i="1"/>
  <c r="EB19" i="1"/>
  <c r="BJ19" i="1" s="1"/>
  <c r="EB18" i="1"/>
  <c r="EB17" i="1"/>
  <c r="EB16" i="1"/>
  <c r="BI16" i="1" s="1"/>
  <c r="EB52" i="1"/>
  <c r="BJ52" i="1" s="1"/>
  <c r="EB46" i="1"/>
  <c r="EB15" i="1"/>
  <c r="EB14" i="1"/>
  <c r="EB13" i="1"/>
  <c r="BI13" i="1" s="1"/>
  <c r="EB11" i="1"/>
  <c r="EB49" i="1"/>
  <c r="EB10" i="1"/>
  <c r="EB9" i="1"/>
  <c r="EB8" i="1"/>
  <c r="EB7" i="1"/>
  <c r="EB6" i="1"/>
  <c r="EF5" i="1"/>
  <c r="EF71" i="1"/>
  <c r="BJ71" i="1" s="1"/>
  <c r="EF69" i="1"/>
  <c r="EF68" i="1"/>
  <c r="EF67" i="1"/>
  <c r="EF64" i="1"/>
  <c r="BJ64" i="1" s="1"/>
  <c r="EF66" i="1"/>
  <c r="EF65" i="1"/>
  <c r="EF63" i="1"/>
  <c r="EF62" i="1"/>
  <c r="BJ62" i="1" s="1"/>
  <c r="EF61" i="1"/>
  <c r="EF60" i="1"/>
  <c r="EF59" i="1"/>
  <c r="EF58" i="1"/>
  <c r="BJ58" i="1" s="1"/>
  <c r="EF57" i="1"/>
  <c r="EF56" i="1"/>
  <c r="EF55" i="1"/>
  <c r="EF54" i="1"/>
  <c r="BJ54" i="1" s="1"/>
  <c r="EF53" i="1"/>
  <c r="EF12" i="1"/>
  <c r="EF51" i="1"/>
  <c r="EF48" i="1"/>
  <c r="BJ48" i="1" s="1"/>
  <c r="EF47" i="1"/>
  <c r="EF45" i="1"/>
  <c r="EF44" i="1"/>
  <c r="EF43" i="1"/>
  <c r="BJ43" i="1" s="1"/>
  <c r="EF42" i="1"/>
  <c r="EF41" i="1"/>
  <c r="EF50" i="1"/>
  <c r="EF40" i="1"/>
  <c r="BJ40" i="1" s="1"/>
  <c r="EF39" i="1"/>
  <c r="EF38" i="1"/>
  <c r="EF37" i="1"/>
  <c r="EF36" i="1"/>
  <c r="BJ36" i="1" s="1"/>
  <c r="EF35" i="1"/>
  <c r="EF34" i="1"/>
  <c r="EF33" i="1"/>
  <c r="EF32" i="1"/>
  <c r="BJ32" i="1" s="1"/>
  <c r="EF31" i="1"/>
  <c r="EF30" i="1"/>
  <c r="EF29" i="1"/>
  <c r="EF28" i="1"/>
  <c r="BJ28" i="1" s="1"/>
  <c r="EF27" i="1"/>
  <c r="EF26" i="1"/>
  <c r="EF25" i="1"/>
  <c r="EF24" i="1"/>
  <c r="BJ24" i="1" s="1"/>
  <c r="EF23" i="1"/>
  <c r="EF22" i="1"/>
  <c r="EF70" i="1"/>
  <c r="EF21" i="1"/>
  <c r="BJ21" i="1" s="1"/>
  <c r="EF20" i="1"/>
  <c r="EF19" i="1"/>
  <c r="EF18" i="1"/>
  <c r="EF17" i="1"/>
  <c r="BJ17" i="1" s="1"/>
  <c r="EF16" i="1"/>
  <c r="EF52" i="1"/>
  <c r="EF46" i="1"/>
  <c r="EF15" i="1"/>
  <c r="BJ15" i="1" s="1"/>
  <c r="EF14" i="1"/>
  <c r="EF13" i="1"/>
  <c r="EF11" i="1"/>
  <c r="EF49" i="1"/>
  <c r="BJ49" i="1" s="1"/>
  <c r="EF10" i="1"/>
  <c r="EF9" i="1"/>
  <c r="EF8" i="1"/>
  <c r="EF7" i="1"/>
  <c r="BJ7" i="1" s="1"/>
  <c r="EF6" i="1"/>
  <c r="EJ5" i="1"/>
  <c r="EJ71" i="1"/>
  <c r="BK71" i="1" s="1"/>
  <c r="BL71" i="1" s="1"/>
  <c r="EJ69" i="1"/>
  <c r="BK69" i="1" s="1"/>
  <c r="BL69" i="1" s="1"/>
  <c r="EJ68" i="1"/>
  <c r="EJ67" i="1"/>
  <c r="EJ64" i="1"/>
  <c r="BK64" i="1" s="1"/>
  <c r="BL64" i="1" s="1"/>
  <c r="EJ66" i="1"/>
  <c r="BK66" i="1" s="1"/>
  <c r="BL66" i="1" s="1"/>
  <c r="EJ65" i="1"/>
  <c r="EJ63" i="1"/>
  <c r="EJ62" i="1"/>
  <c r="BK62" i="1" s="1"/>
  <c r="BL62" i="1" s="1"/>
  <c r="EJ61" i="1"/>
  <c r="BK61" i="1" s="1"/>
  <c r="BL61" i="1" s="1"/>
  <c r="EJ60" i="1"/>
  <c r="EJ59" i="1"/>
  <c r="EJ58" i="1"/>
  <c r="BK58" i="1" s="1"/>
  <c r="BL58" i="1" s="1"/>
  <c r="EJ57" i="1"/>
  <c r="BK57" i="1" s="1"/>
  <c r="BL57" i="1" s="1"/>
  <c r="EJ56" i="1"/>
  <c r="EJ55" i="1"/>
  <c r="EJ54" i="1"/>
  <c r="BK54" i="1" s="1"/>
  <c r="BL54" i="1" s="1"/>
  <c r="EJ53" i="1"/>
  <c r="BK53" i="1" s="1"/>
  <c r="BL53" i="1" s="1"/>
  <c r="EJ12" i="1"/>
  <c r="EJ51" i="1"/>
  <c r="EJ48" i="1"/>
  <c r="BK48" i="1" s="1"/>
  <c r="BL48" i="1" s="1"/>
  <c r="EJ47" i="1"/>
  <c r="BK47" i="1" s="1"/>
  <c r="BL47" i="1" s="1"/>
  <c r="EJ45" i="1"/>
  <c r="EJ44" i="1"/>
  <c r="EJ43" i="1"/>
  <c r="BK43" i="1" s="1"/>
  <c r="BL43" i="1" s="1"/>
  <c r="EJ42" i="1"/>
  <c r="BK42" i="1" s="1"/>
  <c r="BL42" i="1" s="1"/>
  <c r="EJ41" i="1"/>
  <c r="EJ50" i="1"/>
  <c r="EJ40" i="1"/>
  <c r="BK40" i="1" s="1"/>
  <c r="BL40" i="1" s="1"/>
  <c r="EJ39" i="1"/>
  <c r="BK39" i="1" s="1"/>
  <c r="BL39" i="1" s="1"/>
  <c r="EJ38" i="1"/>
  <c r="EJ37" i="1"/>
  <c r="EJ36" i="1"/>
  <c r="EJ35" i="1"/>
  <c r="BK35" i="1" s="1"/>
  <c r="BL35" i="1" s="1"/>
  <c r="EJ34" i="1"/>
  <c r="EJ33" i="1"/>
  <c r="EJ32" i="1"/>
  <c r="BK32" i="1" s="1"/>
  <c r="BL32" i="1" s="1"/>
  <c r="EJ31" i="1"/>
  <c r="BK31" i="1" s="1"/>
  <c r="BL31" i="1" s="1"/>
  <c r="EJ30" i="1"/>
  <c r="EJ29" i="1"/>
  <c r="EJ28" i="1"/>
  <c r="EJ27" i="1"/>
  <c r="BK27" i="1" s="1"/>
  <c r="BL27" i="1" s="1"/>
  <c r="EJ26" i="1"/>
  <c r="EJ25" i="1"/>
  <c r="EJ24" i="1"/>
  <c r="BK24" i="1" s="1"/>
  <c r="BL24" i="1" s="1"/>
  <c r="EJ23" i="1"/>
  <c r="BK23" i="1" s="1"/>
  <c r="BL23" i="1" s="1"/>
  <c r="EJ22" i="1"/>
  <c r="EJ70" i="1"/>
  <c r="EJ21" i="1"/>
  <c r="BK21" i="1" s="1"/>
  <c r="BL21" i="1" s="1"/>
  <c r="EJ20" i="1"/>
  <c r="BK20" i="1" s="1"/>
  <c r="BL20" i="1" s="1"/>
  <c r="EJ19" i="1"/>
  <c r="EJ18" i="1"/>
  <c r="EJ17" i="1"/>
  <c r="BK17" i="1" s="1"/>
  <c r="BL17" i="1" s="1"/>
  <c r="EJ16" i="1"/>
  <c r="BK16" i="1" s="1"/>
  <c r="BL16" i="1" s="1"/>
  <c r="EJ52" i="1"/>
  <c r="EJ46" i="1"/>
  <c r="EJ15" i="1"/>
  <c r="BK15" i="1" s="1"/>
  <c r="BL15" i="1" s="1"/>
  <c r="EJ14" i="1"/>
  <c r="BK14" i="1" s="1"/>
  <c r="BL14" i="1" s="1"/>
  <c r="EJ13" i="1"/>
  <c r="EJ11" i="1"/>
  <c r="EJ49" i="1"/>
  <c r="EJ10" i="1"/>
  <c r="BK10" i="1" s="1"/>
  <c r="BL10" i="1" s="1"/>
  <c r="EJ9" i="1"/>
  <c r="EJ8" i="1"/>
  <c r="EJ7" i="1"/>
  <c r="BK7" i="1" s="1"/>
  <c r="BL7" i="1" s="1"/>
  <c r="EJ6" i="1"/>
  <c r="EJ72" i="1" s="1"/>
  <c r="BK72" i="1" s="1"/>
  <c r="BL72" i="1" s="1"/>
  <c r="EN72" i="1"/>
  <c r="EN5" i="1"/>
  <c r="EN71" i="1"/>
  <c r="EN69" i="1"/>
  <c r="EN68" i="1"/>
  <c r="EN67" i="1"/>
  <c r="EN64" i="1"/>
  <c r="EN66" i="1"/>
  <c r="EN65" i="1"/>
  <c r="EN63" i="1"/>
  <c r="EN62" i="1"/>
  <c r="EN61" i="1"/>
  <c r="EN60" i="1"/>
  <c r="EN59" i="1"/>
  <c r="EN58" i="1"/>
  <c r="EN57" i="1"/>
  <c r="EN56" i="1"/>
  <c r="EN55" i="1"/>
  <c r="EN54" i="1"/>
  <c r="EN53" i="1"/>
  <c r="EN12" i="1"/>
  <c r="EN51" i="1"/>
  <c r="EN48" i="1"/>
  <c r="EN47" i="1"/>
  <c r="EN45" i="1"/>
  <c r="EN44" i="1"/>
  <c r="EN43" i="1"/>
  <c r="EN42" i="1"/>
  <c r="EN41" i="1"/>
  <c r="EN50" i="1"/>
  <c r="EN40" i="1"/>
  <c r="EN39" i="1"/>
  <c r="EN38" i="1"/>
  <c r="EN37" i="1"/>
  <c r="EN36" i="1"/>
  <c r="EN35" i="1"/>
  <c r="EN34" i="1"/>
  <c r="EN33" i="1"/>
  <c r="EN32" i="1"/>
  <c r="EN31" i="1"/>
  <c r="EN30" i="1"/>
  <c r="EN29" i="1"/>
  <c r="EN28" i="1"/>
  <c r="EN27" i="1"/>
  <c r="EN26" i="1"/>
  <c r="EN25" i="1"/>
  <c r="EN24" i="1"/>
  <c r="EN23" i="1"/>
  <c r="EN22" i="1"/>
  <c r="EN70" i="1"/>
  <c r="EN21" i="1"/>
  <c r="EN20" i="1"/>
  <c r="EN19" i="1"/>
  <c r="EN18" i="1"/>
  <c r="EN17" i="1"/>
  <c r="EN16" i="1"/>
  <c r="EN52" i="1"/>
  <c r="EN46" i="1"/>
  <c r="EN15" i="1"/>
  <c r="EN14" i="1"/>
  <c r="EN13" i="1"/>
  <c r="EN11" i="1"/>
  <c r="EN49" i="1"/>
  <c r="EN10" i="1"/>
  <c r="EN9" i="1"/>
  <c r="EN8" i="1"/>
  <c r="EN7" i="1"/>
  <c r="EN6" i="1"/>
  <c r="EP5" i="1"/>
  <c r="EP71" i="1"/>
  <c r="EP69" i="1"/>
  <c r="EP68" i="1"/>
  <c r="EP67" i="1"/>
  <c r="EP64" i="1"/>
  <c r="EP66" i="1"/>
  <c r="EP65" i="1"/>
  <c r="EP63" i="1"/>
  <c r="EP62" i="1"/>
  <c r="EP61" i="1"/>
  <c r="EP60" i="1"/>
  <c r="EP59" i="1"/>
  <c r="EP58" i="1"/>
  <c r="EP57" i="1"/>
  <c r="EP56" i="1"/>
  <c r="EP55" i="1"/>
  <c r="EP54" i="1"/>
  <c r="EP53" i="1"/>
  <c r="EP12" i="1"/>
  <c r="EP51" i="1"/>
  <c r="EP48" i="1"/>
  <c r="EP47" i="1"/>
  <c r="EP45" i="1"/>
  <c r="EP44" i="1"/>
  <c r="EP43" i="1"/>
  <c r="EP42" i="1"/>
  <c r="EP41" i="1"/>
  <c r="EP50" i="1"/>
  <c r="EP40" i="1"/>
  <c r="EP39" i="1"/>
  <c r="EP38" i="1"/>
  <c r="EP37" i="1"/>
  <c r="EP36" i="1"/>
  <c r="EP35" i="1"/>
  <c r="EP34" i="1"/>
  <c r="EP33" i="1"/>
  <c r="EP32" i="1"/>
  <c r="EP31" i="1"/>
  <c r="EP30" i="1"/>
  <c r="EP29" i="1"/>
  <c r="EP28" i="1"/>
  <c r="EP27" i="1"/>
  <c r="EP26" i="1"/>
  <c r="EP25" i="1"/>
  <c r="EP24" i="1"/>
  <c r="EP23" i="1"/>
  <c r="EP22" i="1"/>
  <c r="EP70" i="1"/>
  <c r="EP21" i="1"/>
  <c r="EP20" i="1"/>
  <c r="EP19" i="1"/>
  <c r="EP18" i="1"/>
  <c r="EP17" i="1"/>
  <c r="EP16" i="1"/>
  <c r="EP52" i="1"/>
  <c r="EP46" i="1"/>
  <c r="EP15" i="1"/>
  <c r="EP14" i="1"/>
  <c r="EP13" i="1"/>
  <c r="EP11" i="1"/>
  <c r="EP49" i="1"/>
  <c r="EP10" i="1"/>
  <c r="EP9" i="1"/>
  <c r="EP8" i="1"/>
  <c r="EP7" i="1"/>
  <c r="EP6" i="1"/>
  <c r="ET5" i="1"/>
  <c r="BG5" i="1" s="1"/>
  <c r="ET71" i="1"/>
  <c r="ET69" i="1"/>
  <c r="BG69" i="1" s="1"/>
  <c r="ET68" i="1"/>
  <c r="BG68" i="1" s="1"/>
  <c r="ET67" i="1"/>
  <c r="BG67" i="1" s="1"/>
  <c r="ET64" i="1"/>
  <c r="ET66" i="1"/>
  <c r="BG66" i="1" s="1"/>
  <c r="ET65" i="1"/>
  <c r="ET63" i="1"/>
  <c r="BG63" i="1" s="1"/>
  <c r="ET62" i="1"/>
  <c r="ET61" i="1"/>
  <c r="BG61" i="1" s="1"/>
  <c r="ET60" i="1"/>
  <c r="BG60" i="1" s="1"/>
  <c r="ET59" i="1"/>
  <c r="BG59" i="1" s="1"/>
  <c r="ET58" i="1"/>
  <c r="ET57" i="1"/>
  <c r="BG57" i="1" s="1"/>
  <c r="ET56" i="1"/>
  <c r="BG56" i="1" s="1"/>
  <c r="ET55" i="1"/>
  <c r="BG55" i="1" s="1"/>
  <c r="ET54" i="1"/>
  <c r="ET53" i="1"/>
  <c r="BG53" i="1" s="1"/>
  <c r="ET12" i="1"/>
  <c r="ET51" i="1"/>
  <c r="BG51" i="1" s="1"/>
  <c r="ET48" i="1"/>
  <c r="ET47" i="1"/>
  <c r="BG47" i="1" s="1"/>
  <c r="ET45" i="1"/>
  <c r="BG45" i="1" s="1"/>
  <c r="ET44" i="1"/>
  <c r="BG44" i="1" s="1"/>
  <c r="ET43" i="1"/>
  <c r="ET42" i="1"/>
  <c r="BG42" i="1" s="1"/>
  <c r="ET41" i="1"/>
  <c r="BG41" i="1" s="1"/>
  <c r="ET50" i="1"/>
  <c r="BG50" i="1" s="1"/>
  <c r="ET40" i="1"/>
  <c r="ET39" i="1"/>
  <c r="BG39" i="1" s="1"/>
  <c r="ET38" i="1"/>
  <c r="BG38" i="1" s="1"/>
  <c r="ET37" i="1"/>
  <c r="BG37" i="1" s="1"/>
  <c r="ET36" i="1"/>
  <c r="BG36" i="1" s="1"/>
  <c r="ET35" i="1"/>
  <c r="BG35" i="1" s="1"/>
  <c r="ET34" i="1"/>
  <c r="BG34" i="1" s="1"/>
  <c r="ET33" i="1"/>
  <c r="BG33" i="1" s="1"/>
  <c r="ET32" i="1"/>
  <c r="ET31" i="1"/>
  <c r="BG31" i="1" s="1"/>
  <c r="ET30" i="1"/>
  <c r="BG30" i="1" s="1"/>
  <c r="ET29" i="1"/>
  <c r="BG29" i="1" s="1"/>
  <c r="ET28" i="1"/>
  <c r="BG28" i="1" s="1"/>
  <c r="ET27" i="1"/>
  <c r="BG27" i="1" s="1"/>
  <c r="ET26" i="1"/>
  <c r="BG26" i="1" s="1"/>
  <c r="ET25" i="1"/>
  <c r="BG25" i="1" s="1"/>
  <c r="ET24" i="1"/>
  <c r="ET23" i="1"/>
  <c r="BG23" i="1" s="1"/>
  <c r="ET22" i="1"/>
  <c r="BG22" i="1" s="1"/>
  <c r="ET70" i="1"/>
  <c r="BG70" i="1" s="1"/>
  <c r="ET21" i="1"/>
  <c r="ET20" i="1"/>
  <c r="BG20" i="1" s="1"/>
  <c r="ET19" i="1"/>
  <c r="ET18" i="1"/>
  <c r="BG18" i="1" s="1"/>
  <c r="ET17" i="1"/>
  <c r="ET16" i="1"/>
  <c r="BG16" i="1" s="1"/>
  <c r="ET52" i="1"/>
  <c r="BG52" i="1" s="1"/>
  <c r="ET46" i="1"/>
  <c r="BG46" i="1" s="1"/>
  <c r="ET15" i="1"/>
  <c r="ET14" i="1"/>
  <c r="BG14" i="1" s="1"/>
  <c r="ET13" i="1"/>
  <c r="BG13" i="1" s="1"/>
  <c r="ET11" i="1"/>
  <c r="BG11" i="1" s="1"/>
  <c r="ET49" i="1"/>
  <c r="ET10" i="1"/>
  <c r="BG10" i="1" s="1"/>
  <c r="ET9" i="1"/>
  <c r="BG9" i="1" s="1"/>
  <c r="ET8" i="1"/>
  <c r="BG8" i="1" s="1"/>
  <c r="ET7" i="1"/>
  <c r="ET6" i="1"/>
  <c r="EX5" i="1"/>
  <c r="EX71" i="1"/>
  <c r="EX69" i="1"/>
  <c r="EX68" i="1"/>
  <c r="EX67" i="1"/>
  <c r="EX64" i="1"/>
  <c r="EX66" i="1"/>
  <c r="EX65" i="1"/>
  <c r="EX63" i="1"/>
  <c r="EX62" i="1"/>
  <c r="EX61" i="1"/>
  <c r="EX60" i="1"/>
  <c r="EX59" i="1"/>
  <c r="EX58" i="1"/>
  <c r="EX57" i="1"/>
  <c r="EX56" i="1"/>
  <c r="EX55" i="1"/>
  <c r="EX54" i="1"/>
  <c r="EX53" i="1"/>
  <c r="EX12" i="1"/>
  <c r="EX51" i="1"/>
  <c r="EX48" i="1"/>
  <c r="EX47" i="1"/>
  <c r="EX45" i="1"/>
  <c r="EX44" i="1"/>
  <c r="EX43" i="1"/>
  <c r="EX42" i="1"/>
  <c r="EX41" i="1"/>
  <c r="EX50" i="1"/>
  <c r="EX40" i="1"/>
  <c r="EX39" i="1"/>
  <c r="EX38" i="1"/>
  <c r="EX37" i="1"/>
  <c r="EX36" i="1"/>
  <c r="EX35" i="1"/>
  <c r="EX34" i="1"/>
  <c r="EX33" i="1"/>
  <c r="EX32" i="1"/>
  <c r="EX31" i="1"/>
  <c r="EX30" i="1"/>
  <c r="EX29" i="1"/>
  <c r="EX28" i="1"/>
  <c r="EX27" i="1"/>
  <c r="EX26" i="1"/>
  <c r="EX25" i="1"/>
  <c r="EX24" i="1"/>
  <c r="EX23" i="1"/>
  <c r="EX22" i="1"/>
  <c r="EX70" i="1"/>
  <c r="EX21" i="1"/>
  <c r="EX20" i="1"/>
  <c r="EX19" i="1"/>
  <c r="EX18" i="1"/>
  <c r="EX17" i="1"/>
  <c r="EX16" i="1"/>
  <c r="EX52" i="1"/>
  <c r="EX46" i="1"/>
  <c r="EX15" i="1"/>
  <c r="EX14" i="1"/>
  <c r="EX13" i="1"/>
  <c r="EX11" i="1"/>
  <c r="EX49" i="1"/>
  <c r="EX10" i="1"/>
  <c r="EX9" i="1"/>
  <c r="EX8" i="1"/>
  <c r="EX7" i="1"/>
  <c r="EX6" i="1"/>
  <c r="FB5" i="1"/>
  <c r="FB71" i="1"/>
  <c r="FB69" i="1"/>
  <c r="FB68" i="1"/>
  <c r="FB67" i="1"/>
  <c r="FB64" i="1"/>
  <c r="FB66" i="1"/>
  <c r="FB65" i="1"/>
  <c r="FB63" i="1"/>
  <c r="FB62" i="1"/>
  <c r="FB61" i="1"/>
  <c r="FB60" i="1"/>
  <c r="FB59" i="1"/>
  <c r="FB58" i="1"/>
  <c r="FB57" i="1"/>
  <c r="FB56" i="1"/>
  <c r="FB55" i="1"/>
  <c r="FB54" i="1"/>
  <c r="FB53" i="1"/>
  <c r="FB12" i="1"/>
  <c r="FB51" i="1"/>
  <c r="FB48" i="1"/>
  <c r="FB47" i="1"/>
  <c r="FB45" i="1"/>
  <c r="FB44" i="1"/>
  <c r="FB43" i="1"/>
  <c r="FB42" i="1"/>
  <c r="FB41" i="1"/>
  <c r="FB50" i="1"/>
  <c r="FB40" i="1"/>
  <c r="FB39" i="1"/>
  <c r="FB38" i="1"/>
  <c r="FB37" i="1"/>
  <c r="FB36" i="1"/>
  <c r="FB35" i="1"/>
  <c r="FB34" i="1"/>
  <c r="FB33" i="1"/>
  <c r="FB32" i="1"/>
  <c r="FB31" i="1"/>
  <c r="FB30" i="1"/>
  <c r="FB29" i="1"/>
  <c r="FB28" i="1"/>
  <c r="FB27" i="1"/>
  <c r="FB26" i="1"/>
  <c r="FB25" i="1"/>
  <c r="FB24" i="1"/>
  <c r="FB23" i="1"/>
  <c r="FB22" i="1"/>
  <c r="FB70" i="1"/>
  <c r="FB21" i="1"/>
  <c r="FB20" i="1"/>
  <c r="FB19" i="1"/>
  <c r="FB18" i="1"/>
  <c r="FB17" i="1"/>
  <c r="FB16" i="1"/>
  <c r="FB52" i="1"/>
  <c r="FB46" i="1"/>
  <c r="FB15" i="1"/>
  <c r="FB14" i="1"/>
  <c r="FB13" i="1"/>
  <c r="FB11" i="1"/>
  <c r="FB49" i="1"/>
  <c r="FB10" i="1"/>
  <c r="FB9" i="1"/>
  <c r="FB8" i="1"/>
  <c r="FB7" i="1"/>
  <c r="FB6" i="1"/>
  <c r="FB72" i="1" s="1"/>
  <c r="FF5" i="1"/>
  <c r="FF71" i="1"/>
  <c r="FF69" i="1"/>
  <c r="FF68" i="1"/>
  <c r="FF67" i="1"/>
  <c r="FF64" i="1"/>
  <c r="FF66" i="1"/>
  <c r="FF65" i="1"/>
  <c r="FF63" i="1"/>
  <c r="FF62" i="1"/>
  <c r="FF61" i="1"/>
  <c r="FF60" i="1"/>
  <c r="FF59" i="1"/>
  <c r="FF58" i="1"/>
  <c r="FF57" i="1"/>
  <c r="FF56" i="1"/>
  <c r="FF55" i="1"/>
  <c r="FF54" i="1"/>
  <c r="FF53" i="1"/>
  <c r="FF12" i="1"/>
  <c r="FF51" i="1"/>
  <c r="FF48" i="1"/>
  <c r="FF47" i="1"/>
  <c r="FF45" i="1"/>
  <c r="FF44" i="1"/>
  <c r="FF43" i="1"/>
  <c r="FF42" i="1"/>
  <c r="FF41" i="1"/>
  <c r="FF50" i="1"/>
  <c r="FF40" i="1"/>
  <c r="FF39" i="1"/>
  <c r="FF38" i="1"/>
  <c r="FF37" i="1"/>
  <c r="FF36" i="1"/>
  <c r="FF35" i="1"/>
  <c r="FF34" i="1"/>
  <c r="FF33" i="1"/>
  <c r="FF32" i="1"/>
  <c r="FF31" i="1"/>
  <c r="FF30" i="1"/>
  <c r="FF29" i="1"/>
  <c r="FF28" i="1"/>
  <c r="FF27" i="1"/>
  <c r="FF26" i="1"/>
  <c r="FF25" i="1"/>
  <c r="FF24" i="1"/>
  <c r="FF23" i="1"/>
  <c r="FF22" i="1"/>
  <c r="FF70" i="1"/>
  <c r="FF21" i="1"/>
  <c r="FF20" i="1"/>
  <c r="FF19" i="1"/>
  <c r="FF18" i="1"/>
  <c r="FF17" i="1"/>
  <c r="FF16" i="1"/>
  <c r="FF52" i="1"/>
  <c r="FF46" i="1"/>
  <c r="FF15" i="1"/>
  <c r="FF14" i="1"/>
  <c r="FF13" i="1"/>
  <c r="FF11" i="1"/>
  <c r="FF49" i="1"/>
  <c r="FF10" i="1"/>
  <c r="FF9" i="1"/>
  <c r="FF8" i="1"/>
  <c r="FF7" i="1"/>
  <c r="FF6" i="1"/>
  <c r="FJ72" i="1"/>
  <c r="FJ5" i="1"/>
  <c r="FJ71" i="1"/>
  <c r="FJ69" i="1"/>
  <c r="FJ68" i="1"/>
  <c r="FJ67" i="1"/>
  <c r="FJ64" i="1"/>
  <c r="FJ66" i="1"/>
  <c r="FJ65" i="1"/>
  <c r="FJ63" i="1"/>
  <c r="FJ62" i="1"/>
  <c r="FJ61" i="1"/>
  <c r="FJ60" i="1"/>
  <c r="FJ59" i="1"/>
  <c r="FJ58" i="1"/>
  <c r="FJ57" i="1"/>
  <c r="FJ56" i="1"/>
  <c r="FJ55" i="1"/>
  <c r="FJ54" i="1"/>
  <c r="FJ53" i="1"/>
  <c r="FJ12" i="1"/>
  <c r="FJ51" i="1"/>
  <c r="FJ48" i="1"/>
  <c r="FJ47" i="1"/>
  <c r="FJ45" i="1"/>
  <c r="FJ44" i="1"/>
  <c r="FJ43" i="1"/>
  <c r="FJ42" i="1"/>
  <c r="FJ41" i="1"/>
  <c r="FJ50" i="1"/>
  <c r="FJ40" i="1"/>
  <c r="FJ39" i="1"/>
  <c r="FJ38" i="1"/>
  <c r="FJ37" i="1"/>
  <c r="FJ36" i="1"/>
  <c r="FJ35" i="1"/>
  <c r="FJ34" i="1"/>
  <c r="FJ33" i="1"/>
  <c r="FJ32" i="1"/>
  <c r="FJ31" i="1"/>
  <c r="FJ30" i="1"/>
  <c r="FJ29" i="1"/>
  <c r="FJ28" i="1"/>
  <c r="FJ27" i="1"/>
  <c r="FJ26" i="1"/>
  <c r="FJ25" i="1"/>
  <c r="FJ24" i="1"/>
  <c r="FJ23" i="1"/>
  <c r="FJ22" i="1"/>
  <c r="FJ70" i="1"/>
  <c r="FJ21" i="1"/>
  <c r="FJ20" i="1"/>
  <c r="FJ19" i="1"/>
  <c r="FJ18" i="1"/>
  <c r="FJ17" i="1"/>
  <c r="FJ16" i="1"/>
  <c r="FJ52" i="1"/>
  <c r="FJ46" i="1"/>
  <c r="FJ15" i="1"/>
  <c r="FJ14" i="1"/>
  <c r="FJ13" i="1"/>
  <c r="FJ11" i="1"/>
  <c r="FJ49" i="1"/>
  <c r="FJ10" i="1"/>
  <c r="FJ9" i="1"/>
  <c r="FJ8" i="1"/>
  <c r="FJ7" i="1"/>
  <c r="FJ6" i="1"/>
  <c r="DM5" i="1"/>
  <c r="DM71" i="1"/>
  <c r="DT71" i="1" s="1"/>
  <c r="DM69" i="1"/>
  <c r="DM68" i="1"/>
  <c r="DW68" i="1" s="1"/>
  <c r="DM67" i="1"/>
  <c r="DM64" i="1"/>
  <c r="DV64" i="1" s="1"/>
  <c r="DM66" i="1"/>
  <c r="DM65" i="1"/>
  <c r="DS65" i="1" s="1"/>
  <c r="DM63" i="1"/>
  <c r="DM62" i="1"/>
  <c r="DT62" i="1" s="1"/>
  <c r="DM61" i="1"/>
  <c r="DV61" i="1" s="1"/>
  <c r="DM60" i="1"/>
  <c r="DR60" i="1" s="1"/>
  <c r="DM59" i="1"/>
  <c r="DM58" i="1"/>
  <c r="DW58" i="1" s="1"/>
  <c r="DM57" i="1"/>
  <c r="DM56" i="1"/>
  <c r="DW56" i="1" s="1"/>
  <c r="DM55" i="1"/>
  <c r="DM54" i="1"/>
  <c r="DU54" i="1" s="1"/>
  <c r="DM53" i="1"/>
  <c r="DM12" i="1"/>
  <c r="DW12" i="1" s="1"/>
  <c r="DM51" i="1"/>
  <c r="DM48" i="1"/>
  <c r="DW48" i="1" s="1"/>
  <c r="DM47" i="1"/>
  <c r="DM45" i="1"/>
  <c r="DW45" i="1" s="1"/>
  <c r="DM44" i="1"/>
  <c r="DM43" i="1"/>
  <c r="DU43" i="1" s="1"/>
  <c r="DM42" i="1"/>
  <c r="DV42" i="1" s="1"/>
  <c r="DM41" i="1"/>
  <c r="DR41" i="1" s="1"/>
  <c r="DM50" i="1"/>
  <c r="DM40" i="1"/>
  <c r="DT40" i="1" s="1"/>
  <c r="DM39" i="1"/>
  <c r="DM38" i="1"/>
  <c r="DW38" i="1" s="1"/>
  <c r="DM37" i="1"/>
  <c r="DM36" i="1"/>
  <c r="DV36" i="1" s="1"/>
  <c r="DM35" i="1"/>
  <c r="DM34" i="1"/>
  <c r="DP34" i="1" s="1"/>
  <c r="DM33" i="1"/>
  <c r="DM32" i="1"/>
  <c r="DT32" i="1" s="1"/>
  <c r="DM31" i="1"/>
  <c r="DM30" i="1"/>
  <c r="DW30" i="1" s="1"/>
  <c r="DM29" i="1"/>
  <c r="DM28" i="1"/>
  <c r="DV28" i="1" s="1"/>
  <c r="DM27" i="1"/>
  <c r="DV27" i="1" s="1"/>
  <c r="DM26" i="1"/>
  <c r="DU26" i="1" s="1"/>
  <c r="DM25" i="1"/>
  <c r="DM24" i="1"/>
  <c r="DU24" i="1" s="1"/>
  <c r="DM23" i="1"/>
  <c r="DM22" i="1"/>
  <c r="DR22" i="1" s="1"/>
  <c r="DM70" i="1"/>
  <c r="DM21" i="1"/>
  <c r="DW21" i="1" s="1"/>
  <c r="DM20" i="1"/>
  <c r="DM19" i="1"/>
  <c r="DT19" i="1" s="1"/>
  <c r="DM18" i="1"/>
  <c r="DM17" i="1"/>
  <c r="DU17" i="1" s="1"/>
  <c r="DM16" i="1"/>
  <c r="DM52" i="1"/>
  <c r="DQ52" i="1" s="1"/>
  <c r="DM46" i="1"/>
  <c r="DM15" i="1"/>
  <c r="DW15" i="1" s="1"/>
  <c r="DM14" i="1"/>
  <c r="DV14" i="1" s="1"/>
  <c r="DM13" i="1"/>
  <c r="DV13" i="1" s="1"/>
  <c r="DM11" i="1"/>
  <c r="DM49" i="1"/>
  <c r="DV49" i="1" s="1"/>
  <c r="DM10" i="1"/>
  <c r="DM9" i="1"/>
  <c r="DS9" i="1" s="1"/>
  <c r="DM8" i="1"/>
  <c r="DM7" i="1"/>
  <c r="DT7" i="1" s="1"/>
  <c r="DM6" i="1"/>
  <c r="DS6" i="1" s="1"/>
  <c r="DW71" i="1"/>
  <c r="DV71" i="1"/>
  <c r="DU71" i="1"/>
  <c r="DS71" i="1"/>
  <c r="DR71" i="1"/>
  <c r="DQ71" i="1"/>
  <c r="DO71" i="1"/>
  <c r="DW69" i="1"/>
  <c r="DP68" i="1"/>
  <c r="DO68" i="1"/>
  <c r="DW64" i="1"/>
  <c r="DU64" i="1"/>
  <c r="DT64" i="1"/>
  <c r="DS64" i="1"/>
  <c r="DQ64" i="1"/>
  <c r="DP64" i="1"/>
  <c r="DO64" i="1"/>
  <c r="DS66" i="1"/>
  <c r="DO66" i="1"/>
  <c r="DW65" i="1"/>
  <c r="DW62" i="1"/>
  <c r="DV62" i="1"/>
  <c r="DU62" i="1"/>
  <c r="DS62" i="1"/>
  <c r="DR62" i="1"/>
  <c r="DQ62" i="1"/>
  <c r="DO62" i="1"/>
  <c r="DW61" i="1"/>
  <c r="DO61" i="1"/>
  <c r="DU60" i="1"/>
  <c r="DQ60" i="1"/>
  <c r="DV58" i="1"/>
  <c r="DU58" i="1"/>
  <c r="DT58" i="1"/>
  <c r="DR58" i="1"/>
  <c r="DQ58" i="1"/>
  <c r="DP58" i="1"/>
  <c r="DW57" i="1"/>
  <c r="DS57" i="1"/>
  <c r="DR56" i="1"/>
  <c r="DW54" i="1"/>
  <c r="DV54" i="1"/>
  <c r="DT54" i="1"/>
  <c r="DS54" i="1"/>
  <c r="DR54" i="1"/>
  <c r="DP54" i="1"/>
  <c r="DO54" i="1"/>
  <c r="DW53" i="1"/>
  <c r="DT12" i="1"/>
  <c r="DP12" i="1"/>
  <c r="DV48" i="1"/>
  <c r="DU48" i="1"/>
  <c r="DT48" i="1"/>
  <c r="DR48" i="1"/>
  <c r="DQ48" i="1"/>
  <c r="DP48" i="1"/>
  <c r="DS47" i="1"/>
  <c r="DO47" i="1"/>
  <c r="DQ45" i="1"/>
  <c r="DW43" i="1"/>
  <c r="DV43" i="1"/>
  <c r="DT43" i="1"/>
  <c r="DS43" i="1"/>
  <c r="DR43" i="1"/>
  <c r="DP43" i="1"/>
  <c r="DO43" i="1"/>
  <c r="DW42" i="1"/>
  <c r="DO42" i="1"/>
  <c r="DV41" i="1"/>
  <c r="DU41" i="1"/>
  <c r="DW40" i="1"/>
  <c r="DV40" i="1"/>
  <c r="DU40" i="1"/>
  <c r="DS40" i="1"/>
  <c r="DR40" i="1"/>
  <c r="DQ40" i="1"/>
  <c r="DO40" i="1"/>
  <c r="DW39" i="1"/>
  <c r="DS39" i="1"/>
  <c r="DS38" i="1"/>
  <c r="DR38" i="1"/>
  <c r="DW36" i="1"/>
  <c r="DU36" i="1"/>
  <c r="DT36" i="1"/>
  <c r="DS36" i="1"/>
  <c r="DQ36" i="1"/>
  <c r="DP36" i="1"/>
  <c r="DO36" i="1"/>
  <c r="DW35" i="1"/>
  <c r="DV34" i="1"/>
  <c r="DT34" i="1"/>
  <c r="DW32" i="1"/>
  <c r="DV32" i="1"/>
  <c r="DU32" i="1"/>
  <c r="DS32" i="1"/>
  <c r="DR32" i="1"/>
  <c r="DQ32" i="1"/>
  <c r="DO32" i="1"/>
  <c r="DS31" i="1"/>
  <c r="DO31" i="1"/>
  <c r="DS30" i="1"/>
  <c r="DQ30" i="1"/>
  <c r="DW28" i="1"/>
  <c r="DU28" i="1"/>
  <c r="DT28" i="1"/>
  <c r="DS28" i="1"/>
  <c r="DQ28" i="1"/>
  <c r="DP28" i="1"/>
  <c r="DO28" i="1"/>
  <c r="DW27" i="1"/>
  <c r="DO27" i="1"/>
  <c r="DV26" i="1"/>
  <c r="DP26" i="1"/>
  <c r="DW24" i="1"/>
  <c r="DV24" i="1"/>
  <c r="DT24" i="1"/>
  <c r="DS24" i="1"/>
  <c r="DR24" i="1"/>
  <c r="DP24" i="1"/>
  <c r="DO24" i="1"/>
  <c r="DW23" i="1"/>
  <c r="DS23" i="1"/>
  <c r="DW22" i="1"/>
  <c r="DS22" i="1"/>
  <c r="DV21" i="1"/>
  <c r="DU21" i="1"/>
  <c r="DT21" i="1"/>
  <c r="DR21" i="1"/>
  <c r="DQ21" i="1"/>
  <c r="DP21" i="1"/>
  <c r="DW20" i="1"/>
  <c r="DV19" i="1"/>
  <c r="DO19" i="1"/>
  <c r="DW17" i="1"/>
  <c r="DV17" i="1"/>
  <c r="DT17" i="1"/>
  <c r="DS17" i="1"/>
  <c r="DR17" i="1"/>
  <c r="DP17" i="1"/>
  <c r="DO17" i="1"/>
  <c r="DS16" i="1"/>
  <c r="DO16" i="1"/>
  <c r="DW52" i="1"/>
  <c r="DS52" i="1"/>
  <c r="DV15" i="1"/>
  <c r="DU15" i="1"/>
  <c r="DT15" i="1"/>
  <c r="DR15" i="1"/>
  <c r="DQ15" i="1"/>
  <c r="DP15" i="1"/>
  <c r="DW14" i="1"/>
  <c r="DO14" i="1"/>
  <c r="DQ13" i="1"/>
  <c r="DP13" i="1"/>
  <c r="DW49" i="1"/>
  <c r="DU49" i="1"/>
  <c r="DT49" i="1"/>
  <c r="DS49" i="1"/>
  <c r="DQ49" i="1"/>
  <c r="DP49" i="1"/>
  <c r="DO49" i="1"/>
  <c r="DW10" i="1"/>
  <c r="DS10" i="1"/>
  <c r="DW9" i="1"/>
  <c r="DW7" i="1"/>
  <c r="DV7" i="1"/>
  <c r="DU7" i="1"/>
  <c r="DS7" i="1"/>
  <c r="DR7" i="1"/>
  <c r="DQ7" i="1"/>
  <c r="DO7" i="1"/>
  <c r="DW6" i="1"/>
  <c r="CH5" i="1"/>
  <c r="CH71" i="1"/>
  <c r="CH69" i="1"/>
  <c r="CH68" i="1"/>
  <c r="CH67" i="1"/>
  <c r="CK67" i="1" s="1"/>
  <c r="AS67" i="1" s="1"/>
  <c r="CH64" i="1"/>
  <c r="CH66" i="1"/>
  <c r="CH65" i="1"/>
  <c r="CH63" i="1"/>
  <c r="CH62" i="1"/>
  <c r="CH61" i="1"/>
  <c r="CH60" i="1"/>
  <c r="CH59" i="1"/>
  <c r="CH58" i="1"/>
  <c r="CH57" i="1"/>
  <c r="CH56" i="1"/>
  <c r="CH55" i="1"/>
  <c r="CH54" i="1"/>
  <c r="CH53" i="1"/>
  <c r="CH12" i="1"/>
  <c r="CH51" i="1"/>
  <c r="CH48" i="1"/>
  <c r="CH47" i="1"/>
  <c r="CH45" i="1"/>
  <c r="CH44" i="1"/>
  <c r="CH43" i="1"/>
  <c r="CH42" i="1"/>
  <c r="CH41" i="1"/>
  <c r="CH50" i="1"/>
  <c r="CK50" i="1" s="1"/>
  <c r="AS50" i="1" s="1"/>
  <c r="CH40" i="1"/>
  <c r="CH39" i="1"/>
  <c r="CH38" i="1"/>
  <c r="CH37" i="1"/>
  <c r="CH36" i="1"/>
  <c r="CH35" i="1"/>
  <c r="CH34" i="1"/>
  <c r="CH33" i="1"/>
  <c r="CH32" i="1"/>
  <c r="CH31" i="1"/>
  <c r="CH30" i="1"/>
  <c r="CH29" i="1"/>
  <c r="CH28" i="1"/>
  <c r="CH27" i="1"/>
  <c r="CH26" i="1"/>
  <c r="CH25" i="1"/>
  <c r="CH24" i="1"/>
  <c r="CH23" i="1"/>
  <c r="CH22" i="1"/>
  <c r="CH70" i="1"/>
  <c r="CK70" i="1" s="1"/>
  <c r="AS70" i="1" s="1"/>
  <c r="CH21" i="1"/>
  <c r="CH20" i="1"/>
  <c r="CH19" i="1"/>
  <c r="CH18" i="1"/>
  <c r="CH17" i="1"/>
  <c r="CH16" i="1"/>
  <c r="CH52" i="1"/>
  <c r="CH46" i="1"/>
  <c r="CH15" i="1"/>
  <c r="CH14" i="1"/>
  <c r="CH13" i="1"/>
  <c r="CH11" i="1"/>
  <c r="CH49" i="1"/>
  <c r="CH10" i="1"/>
  <c r="CH9" i="1"/>
  <c r="CH8" i="1"/>
  <c r="CH7" i="1"/>
  <c r="CH6" i="1"/>
  <c r="CE5" i="1"/>
  <c r="CE71" i="1"/>
  <c r="CE69" i="1"/>
  <c r="CE68" i="1"/>
  <c r="CE67" i="1"/>
  <c r="CE64" i="1"/>
  <c r="CE66" i="1"/>
  <c r="CE65" i="1"/>
  <c r="CE63" i="1"/>
  <c r="CE62" i="1"/>
  <c r="CE61" i="1"/>
  <c r="CE60" i="1"/>
  <c r="CE59" i="1"/>
  <c r="CK59" i="1" s="1"/>
  <c r="AS59" i="1" s="1"/>
  <c r="CE58" i="1"/>
  <c r="CE57" i="1"/>
  <c r="CE56" i="1"/>
  <c r="CE55" i="1"/>
  <c r="CE54" i="1"/>
  <c r="CE53" i="1"/>
  <c r="CE12" i="1"/>
  <c r="CE51" i="1"/>
  <c r="CE48" i="1"/>
  <c r="CE47" i="1"/>
  <c r="CE45" i="1"/>
  <c r="CE44" i="1"/>
  <c r="CE43" i="1"/>
  <c r="CE42" i="1"/>
  <c r="CE41" i="1"/>
  <c r="CE50" i="1"/>
  <c r="CE40" i="1"/>
  <c r="CE39" i="1"/>
  <c r="CE38" i="1"/>
  <c r="CE37" i="1"/>
  <c r="CK37" i="1" s="1"/>
  <c r="AS37" i="1" s="1"/>
  <c r="CE36" i="1"/>
  <c r="CE35" i="1"/>
  <c r="CE34" i="1"/>
  <c r="CE33" i="1"/>
  <c r="CE32" i="1"/>
  <c r="CE31" i="1"/>
  <c r="CE30" i="1"/>
  <c r="CE29" i="1"/>
  <c r="CE28" i="1"/>
  <c r="CE27" i="1"/>
  <c r="CE26" i="1"/>
  <c r="CE25" i="1"/>
  <c r="CE24" i="1"/>
  <c r="CE23" i="1"/>
  <c r="CE22" i="1"/>
  <c r="CE70" i="1"/>
  <c r="CE21" i="1"/>
  <c r="CE20" i="1"/>
  <c r="CE19" i="1"/>
  <c r="CE18" i="1"/>
  <c r="CK18" i="1" s="1"/>
  <c r="AS18" i="1" s="1"/>
  <c r="CE17" i="1"/>
  <c r="CE16" i="1"/>
  <c r="CE52" i="1"/>
  <c r="CE46" i="1"/>
  <c r="CE15" i="1"/>
  <c r="CE14" i="1"/>
  <c r="CE13" i="1"/>
  <c r="CE11" i="1"/>
  <c r="CE49" i="1"/>
  <c r="CE10" i="1"/>
  <c r="CE9" i="1"/>
  <c r="CE8" i="1"/>
  <c r="CE7" i="1"/>
  <c r="CE6" i="1"/>
  <c r="AR71" i="1"/>
  <c r="AR64" i="1"/>
  <c r="AR62" i="1"/>
  <c r="AR58" i="1"/>
  <c r="AR54" i="1"/>
  <c r="AR48" i="1"/>
  <c r="AR43" i="1"/>
  <c r="AR40" i="1"/>
  <c r="AR36" i="1"/>
  <c r="AR32" i="1"/>
  <c r="AR28" i="1"/>
  <c r="AR24" i="1"/>
  <c r="AR21" i="1"/>
  <c r="AR17" i="1"/>
  <c r="AR15" i="1"/>
  <c r="AR49" i="1"/>
  <c r="AR7" i="1"/>
  <c r="AR72" i="1"/>
  <c r="BT5" i="1"/>
  <c r="BT71" i="1"/>
  <c r="BT69" i="1"/>
  <c r="BT68" i="1"/>
  <c r="BT67" i="1"/>
  <c r="BT64" i="1"/>
  <c r="BT66" i="1"/>
  <c r="BT65" i="1"/>
  <c r="BT63" i="1"/>
  <c r="BT62" i="1"/>
  <c r="BT61" i="1"/>
  <c r="BT60" i="1"/>
  <c r="BT59" i="1"/>
  <c r="BT58" i="1"/>
  <c r="BT57" i="1"/>
  <c r="BT56" i="1"/>
  <c r="BT55" i="1"/>
  <c r="BT54" i="1"/>
  <c r="BT53" i="1"/>
  <c r="BT12" i="1"/>
  <c r="BT51" i="1"/>
  <c r="BT48" i="1"/>
  <c r="BT47" i="1"/>
  <c r="BT45" i="1"/>
  <c r="BT44" i="1"/>
  <c r="BT43" i="1"/>
  <c r="BT42" i="1"/>
  <c r="BT41" i="1"/>
  <c r="BT50" i="1"/>
  <c r="BT40" i="1"/>
  <c r="BT39" i="1"/>
  <c r="BT38" i="1"/>
  <c r="BT37" i="1"/>
  <c r="BT36" i="1"/>
  <c r="BT35" i="1"/>
  <c r="BT34" i="1"/>
  <c r="BT33" i="1"/>
  <c r="BT32" i="1"/>
  <c r="BT31" i="1"/>
  <c r="BT30" i="1"/>
  <c r="BT29" i="1"/>
  <c r="BT28" i="1"/>
  <c r="BT27" i="1"/>
  <c r="BT26" i="1"/>
  <c r="BT25" i="1"/>
  <c r="BT24" i="1"/>
  <c r="BT23" i="1"/>
  <c r="BT22" i="1"/>
  <c r="BT70" i="1"/>
  <c r="BT21" i="1"/>
  <c r="BT20" i="1"/>
  <c r="BT19" i="1"/>
  <c r="BT18" i="1"/>
  <c r="BT17" i="1"/>
  <c r="BT16" i="1"/>
  <c r="BT52" i="1"/>
  <c r="BT46" i="1"/>
  <c r="BT15" i="1"/>
  <c r="BT14" i="1"/>
  <c r="BT13" i="1"/>
  <c r="BT11" i="1"/>
  <c r="BT49" i="1"/>
  <c r="BT10" i="1"/>
  <c r="BT9" i="1"/>
  <c r="BT8" i="1"/>
  <c r="BT7" i="1"/>
  <c r="BT6" i="1"/>
  <c r="BP5" i="1"/>
  <c r="BP71" i="1"/>
  <c r="BP69" i="1"/>
  <c r="BP68" i="1"/>
  <c r="BP67" i="1"/>
  <c r="BP64" i="1"/>
  <c r="BP66" i="1"/>
  <c r="BP65" i="1"/>
  <c r="BP63" i="1"/>
  <c r="BP62" i="1"/>
  <c r="BP61" i="1"/>
  <c r="BP60" i="1"/>
  <c r="BP59" i="1"/>
  <c r="BP58" i="1"/>
  <c r="BP57" i="1"/>
  <c r="BP56" i="1"/>
  <c r="BP55" i="1"/>
  <c r="BP54" i="1"/>
  <c r="BP53" i="1"/>
  <c r="BP12" i="1"/>
  <c r="BP51" i="1"/>
  <c r="BP48" i="1"/>
  <c r="BP47" i="1"/>
  <c r="BP45" i="1"/>
  <c r="BP44" i="1"/>
  <c r="BP43" i="1"/>
  <c r="BP42" i="1"/>
  <c r="BP41" i="1"/>
  <c r="BP50" i="1"/>
  <c r="BP40" i="1"/>
  <c r="BP39" i="1"/>
  <c r="BP38" i="1"/>
  <c r="BP37" i="1"/>
  <c r="BP36" i="1"/>
  <c r="BP35" i="1"/>
  <c r="BP34" i="1"/>
  <c r="BP33" i="1"/>
  <c r="BP32" i="1"/>
  <c r="BP31" i="1"/>
  <c r="BP30" i="1"/>
  <c r="BP29" i="1"/>
  <c r="BP28" i="1"/>
  <c r="BP27" i="1"/>
  <c r="BP26" i="1"/>
  <c r="BP25" i="1"/>
  <c r="BP24" i="1"/>
  <c r="BP23" i="1"/>
  <c r="BP22" i="1"/>
  <c r="BP70" i="1"/>
  <c r="BP21" i="1"/>
  <c r="BP20" i="1"/>
  <c r="BP19" i="1"/>
  <c r="BP18" i="1"/>
  <c r="BP17" i="1"/>
  <c r="BP16" i="1"/>
  <c r="BP52" i="1"/>
  <c r="BP46" i="1"/>
  <c r="BP15" i="1"/>
  <c r="BP14" i="1"/>
  <c r="BP13" i="1"/>
  <c r="BP11" i="1"/>
  <c r="BP49" i="1"/>
  <c r="BP10" i="1"/>
  <c r="BP9" i="1"/>
  <c r="BP8" i="1"/>
  <c r="BP7" i="1"/>
  <c r="BP6" i="1"/>
  <c r="BK5" i="1"/>
  <c r="BL5" i="1" s="1"/>
  <c r="BI71" i="1"/>
  <c r="BG71" i="1"/>
  <c r="BK68" i="1"/>
  <c r="BL68" i="1" s="1"/>
  <c r="BK67" i="1"/>
  <c r="BL67" i="1" s="1"/>
  <c r="BI64" i="1"/>
  <c r="BG64" i="1"/>
  <c r="BI66" i="1"/>
  <c r="BK65" i="1"/>
  <c r="BL65" i="1" s="1"/>
  <c r="BG65" i="1"/>
  <c r="BK63" i="1"/>
  <c r="BL63" i="1" s="1"/>
  <c r="BI62" i="1"/>
  <c r="BG62" i="1"/>
  <c r="BK60" i="1"/>
  <c r="BL60" i="1" s="1"/>
  <c r="BK59" i="1"/>
  <c r="BL59" i="1" s="1"/>
  <c r="BI58" i="1"/>
  <c r="BG58" i="1"/>
  <c r="BI57" i="1"/>
  <c r="BK56" i="1"/>
  <c r="BL56" i="1" s="1"/>
  <c r="BK55" i="1"/>
  <c r="BL55" i="1" s="1"/>
  <c r="BI54" i="1"/>
  <c r="BG54" i="1"/>
  <c r="BK12" i="1"/>
  <c r="BL12" i="1" s="1"/>
  <c r="BI12" i="1"/>
  <c r="BG12" i="1"/>
  <c r="BK51" i="1"/>
  <c r="BL51" i="1" s="1"/>
  <c r="BI48" i="1"/>
  <c r="BG48" i="1"/>
  <c r="BK45" i="1"/>
  <c r="BL45" i="1" s="1"/>
  <c r="BL44" i="1"/>
  <c r="BK44" i="1"/>
  <c r="BI43" i="1"/>
  <c r="BG43" i="1"/>
  <c r="BK41" i="1"/>
  <c r="BL41" i="1" s="1"/>
  <c r="BK50" i="1"/>
  <c r="BL50" i="1" s="1"/>
  <c r="BI40" i="1"/>
  <c r="BG40" i="1"/>
  <c r="BK38" i="1"/>
  <c r="BL38" i="1" s="1"/>
  <c r="BK37" i="1"/>
  <c r="BL37" i="1" s="1"/>
  <c r="BK36" i="1"/>
  <c r="BL36" i="1" s="1"/>
  <c r="BI36" i="1"/>
  <c r="BJ35" i="1"/>
  <c r="BK34" i="1"/>
  <c r="BL34" i="1" s="1"/>
  <c r="BK33" i="1"/>
  <c r="BL33" i="1" s="1"/>
  <c r="BI32" i="1"/>
  <c r="BG32" i="1"/>
  <c r="BK30" i="1"/>
  <c r="BL30" i="1" s="1"/>
  <c r="BK29" i="1"/>
  <c r="BL29" i="1" s="1"/>
  <c r="BK28" i="1"/>
  <c r="BL28" i="1" s="1"/>
  <c r="BI28" i="1"/>
  <c r="BK26" i="1"/>
  <c r="BL26" i="1" s="1"/>
  <c r="BJ26" i="1"/>
  <c r="BK25" i="1"/>
  <c r="BL25" i="1" s="1"/>
  <c r="BI24" i="1"/>
  <c r="BG24" i="1"/>
  <c r="BK22" i="1"/>
  <c r="BL22" i="1" s="1"/>
  <c r="BK70" i="1"/>
  <c r="BL70" i="1" s="1"/>
  <c r="BI21" i="1"/>
  <c r="BG21" i="1"/>
  <c r="BI20" i="1"/>
  <c r="BK19" i="1"/>
  <c r="BL19" i="1" s="1"/>
  <c r="BG19" i="1"/>
  <c r="BK18" i="1"/>
  <c r="BL18" i="1" s="1"/>
  <c r="BI17" i="1"/>
  <c r="BG17" i="1"/>
  <c r="BK52" i="1"/>
  <c r="BL52" i="1" s="1"/>
  <c r="BK46" i="1"/>
  <c r="BL46" i="1" s="1"/>
  <c r="BI15" i="1"/>
  <c r="BG15" i="1"/>
  <c r="BI14" i="1"/>
  <c r="BK13" i="1"/>
  <c r="BL13" i="1" s="1"/>
  <c r="BJ13" i="1"/>
  <c r="BK11" i="1"/>
  <c r="BL11" i="1" s="1"/>
  <c r="BK49" i="1"/>
  <c r="BL49" i="1" s="1"/>
  <c r="BI49" i="1"/>
  <c r="BG49" i="1"/>
  <c r="BK9" i="1"/>
  <c r="BL9" i="1" s="1"/>
  <c r="BJ9" i="1"/>
  <c r="BI9" i="1"/>
  <c r="BK8" i="1"/>
  <c r="BL8" i="1" s="1"/>
  <c r="BI7" i="1"/>
  <c r="BG7" i="1"/>
  <c r="BI6" i="1"/>
  <c r="BA72" i="1"/>
  <c r="AY72" i="1"/>
  <c r="AX72" i="1"/>
  <c r="AW72" i="1"/>
  <c r="AV72" i="1"/>
  <c r="BA5" i="1"/>
  <c r="AY5" i="1"/>
  <c r="AX5" i="1"/>
  <c r="AW5" i="1"/>
  <c r="AV5" i="1"/>
  <c r="BA71" i="1"/>
  <c r="AY71" i="1"/>
  <c r="AX71" i="1"/>
  <c r="AW71" i="1"/>
  <c r="AV71" i="1"/>
  <c r="BA69" i="1"/>
  <c r="AY69" i="1"/>
  <c r="AX69" i="1"/>
  <c r="AW69" i="1"/>
  <c r="AV69" i="1"/>
  <c r="BA68" i="1"/>
  <c r="AY68" i="1"/>
  <c r="AX68" i="1"/>
  <c r="AW68" i="1"/>
  <c r="AV68" i="1"/>
  <c r="BA67" i="1"/>
  <c r="AY67" i="1"/>
  <c r="AX67" i="1"/>
  <c r="AW67" i="1"/>
  <c r="AV67" i="1"/>
  <c r="BA64" i="1"/>
  <c r="AY64" i="1"/>
  <c r="AX64" i="1"/>
  <c r="AW64" i="1"/>
  <c r="AV64" i="1"/>
  <c r="BA66" i="1"/>
  <c r="AY66" i="1"/>
  <c r="AX66" i="1"/>
  <c r="AW66" i="1"/>
  <c r="AV66" i="1"/>
  <c r="BA65" i="1"/>
  <c r="AY65" i="1"/>
  <c r="AX65" i="1"/>
  <c r="AW65" i="1"/>
  <c r="AV65" i="1"/>
  <c r="BA63" i="1"/>
  <c r="AY63" i="1"/>
  <c r="AX63" i="1"/>
  <c r="AW63" i="1"/>
  <c r="AV63" i="1"/>
  <c r="BA62" i="1"/>
  <c r="AY62" i="1"/>
  <c r="AX62" i="1"/>
  <c r="AW62" i="1"/>
  <c r="AV62" i="1"/>
  <c r="BA61" i="1"/>
  <c r="AY61" i="1"/>
  <c r="AX61" i="1"/>
  <c r="AW61" i="1"/>
  <c r="AV61" i="1"/>
  <c r="BA60" i="1"/>
  <c r="AY60" i="1"/>
  <c r="AX60" i="1"/>
  <c r="AW60" i="1"/>
  <c r="AV60" i="1"/>
  <c r="BA59" i="1"/>
  <c r="AY59" i="1"/>
  <c r="AX59" i="1"/>
  <c r="AW59" i="1"/>
  <c r="AV59" i="1"/>
  <c r="BA58" i="1"/>
  <c r="AY58" i="1"/>
  <c r="AX58" i="1"/>
  <c r="AW58" i="1"/>
  <c r="AV58" i="1"/>
  <c r="BA57" i="1"/>
  <c r="AY57" i="1"/>
  <c r="AX57" i="1"/>
  <c r="AW57" i="1"/>
  <c r="AV57" i="1"/>
  <c r="BA56" i="1"/>
  <c r="AY56" i="1"/>
  <c r="AX56" i="1"/>
  <c r="AW56" i="1"/>
  <c r="AV56" i="1"/>
  <c r="BA55" i="1"/>
  <c r="AY55" i="1"/>
  <c r="AX55" i="1"/>
  <c r="AW55" i="1"/>
  <c r="AV55" i="1"/>
  <c r="BA54" i="1"/>
  <c r="AY54" i="1"/>
  <c r="AX54" i="1"/>
  <c r="AW54" i="1"/>
  <c r="AV54" i="1"/>
  <c r="BA53" i="1"/>
  <c r="AY53" i="1"/>
  <c r="AX53" i="1"/>
  <c r="AW53" i="1"/>
  <c r="AV53" i="1"/>
  <c r="BA12" i="1"/>
  <c r="AY12" i="1"/>
  <c r="AX12" i="1"/>
  <c r="AW12" i="1"/>
  <c r="AV12" i="1"/>
  <c r="BA51" i="1"/>
  <c r="AY51" i="1"/>
  <c r="AX51" i="1"/>
  <c r="AW51" i="1"/>
  <c r="AV51" i="1"/>
  <c r="BA48" i="1"/>
  <c r="AY48" i="1"/>
  <c r="AX48" i="1"/>
  <c r="AW48" i="1"/>
  <c r="AV48" i="1"/>
  <c r="BA47" i="1"/>
  <c r="AY47" i="1"/>
  <c r="AX47" i="1"/>
  <c r="AW47" i="1"/>
  <c r="AV47" i="1"/>
  <c r="BA45" i="1"/>
  <c r="AY45" i="1"/>
  <c r="AX45" i="1"/>
  <c r="AW45" i="1"/>
  <c r="AV45" i="1"/>
  <c r="BA44" i="1"/>
  <c r="AY44" i="1"/>
  <c r="AX44" i="1"/>
  <c r="AW44" i="1"/>
  <c r="AV44" i="1"/>
  <c r="BA43" i="1"/>
  <c r="AY43" i="1"/>
  <c r="AX43" i="1"/>
  <c r="AW43" i="1"/>
  <c r="AV43" i="1"/>
  <c r="BA42" i="1"/>
  <c r="AY42" i="1"/>
  <c r="AX42" i="1"/>
  <c r="AW42" i="1"/>
  <c r="AV42" i="1"/>
  <c r="BA41" i="1"/>
  <c r="AY41" i="1"/>
  <c r="AX41" i="1"/>
  <c r="AW41" i="1"/>
  <c r="AV41" i="1"/>
  <c r="BA50" i="1"/>
  <c r="AY50" i="1"/>
  <c r="AX50" i="1"/>
  <c r="AW50" i="1"/>
  <c r="AV50" i="1"/>
  <c r="BA40" i="1"/>
  <c r="AY40" i="1"/>
  <c r="AX40" i="1"/>
  <c r="AW40" i="1"/>
  <c r="AV40" i="1"/>
  <c r="BA39" i="1"/>
  <c r="AY39" i="1"/>
  <c r="AX39" i="1"/>
  <c r="AW39" i="1"/>
  <c r="AV39" i="1"/>
  <c r="BA38" i="1"/>
  <c r="AY38" i="1"/>
  <c r="AX38" i="1"/>
  <c r="AW38" i="1"/>
  <c r="AV38" i="1"/>
  <c r="BA37" i="1"/>
  <c r="AY37" i="1"/>
  <c r="AX37" i="1"/>
  <c r="AW37" i="1"/>
  <c r="AV37" i="1"/>
  <c r="BA36" i="1"/>
  <c r="AY36" i="1"/>
  <c r="AX36" i="1"/>
  <c r="AW36" i="1"/>
  <c r="AV36" i="1"/>
  <c r="BA35" i="1"/>
  <c r="AY35" i="1"/>
  <c r="AX35" i="1"/>
  <c r="AW35" i="1"/>
  <c r="AV35" i="1"/>
  <c r="BA34" i="1"/>
  <c r="AY34" i="1"/>
  <c r="AX34" i="1"/>
  <c r="AW34" i="1"/>
  <c r="AV34" i="1"/>
  <c r="BA33" i="1"/>
  <c r="AY33" i="1"/>
  <c r="AX33" i="1"/>
  <c r="AW33" i="1"/>
  <c r="AV33" i="1"/>
  <c r="BA32" i="1"/>
  <c r="AY32" i="1"/>
  <c r="AX32" i="1"/>
  <c r="AW32" i="1"/>
  <c r="AV32" i="1"/>
  <c r="BA31" i="1"/>
  <c r="AY31" i="1"/>
  <c r="AX31" i="1"/>
  <c r="AW31" i="1"/>
  <c r="AV31" i="1"/>
  <c r="BA30" i="1"/>
  <c r="AY30" i="1"/>
  <c r="AX30" i="1"/>
  <c r="AW30" i="1"/>
  <c r="AV30" i="1"/>
  <c r="BA29" i="1"/>
  <c r="AY29" i="1"/>
  <c r="AX29" i="1"/>
  <c r="AW29" i="1"/>
  <c r="AV29" i="1"/>
  <c r="BA28" i="1"/>
  <c r="AY28" i="1"/>
  <c r="AX28" i="1"/>
  <c r="AW28" i="1"/>
  <c r="AV28" i="1"/>
  <c r="BA27" i="1"/>
  <c r="AY27" i="1"/>
  <c r="AX27" i="1"/>
  <c r="AW27" i="1"/>
  <c r="AV27" i="1"/>
  <c r="BA26" i="1"/>
  <c r="AY26" i="1"/>
  <c r="AX26" i="1"/>
  <c r="AW26" i="1"/>
  <c r="AV26" i="1"/>
  <c r="BA25" i="1"/>
  <c r="AY25" i="1"/>
  <c r="AX25" i="1"/>
  <c r="AW25" i="1"/>
  <c r="AV25" i="1"/>
  <c r="BA24" i="1"/>
  <c r="AY24" i="1"/>
  <c r="AX24" i="1"/>
  <c r="AW24" i="1"/>
  <c r="AV24" i="1"/>
  <c r="BA23" i="1"/>
  <c r="AY23" i="1"/>
  <c r="AX23" i="1"/>
  <c r="AW23" i="1"/>
  <c r="AV23" i="1"/>
  <c r="BA22" i="1"/>
  <c r="AY22" i="1"/>
  <c r="AX22" i="1"/>
  <c r="AW22" i="1"/>
  <c r="AV22" i="1"/>
  <c r="BA70" i="1"/>
  <c r="AY70" i="1"/>
  <c r="AX70" i="1"/>
  <c r="AW70" i="1"/>
  <c r="AV70" i="1"/>
  <c r="BA21" i="1"/>
  <c r="AY21" i="1"/>
  <c r="AX21" i="1"/>
  <c r="AW21" i="1"/>
  <c r="AV21" i="1"/>
  <c r="BA20" i="1"/>
  <c r="AY20" i="1"/>
  <c r="AX20" i="1"/>
  <c r="AW20" i="1"/>
  <c r="AV20" i="1"/>
  <c r="BA19" i="1"/>
  <c r="AY19" i="1"/>
  <c r="AX19" i="1"/>
  <c r="AW19" i="1"/>
  <c r="AV19" i="1"/>
  <c r="BA18" i="1"/>
  <c r="AY18" i="1"/>
  <c r="AX18" i="1"/>
  <c r="AW18" i="1"/>
  <c r="AV18" i="1"/>
  <c r="BA17" i="1"/>
  <c r="AY17" i="1"/>
  <c r="AX17" i="1"/>
  <c r="AW17" i="1"/>
  <c r="AV17" i="1"/>
  <c r="BA16" i="1"/>
  <c r="AY16" i="1"/>
  <c r="AX16" i="1"/>
  <c r="AW16" i="1"/>
  <c r="AV16" i="1"/>
  <c r="BA52" i="1"/>
  <c r="AY52" i="1"/>
  <c r="AX52" i="1"/>
  <c r="AW52" i="1"/>
  <c r="AV52" i="1"/>
  <c r="BA46" i="1"/>
  <c r="AY46" i="1"/>
  <c r="AX46" i="1"/>
  <c r="AW46" i="1"/>
  <c r="AV46" i="1"/>
  <c r="BA15" i="1"/>
  <c r="AY15" i="1"/>
  <c r="AX15" i="1"/>
  <c r="AW15" i="1"/>
  <c r="AV15" i="1"/>
  <c r="BA14" i="1"/>
  <c r="AY14" i="1"/>
  <c r="AX14" i="1"/>
  <c r="AW14" i="1"/>
  <c r="AV14" i="1"/>
  <c r="BA13" i="1"/>
  <c r="AY13" i="1"/>
  <c r="AX13" i="1"/>
  <c r="AW13" i="1"/>
  <c r="AV13" i="1"/>
  <c r="BA11" i="1"/>
  <c r="AY11" i="1"/>
  <c r="AX11" i="1"/>
  <c r="AW11" i="1"/>
  <c r="AV11" i="1"/>
  <c r="BA49" i="1"/>
  <c r="AY49" i="1"/>
  <c r="AX49" i="1"/>
  <c r="AW49" i="1"/>
  <c r="AV49" i="1"/>
  <c r="BA10" i="1"/>
  <c r="AY10" i="1"/>
  <c r="AX10" i="1"/>
  <c r="AW10" i="1"/>
  <c r="AV10" i="1"/>
  <c r="BA9" i="1"/>
  <c r="AY9" i="1"/>
  <c r="AX9" i="1"/>
  <c r="AW9" i="1"/>
  <c r="AV9" i="1"/>
  <c r="BA8" i="1"/>
  <c r="AY8" i="1"/>
  <c r="AX8" i="1"/>
  <c r="AW8" i="1"/>
  <c r="AV8" i="1"/>
  <c r="BA7" i="1"/>
  <c r="AY7" i="1"/>
  <c r="AX7" i="1"/>
  <c r="AW7" i="1"/>
  <c r="AV7" i="1"/>
  <c r="BA6" i="1"/>
  <c r="AY6" i="1"/>
  <c r="AX6" i="1"/>
  <c r="AW6" i="1"/>
  <c r="AV6" i="1"/>
  <c r="AQ72" i="1"/>
  <c r="AP72" i="1"/>
  <c r="AR5" i="1"/>
  <c r="AQ5" i="1"/>
  <c r="AP5" i="1"/>
  <c r="AQ71" i="1"/>
  <c r="AP71" i="1"/>
  <c r="AR69" i="1"/>
  <c r="AQ69" i="1"/>
  <c r="AP69" i="1"/>
  <c r="AR68" i="1"/>
  <c r="AQ68" i="1"/>
  <c r="AP68" i="1"/>
  <c r="AR67" i="1"/>
  <c r="AQ67" i="1"/>
  <c r="AP67" i="1"/>
  <c r="AQ64" i="1"/>
  <c r="AP64" i="1"/>
  <c r="AR66" i="1"/>
  <c r="AQ66" i="1"/>
  <c r="AP66" i="1"/>
  <c r="AR65" i="1"/>
  <c r="AQ65" i="1"/>
  <c r="AP65" i="1"/>
  <c r="AR63" i="1"/>
  <c r="AQ63" i="1"/>
  <c r="AP63" i="1"/>
  <c r="AQ62" i="1"/>
  <c r="AP62" i="1"/>
  <c r="AR61" i="1"/>
  <c r="AQ61" i="1"/>
  <c r="AP61" i="1"/>
  <c r="AR60" i="1"/>
  <c r="AQ60" i="1"/>
  <c r="AP60" i="1"/>
  <c r="AR59" i="1"/>
  <c r="AQ59" i="1"/>
  <c r="AP59" i="1"/>
  <c r="AQ58" i="1"/>
  <c r="AP58" i="1"/>
  <c r="AR57" i="1"/>
  <c r="AQ57" i="1"/>
  <c r="AP57" i="1"/>
  <c r="AR56" i="1"/>
  <c r="AQ56" i="1"/>
  <c r="AP56" i="1"/>
  <c r="AR55" i="1"/>
  <c r="AQ55" i="1"/>
  <c r="AP55" i="1"/>
  <c r="AQ54" i="1"/>
  <c r="AP54" i="1"/>
  <c r="AR53" i="1"/>
  <c r="AQ53" i="1"/>
  <c r="AP53" i="1"/>
  <c r="AR12" i="1"/>
  <c r="AQ12" i="1"/>
  <c r="AP12" i="1"/>
  <c r="AR51" i="1"/>
  <c r="AQ51" i="1"/>
  <c r="AP51" i="1"/>
  <c r="AQ48" i="1"/>
  <c r="AP48" i="1"/>
  <c r="AR47" i="1"/>
  <c r="AQ47" i="1"/>
  <c r="AP47" i="1"/>
  <c r="AR45" i="1"/>
  <c r="AQ45" i="1"/>
  <c r="AP45" i="1"/>
  <c r="AR44" i="1"/>
  <c r="AQ44" i="1"/>
  <c r="AP44" i="1"/>
  <c r="AQ43" i="1"/>
  <c r="AP43" i="1"/>
  <c r="AR42" i="1"/>
  <c r="AQ42" i="1"/>
  <c r="AP42" i="1"/>
  <c r="AR41" i="1"/>
  <c r="AQ41" i="1"/>
  <c r="AP41" i="1"/>
  <c r="AR50" i="1"/>
  <c r="AQ50" i="1"/>
  <c r="AP50" i="1"/>
  <c r="AQ40" i="1"/>
  <c r="AP40" i="1"/>
  <c r="AR39" i="1"/>
  <c r="AQ39" i="1"/>
  <c r="AP39" i="1"/>
  <c r="AR38" i="1"/>
  <c r="AQ38" i="1"/>
  <c r="AP38" i="1"/>
  <c r="AR37" i="1"/>
  <c r="AQ37" i="1"/>
  <c r="AP37" i="1"/>
  <c r="AQ36" i="1"/>
  <c r="AP36" i="1"/>
  <c r="AR35" i="1"/>
  <c r="AQ35" i="1"/>
  <c r="AP35" i="1"/>
  <c r="AR34" i="1"/>
  <c r="AQ34" i="1"/>
  <c r="AP34" i="1"/>
  <c r="AR33" i="1"/>
  <c r="AQ33" i="1"/>
  <c r="AP33" i="1"/>
  <c r="AQ32" i="1"/>
  <c r="AP32" i="1"/>
  <c r="AR31" i="1"/>
  <c r="AQ31" i="1"/>
  <c r="AP31" i="1"/>
  <c r="AR30" i="1"/>
  <c r="AQ30" i="1"/>
  <c r="AP30" i="1"/>
  <c r="AR29" i="1"/>
  <c r="AQ29" i="1"/>
  <c r="AP29" i="1"/>
  <c r="AQ28" i="1"/>
  <c r="AP28" i="1"/>
  <c r="AR27" i="1"/>
  <c r="AQ27" i="1"/>
  <c r="AP27" i="1"/>
  <c r="AR26" i="1"/>
  <c r="AQ26" i="1"/>
  <c r="AP26" i="1"/>
  <c r="AR25" i="1"/>
  <c r="AQ25" i="1"/>
  <c r="AP25" i="1"/>
  <c r="AQ24" i="1"/>
  <c r="AP24" i="1"/>
  <c r="AR23" i="1"/>
  <c r="AQ23" i="1"/>
  <c r="AP23" i="1"/>
  <c r="AR22" i="1"/>
  <c r="AQ22" i="1"/>
  <c r="AP22" i="1"/>
  <c r="AR70" i="1"/>
  <c r="AQ70" i="1"/>
  <c r="AP70" i="1"/>
  <c r="AQ21" i="1"/>
  <c r="AP21" i="1"/>
  <c r="AR20" i="1"/>
  <c r="AQ20" i="1"/>
  <c r="AP20" i="1"/>
  <c r="AR19" i="1"/>
  <c r="AQ19" i="1"/>
  <c r="AP19" i="1"/>
  <c r="AR18" i="1"/>
  <c r="AQ18" i="1"/>
  <c r="AP18" i="1"/>
  <c r="AQ17" i="1"/>
  <c r="AP17" i="1"/>
  <c r="AR16" i="1"/>
  <c r="AQ16" i="1"/>
  <c r="AP16" i="1"/>
  <c r="AR52" i="1"/>
  <c r="AQ52" i="1"/>
  <c r="AP52" i="1"/>
  <c r="AR46" i="1"/>
  <c r="AQ46" i="1"/>
  <c r="AP46" i="1"/>
  <c r="AQ15" i="1"/>
  <c r="AP15" i="1"/>
  <c r="AR14" i="1"/>
  <c r="AQ14" i="1"/>
  <c r="AP14" i="1"/>
  <c r="AR13" i="1"/>
  <c r="AQ13" i="1"/>
  <c r="AP13" i="1"/>
  <c r="AR11" i="1"/>
  <c r="AQ11" i="1"/>
  <c r="AP11" i="1"/>
  <c r="AQ49" i="1"/>
  <c r="AP49" i="1"/>
  <c r="AR10" i="1"/>
  <c r="AQ10" i="1"/>
  <c r="AP10" i="1"/>
  <c r="AR9" i="1"/>
  <c r="AQ9" i="1"/>
  <c r="AP9" i="1"/>
  <c r="AR8" i="1"/>
  <c r="AQ8" i="1"/>
  <c r="AP8" i="1"/>
  <c r="AQ7" i="1"/>
  <c r="AP7" i="1"/>
  <c r="AR6" i="1"/>
  <c r="AQ6" i="1"/>
  <c r="AP6" i="1"/>
  <c r="AN72" i="1"/>
  <c r="AM72" i="1"/>
  <c r="AL72" i="1"/>
  <c r="AN5" i="1"/>
  <c r="AM5" i="1"/>
  <c r="AL5" i="1"/>
  <c r="AN71" i="1"/>
  <c r="AM71" i="1"/>
  <c r="AL71" i="1"/>
  <c r="AN69" i="1"/>
  <c r="AM69" i="1"/>
  <c r="AL69" i="1"/>
  <c r="AN68" i="1"/>
  <c r="AM68" i="1"/>
  <c r="AL68" i="1"/>
  <c r="AN67" i="1"/>
  <c r="AM67" i="1"/>
  <c r="AL67" i="1"/>
  <c r="AN64" i="1"/>
  <c r="AM64" i="1"/>
  <c r="AL64" i="1"/>
  <c r="AN66" i="1"/>
  <c r="AM66" i="1"/>
  <c r="AL66" i="1"/>
  <c r="AN65" i="1"/>
  <c r="AM65" i="1"/>
  <c r="AL65" i="1"/>
  <c r="AN63" i="1"/>
  <c r="AM63" i="1"/>
  <c r="AL63" i="1"/>
  <c r="AN62" i="1"/>
  <c r="AM62" i="1"/>
  <c r="AL62" i="1"/>
  <c r="AN61" i="1"/>
  <c r="AM61" i="1"/>
  <c r="AL61" i="1"/>
  <c r="AN60" i="1"/>
  <c r="AM60" i="1"/>
  <c r="AL60" i="1"/>
  <c r="AN59" i="1"/>
  <c r="AM59" i="1"/>
  <c r="AL59" i="1"/>
  <c r="AN58" i="1"/>
  <c r="AM58" i="1"/>
  <c r="AL58" i="1"/>
  <c r="AN57" i="1"/>
  <c r="AM57" i="1"/>
  <c r="AL57" i="1"/>
  <c r="AN56" i="1"/>
  <c r="AM56" i="1"/>
  <c r="AL56" i="1"/>
  <c r="AN55" i="1"/>
  <c r="AM55" i="1"/>
  <c r="AL55" i="1"/>
  <c r="AN54" i="1"/>
  <c r="AM54" i="1"/>
  <c r="AL54" i="1"/>
  <c r="AN53" i="1"/>
  <c r="AM53" i="1"/>
  <c r="AL53" i="1"/>
  <c r="AN12" i="1"/>
  <c r="AM12" i="1"/>
  <c r="AL12" i="1"/>
  <c r="AN51" i="1"/>
  <c r="AM51" i="1"/>
  <c r="AL51" i="1"/>
  <c r="AN48" i="1"/>
  <c r="AM48" i="1"/>
  <c r="AL48" i="1"/>
  <c r="AN47" i="1"/>
  <c r="AM47" i="1"/>
  <c r="AL47" i="1"/>
  <c r="AN45" i="1"/>
  <c r="AM45" i="1"/>
  <c r="AL45" i="1"/>
  <c r="AN44" i="1"/>
  <c r="AM44" i="1"/>
  <c r="AL44" i="1"/>
  <c r="AN43" i="1"/>
  <c r="AM43" i="1"/>
  <c r="AL43" i="1"/>
  <c r="AN42" i="1"/>
  <c r="AM42" i="1"/>
  <c r="AL42" i="1"/>
  <c r="AN41" i="1"/>
  <c r="AM41" i="1"/>
  <c r="AL41" i="1"/>
  <c r="AN50" i="1"/>
  <c r="AM50" i="1"/>
  <c r="AL50" i="1"/>
  <c r="AN40" i="1"/>
  <c r="AM40" i="1"/>
  <c r="AL40" i="1"/>
  <c r="AN39" i="1"/>
  <c r="AM39" i="1"/>
  <c r="AL39" i="1"/>
  <c r="AN38" i="1"/>
  <c r="AM38" i="1"/>
  <c r="AL38" i="1"/>
  <c r="AN37" i="1"/>
  <c r="AM37" i="1"/>
  <c r="AL37" i="1"/>
  <c r="AN36" i="1"/>
  <c r="AM36" i="1"/>
  <c r="AL36" i="1"/>
  <c r="AN35" i="1"/>
  <c r="AM35" i="1"/>
  <c r="AL35" i="1"/>
  <c r="AN34" i="1"/>
  <c r="AM34" i="1"/>
  <c r="AL34" i="1"/>
  <c r="AN33" i="1"/>
  <c r="AM33" i="1"/>
  <c r="AL33" i="1"/>
  <c r="AN32" i="1"/>
  <c r="AM32" i="1"/>
  <c r="AL32" i="1"/>
  <c r="AN31" i="1"/>
  <c r="AM31" i="1"/>
  <c r="AL31" i="1"/>
  <c r="AN30" i="1"/>
  <c r="AM30" i="1"/>
  <c r="AL30" i="1"/>
  <c r="AN29" i="1"/>
  <c r="AM29" i="1"/>
  <c r="AL29" i="1"/>
  <c r="AN28" i="1"/>
  <c r="AM28" i="1"/>
  <c r="AL28" i="1"/>
  <c r="AN27" i="1"/>
  <c r="AM27" i="1"/>
  <c r="AL27" i="1"/>
  <c r="AN26" i="1"/>
  <c r="AM26" i="1"/>
  <c r="AL26" i="1"/>
  <c r="AN25" i="1"/>
  <c r="AM25" i="1"/>
  <c r="AL25" i="1"/>
  <c r="AN24" i="1"/>
  <c r="AM24" i="1"/>
  <c r="AL24" i="1"/>
  <c r="AN23" i="1"/>
  <c r="AM23" i="1"/>
  <c r="AL23" i="1"/>
  <c r="AN22" i="1"/>
  <c r="AM22" i="1"/>
  <c r="AL22" i="1"/>
  <c r="AN70" i="1"/>
  <c r="AM70" i="1"/>
  <c r="AL70" i="1"/>
  <c r="AN21" i="1"/>
  <c r="AM21" i="1"/>
  <c r="AL21" i="1"/>
  <c r="AN20" i="1"/>
  <c r="AM20" i="1"/>
  <c r="AL20" i="1"/>
  <c r="AN19" i="1"/>
  <c r="AM19" i="1"/>
  <c r="AL19" i="1"/>
  <c r="AN18" i="1"/>
  <c r="AM18" i="1"/>
  <c r="AL18" i="1"/>
  <c r="AN17" i="1"/>
  <c r="AM17" i="1"/>
  <c r="AL17" i="1"/>
  <c r="AN16" i="1"/>
  <c r="AM16" i="1"/>
  <c r="AL16" i="1"/>
  <c r="AN52" i="1"/>
  <c r="AM52" i="1"/>
  <c r="AL52" i="1"/>
  <c r="AN46" i="1"/>
  <c r="AM46" i="1"/>
  <c r="AL46" i="1"/>
  <c r="AN15" i="1"/>
  <c r="AM15" i="1"/>
  <c r="AL15" i="1"/>
  <c r="AN14" i="1"/>
  <c r="AM14" i="1"/>
  <c r="AL14" i="1"/>
  <c r="AN13" i="1"/>
  <c r="AM13" i="1"/>
  <c r="AL13" i="1"/>
  <c r="AN11" i="1"/>
  <c r="AM11" i="1"/>
  <c r="AL11" i="1"/>
  <c r="AN49" i="1"/>
  <c r="AM49" i="1"/>
  <c r="AL49" i="1"/>
  <c r="AN10" i="1"/>
  <c r="AM10" i="1"/>
  <c r="AL10" i="1"/>
  <c r="AN9" i="1"/>
  <c r="AM9" i="1"/>
  <c r="AL9" i="1"/>
  <c r="AN8" i="1"/>
  <c r="AM8" i="1"/>
  <c r="AL8" i="1"/>
  <c r="AN7" i="1"/>
  <c r="AM7" i="1"/>
  <c r="AL7" i="1"/>
  <c r="AN6" i="1"/>
  <c r="AM6" i="1"/>
  <c r="AL6" i="1"/>
  <c r="AE72" i="1"/>
  <c r="AA72" i="1"/>
  <c r="Z72" i="1"/>
  <c r="AE5" i="1"/>
  <c r="AA5" i="1"/>
  <c r="Z5" i="1"/>
  <c r="AE71" i="1"/>
  <c r="AA71" i="1"/>
  <c r="Z71" i="1"/>
  <c r="AE69" i="1"/>
  <c r="AA69" i="1"/>
  <c r="Z69" i="1"/>
  <c r="AE68" i="1"/>
  <c r="AA68" i="1"/>
  <c r="Z68" i="1"/>
  <c r="AE67" i="1"/>
  <c r="AA67" i="1"/>
  <c r="Z67" i="1"/>
  <c r="AE64" i="1"/>
  <c r="AA64" i="1"/>
  <c r="Z64" i="1"/>
  <c r="AE66" i="1"/>
  <c r="AA66" i="1"/>
  <c r="Z66" i="1"/>
  <c r="AE65" i="1"/>
  <c r="AA65" i="1"/>
  <c r="Z65" i="1"/>
  <c r="AE63" i="1"/>
  <c r="AA63" i="1"/>
  <c r="Z63" i="1"/>
  <c r="AE62" i="1"/>
  <c r="AA62" i="1"/>
  <c r="Z62" i="1"/>
  <c r="AE61" i="1"/>
  <c r="AA61" i="1"/>
  <c r="Z61" i="1"/>
  <c r="AE60" i="1"/>
  <c r="AA60" i="1"/>
  <c r="Z60" i="1"/>
  <c r="AE59" i="1"/>
  <c r="AA59" i="1"/>
  <c r="Z59" i="1"/>
  <c r="AE58" i="1"/>
  <c r="AA58" i="1"/>
  <c r="Z58" i="1"/>
  <c r="AE57" i="1"/>
  <c r="AA57" i="1"/>
  <c r="Z57" i="1"/>
  <c r="AE56" i="1"/>
  <c r="AA56" i="1"/>
  <c r="Z56" i="1"/>
  <c r="AE55" i="1"/>
  <c r="AA55" i="1"/>
  <c r="Z55" i="1"/>
  <c r="AE54" i="1"/>
  <c r="AA54" i="1"/>
  <c r="Z54" i="1"/>
  <c r="AE53" i="1"/>
  <c r="AA53" i="1"/>
  <c r="Z53" i="1"/>
  <c r="AE12" i="1"/>
  <c r="AA12" i="1"/>
  <c r="Z12" i="1"/>
  <c r="AE51" i="1"/>
  <c r="AA51" i="1"/>
  <c r="Z51" i="1"/>
  <c r="AE48" i="1"/>
  <c r="AA48" i="1"/>
  <c r="Z48" i="1"/>
  <c r="AE47" i="1"/>
  <c r="AA47" i="1"/>
  <c r="Z47" i="1"/>
  <c r="AE45" i="1"/>
  <c r="AA45" i="1"/>
  <c r="Z45" i="1"/>
  <c r="AE44" i="1"/>
  <c r="AA44" i="1"/>
  <c r="Z44" i="1"/>
  <c r="AE43" i="1"/>
  <c r="AA43" i="1"/>
  <c r="Z43" i="1"/>
  <c r="AE42" i="1"/>
  <c r="AA42" i="1"/>
  <c r="Z42" i="1"/>
  <c r="AE41" i="1"/>
  <c r="AA41" i="1"/>
  <c r="Z41" i="1"/>
  <c r="AE50" i="1"/>
  <c r="AA50" i="1"/>
  <c r="Z50" i="1"/>
  <c r="AE40" i="1"/>
  <c r="AA40" i="1"/>
  <c r="Z40" i="1"/>
  <c r="AE39" i="1"/>
  <c r="AA39" i="1"/>
  <c r="Z39" i="1"/>
  <c r="AE38" i="1"/>
  <c r="AA38" i="1"/>
  <c r="Z38" i="1"/>
  <c r="AE37" i="1"/>
  <c r="AA37" i="1"/>
  <c r="Z37" i="1"/>
  <c r="AE36" i="1"/>
  <c r="AA36" i="1"/>
  <c r="Z36" i="1"/>
  <c r="AE35" i="1"/>
  <c r="AA35" i="1"/>
  <c r="Z35" i="1"/>
  <c r="AE34" i="1"/>
  <c r="AA34" i="1"/>
  <c r="Z34" i="1"/>
  <c r="AE33" i="1"/>
  <c r="AA33" i="1"/>
  <c r="Z33" i="1"/>
  <c r="AE32" i="1"/>
  <c r="AD32" i="1"/>
  <c r="AA32" i="1"/>
  <c r="Z32" i="1"/>
  <c r="AE31" i="1"/>
  <c r="AA31" i="1"/>
  <c r="Z31" i="1"/>
  <c r="AE30" i="1"/>
  <c r="AA30" i="1"/>
  <c r="Z30" i="1"/>
  <c r="AE29" i="1"/>
  <c r="AA29" i="1"/>
  <c r="Z29" i="1"/>
  <c r="AE28" i="1"/>
  <c r="AA28" i="1"/>
  <c r="Z28" i="1"/>
  <c r="AE27" i="1"/>
  <c r="AA27" i="1"/>
  <c r="Z27" i="1"/>
  <c r="AE26" i="1"/>
  <c r="AA26" i="1"/>
  <c r="Z26" i="1"/>
  <c r="AE25" i="1"/>
  <c r="AA25" i="1"/>
  <c r="Z25" i="1"/>
  <c r="AE24" i="1"/>
  <c r="AA24" i="1"/>
  <c r="Z24" i="1"/>
  <c r="AE23" i="1"/>
  <c r="AA23" i="1"/>
  <c r="Z23" i="1"/>
  <c r="AE22" i="1"/>
  <c r="AA22" i="1"/>
  <c r="Z22" i="1"/>
  <c r="AE70" i="1"/>
  <c r="AA70" i="1"/>
  <c r="Z70" i="1"/>
  <c r="AE21" i="1"/>
  <c r="AC21" i="1"/>
  <c r="AA21" i="1"/>
  <c r="Z21" i="1"/>
  <c r="AE20" i="1"/>
  <c r="AA20" i="1"/>
  <c r="Z20" i="1"/>
  <c r="AE19" i="1"/>
  <c r="AA19" i="1"/>
  <c r="Z19" i="1"/>
  <c r="AE18" i="1"/>
  <c r="AA18" i="1"/>
  <c r="Z18" i="1"/>
  <c r="AE17" i="1"/>
  <c r="AA17" i="1"/>
  <c r="Z17" i="1"/>
  <c r="AE16" i="1"/>
  <c r="AA16" i="1"/>
  <c r="Z16" i="1"/>
  <c r="AE52" i="1"/>
  <c r="AA52" i="1"/>
  <c r="Z52" i="1"/>
  <c r="AE46" i="1"/>
  <c r="AA46" i="1"/>
  <c r="Z46" i="1"/>
  <c r="AE15" i="1"/>
  <c r="AA15" i="1"/>
  <c r="Z15" i="1"/>
  <c r="AE14" i="1"/>
  <c r="AA14" i="1"/>
  <c r="Z14" i="1"/>
  <c r="AE13" i="1"/>
  <c r="AA13" i="1"/>
  <c r="Z13" i="1"/>
  <c r="AE11" i="1"/>
  <c r="AA11" i="1"/>
  <c r="Z11" i="1"/>
  <c r="AE49" i="1"/>
  <c r="AA49" i="1"/>
  <c r="Z49" i="1"/>
  <c r="AE10" i="1"/>
  <c r="AA10" i="1"/>
  <c r="Z10" i="1"/>
  <c r="AE9" i="1"/>
  <c r="AA9" i="1"/>
  <c r="Z9" i="1"/>
  <c r="AE8" i="1"/>
  <c r="AA8" i="1"/>
  <c r="Z8" i="1"/>
  <c r="AE7" i="1"/>
  <c r="AA7" i="1"/>
  <c r="Z7" i="1"/>
  <c r="AE6" i="1"/>
  <c r="AA6" i="1"/>
  <c r="Z6" i="1"/>
  <c r="N72" i="1"/>
  <c r="N5" i="1"/>
  <c r="N71" i="1"/>
  <c r="N69" i="1"/>
  <c r="N68" i="1"/>
  <c r="N67" i="1"/>
  <c r="P67" i="1" s="1"/>
  <c r="N64" i="1"/>
  <c r="N66" i="1"/>
  <c r="N65" i="1"/>
  <c r="N63" i="1"/>
  <c r="N62" i="1"/>
  <c r="N61" i="1"/>
  <c r="N60" i="1"/>
  <c r="N59" i="1"/>
  <c r="N58" i="1"/>
  <c r="N57" i="1"/>
  <c r="AD57" i="1" s="1"/>
  <c r="N56" i="1"/>
  <c r="N55" i="1"/>
  <c r="N54" i="1"/>
  <c r="AC54" i="1" s="1"/>
  <c r="N53" i="1"/>
  <c r="N12" i="1"/>
  <c r="N51" i="1"/>
  <c r="AC51" i="1" s="1"/>
  <c r="N48" i="1"/>
  <c r="N47" i="1"/>
  <c r="AB47" i="1" s="1"/>
  <c r="N45" i="1"/>
  <c r="AC45" i="1" s="1"/>
  <c r="N44" i="1"/>
  <c r="N43" i="1"/>
  <c r="N42" i="1"/>
  <c r="N41" i="1"/>
  <c r="N50" i="1"/>
  <c r="N40" i="1"/>
  <c r="N39" i="1"/>
  <c r="N38" i="1"/>
  <c r="N37" i="1"/>
  <c r="N36" i="1"/>
  <c r="N35" i="1"/>
  <c r="N34" i="1"/>
  <c r="N33" i="1"/>
  <c r="AB33" i="1" s="1"/>
  <c r="N32" i="1"/>
  <c r="N31" i="1"/>
  <c r="N30" i="1"/>
  <c r="N29" i="1"/>
  <c r="N28" i="1"/>
  <c r="N27" i="1"/>
  <c r="N26" i="1"/>
  <c r="N25" i="1"/>
  <c r="N24" i="1"/>
  <c r="N23" i="1"/>
  <c r="N22" i="1"/>
  <c r="N70" i="1"/>
  <c r="AD70" i="1" s="1"/>
  <c r="N21" i="1"/>
  <c r="N20" i="1"/>
  <c r="N19" i="1"/>
  <c r="N18" i="1"/>
  <c r="N17" i="1"/>
  <c r="AD17" i="1" s="1"/>
  <c r="N16" i="1"/>
  <c r="AD16" i="1" s="1"/>
  <c r="N52" i="1"/>
  <c r="N46" i="1"/>
  <c r="AD46" i="1" s="1"/>
  <c r="N15" i="1"/>
  <c r="AB15" i="1" s="1"/>
  <c r="N14" i="1"/>
  <c r="N13" i="1"/>
  <c r="N11" i="1"/>
  <c r="AB11" i="1" s="1"/>
  <c r="N49" i="1"/>
  <c r="AD49" i="1" s="1"/>
  <c r="N10" i="1"/>
  <c r="AD10" i="1" s="1"/>
  <c r="N9" i="1"/>
  <c r="AC9" i="1" s="1"/>
  <c r="N8" i="1"/>
  <c r="AB8" i="1" s="1"/>
  <c r="N7" i="1"/>
  <c r="P7" i="1" s="1"/>
  <c r="N6" i="1"/>
  <c r="AD6" i="1" s="1"/>
  <c r="I5" i="1"/>
  <c r="H5" i="1"/>
  <c r="I71" i="1"/>
  <c r="H71" i="1"/>
  <c r="I69" i="1"/>
  <c r="H69" i="1"/>
  <c r="I68" i="1"/>
  <c r="H68" i="1"/>
  <c r="I67" i="1"/>
  <c r="H67" i="1"/>
  <c r="I64" i="1"/>
  <c r="H64" i="1"/>
  <c r="I66" i="1"/>
  <c r="H66" i="1"/>
  <c r="I65" i="1"/>
  <c r="H65" i="1"/>
  <c r="I63" i="1"/>
  <c r="H63" i="1"/>
  <c r="I62" i="1"/>
  <c r="H62" i="1"/>
  <c r="I61" i="1"/>
  <c r="H61" i="1"/>
  <c r="I60" i="1"/>
  <c r="H60" i="1"/>
  <c r="I59" i="1"/>
  <c r="H59" i="1"/>
  <c r="I58" i="1"/>
  <c r="H58" i="1"/>
  <c r="I57" i="1"/>
  <c r="H57" i="1"/>
  <c r="I56" i="1"/>
  <c r="H56" i="1"/>
  <c r="I55" i="1"/>
  <c r="H55" i="1"/>
  <c r="I54" i="1"/>
  <c r="H54" i="1"/>
  <c r="I53" i="1"/>
  <c r="H53" i="1"/>
  <c r="I12" i="1"/>
  <c r="H12" i="1"/>
  <c r="I51" i="1"/>
  <c r="H51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50" i="1"/>
  <c r="H50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70" i="1"/>
  <c r="H70" i="1"/>
  <c r="I21" i="1"/>
  <c r="H21" i="1"/>
  <c r="I20" i="1"/>
  <c r="H20" i="1"/>
  <c r="I19" i="1"/>
  <c r="H19" i="1"/>
  <c r="I18" i="1"/>
  <c r="H18" i="1"/>
  <c r="I17" i="1"/>
  <c r="H17" i="1"/>
  <c r="I16" i="1"/>
  <c r="H16" i="1"/>
  <c r="I52" i="1"/>
  <c r="H52" i="1"/>
  <c r="I46" i="1"/>
  <c r="H46" i="1"/>
  <c r="I15" i="1"/>
  <c r="H15" i="1"/>
  <c r="I14" i="1"/>
  <c r="H14" i="1"/>
  <c r="I13" i="1"/>
  <c r="H13" i="1"/>
  <c r="I11" i="1"/>
  <c r="H11" i="1"/>
  <c r="I49" i="1"/>
  <c r="H49" i="1"/>
  <c r="I10" i="1"/>
  <c r="H10" i="1"/>
  <c r="I9" i="1"/>
  <c r="H9" i="1"/>
  <c r="I8" i="1"/>
  <c r="H8" i="1"/>
  <c r="I7" i="1"/>
  <c r="H7" i="1"/>
  <c r="I6" i="1"/>
  <c r="H6" i="1"/>
  <c r="CK8" i="1" l="1"/>
  <c r="AS8" i="1" s="1"/>
  <c r="CK25" i="1"/>
  <c r="AS25" i="1" s="1"/>
  <c r="CK55" i="1"/>
  <c r="AS55" i="1" s="1"/>
  <c r="CK5" i="1"/>
  <c r="AS5" i="1" s="1"/>
  <c r="BJ30" i="1"/>
  <c r="BI68" i="1"/>
  <c r="DP7" i="1"/>
  <c r="DR9" i="1"/>
  <c r="DR49" i="1"/>
  <c r="DU13" i="1"/>
  <c r="DO15" i="1"/>
  <c r="DS15" i="1"/>
  <c r="DX15" i="1" s="1"/>
  <c r="DQ17" i="1"/>
  <c r="DP19" i="1"/>
  <c r="DO21" i="1"/>
  <c r="DS21" i="1"/>
  <c r="DQ24" i="1"/>
  <c r="DQ26" i="1"/>
  <c r="DR28" i="1"/>
  <c r="DP32" i="1"/>
  <c r="DX32" i="1" s="1"/>
  <c r="DO34" i="1"/>
  <c r="DR36" i="1"/>
  <c r="DP40" i="1"/>
  <c r="DP41" i="1"/>
  <c r="DQ43" i="1"/>
  <c r="DS45" i="1"/>
  <c r="DO48" i="1"/>
  <c r="DS48" i="1"/>
  <c r="DX48" i="1" s="1"/>
  <c r="DV12" i="1"/>
  <c r="DQ54" i="1"/>
  <c r="DS56" i="1"/>
  <c r="DO58" i="1"/>
  <c r="DS58" i="1"/>
  <c r="DV60" i="1"/>
  <c r="DP62" i="1"/>
  <c r="DQ65" i="1"/>
  <c r="DR64" i="1"/>
  <c r="DT68" i="1"/>
  <c r="DP71" i="1"/>
  <c r="CK11" i="1"/>
  <c r="AS11" i="1" s="1"/>
  <c r="CK33" i="1"/>
  <c r="AS33" i="1" s="1"/>
  <c r="CK51" i="1"/>
  <c r="AS51" i="1" s="1"/>
  <c r="DQ41" i="1"/>
  <c r="DO12" i="1"/>
  <c r="DP60" i="1"/>
  <c r="DV68" i="1"/>
  <c r="DT9" i="1"/>
  <c r="DP9" i="1"/>
  <c r="DV52" i="1"/>
  <c r="DR52" i="1"/>
  <c r="DT22" i="1"/>
  <c r="DP22" i="1"/>
  <c r="DV30" i="1"/>
  <c r="DR30" i="1"/>
  <c r="DT38" i="1"/>
  <c r="DP38" i="1"/>
  <c r="DV45" i="1"/>
  <c r="DR45" i="1"/>
  <c r="DT56" i="1"/>
  <c r="DP56" i="1"/>
  <c r="DV65" i="1"/>
  <c r="DR65" i="1"/>
  <c r="DO45" i="1"/>
  <c r="DT45" i="1"/>
  <c r="DR12" i="1"/>
  <c r="DO56" i="1"/>
  <c r="DU56" i="1"/>
  <c r="DO65" i="1"/>
  <c r="DT65" i="1"/>
  <c r="DR68" i="1"/>
  <c r="DV10" i="1"/>
  <c r="DO10" i="1"/>
  <c r="DV16" i="1"/>
  <c r="DW16" i="1"/>
  <c r="DV20" i="1"/>
  <c r="DS20" i="1"/>
  <c r="DV23" i="1"/>
  <c r="DO23" i="1"/>
  <c r="DV31" i="1"/>
  <c r="DW31" i="1"/>
  <c r="DV35" i="1"/>
  <c r="DS35" i="1"/>
  <c r="DV39" i="1"/>
  <c r="DO39" i="1"/>
  <c r="DV47" i="1"/>
  <c r="DW47" i="1"/>
  <c r="DV53" i="1"/>
  <c r="DS53" i="1"/>
  <c r="DV57" i="1"/>
  <c r="DO57" i="1"/>
  <c r="DV66" i="1"/>
  <c r="DW66" i="1"/>
  <c r="DV69" i="1"/>
  <c r="DS69" i="1"/>
  <c r="AC10" i="1"/>
  <c r="DW13" i="1"/>
  <c r="DS13" i="1"/>
  <c r="DO13" i="1"/>
  <c r="DU19" i="1"/>
  <c r="DQ19" i="1"/>
  <c r="DX19" i="1" s="1"/>
  <c r="DW26" i="1"/>
  <c r="DS26" i="1"/>
  <c r="DO26" i="1"/>
  <c r="DU34" i="1"/>
  <c r="DQ34" i="1"/>
  <c r="DW41" i="1"/>
  <c r="DS41" i="1"/>
  <c r="DO41" i="1"/>
  <c r="DU12" i="1"/>
  <c r="DQ12" i="1"/>
  <c r="DW60" i="1"/>
  <c r="DS60" i="1"/>
  <c r="DO60" i="1"/>
  <c r="DU68" i="1"/>
  <c r="DQ68" i="1"/>
  <c r="BI52" i="1"/>
  <c r="BI19" i="1"/>
  <c r="BI22" i="1"/>
  <c r="BI38" i="1"/>
  <c r="BI41" i="1"/>
  <c r="BJ65" i="1"/>
  <c r="CK46" i="1"/>
  <c r="AS46" i="1" s="1"/>
  <c r="CK29" i="1"/>
  <c r="AS29" i="1" s="1"/>
  <c r="CK44" i="1"/>
  <c r="AS44" i="1" s="1"/>
  <c r="CK63" i="1"/>
  <c r="AS63" i="1" s="1"/>
  <c r="DO9" i="1"/>
  <c r="DU9" i="1"/>
  <c r="DR13" i="1"/>
  <c r="DO52" i="1"/>
  <c r="DT52" i="1"/>
  <c r="DR19" i="1"/>
  <c r="DW19" i="1"/>
  <c r="DO22" i="1"/>
  <c r="DU22" i="1"/>
  <c r="DR26" i="1"/>
  <c r="DO30" i="1"/>
  <c r="DT30" i="1"/>
  <c r="DR34" i="1"/>
  <c r="DW34" i="1"/>
  <c r="DO38" i="1"/>
  <c r="DU38" i="1"/>
  <c r="H72" i="1"/>
  <c r="AB6" i="1"/>
  <c r="AB7" i="1"/>
  <c r="BJ34" i="1"/>
  <c r="BI45" i="1"/>
  <c r="BI56" i="1"/>
  <c r="BJ60" i="1"/>
  <c r="CK9" i="1"/>
  <c r="AS9" i="1" s="1"/>
  <c r="CK13" i="1"/>
  <c r="AS13" i="1" s="1"/>
  <c r="CK52" i="1"/>
  <c r="AS52" i="1" s="1"/>
  <c r="CK19" i="1"/>
  <c r="AS19" i="1" s="1"/>
  <c r="CK22" i="1"/>
  <c r="AS22" i="1" s="1"/>
  <c r="CK26" i="1"/>
  <c r="AS26" i="1" s="1"/>
  <c r="CK30" i="1"/>
  <c r="AS30" i="1" s="1"/>
  <c r="CK34" i="1"/>
  <c r="AS34" i="1" s="1"/>
  <c r="CK38" i="1"/>
  <c r="AS38" i="1" s="1"/>
  <c r="CK41" i="1"/>
  <c r="AS41" i="1" s="1"/>
  <c r="CK45" i="1"/>
  <c r="AS45" i="1" s="1"/>
  <c r="CK12" i="1"/>
  <c r="AS12" i="1" s="1"/>
  <c r="CK56" i="1"/>
  <c r="AS56" i="1" s="1"/>
  <c r="CK60" i="1"/>
  <c r="AS60" i="1" s="1"/>
  <c r="CK65" i="1"/>
  <c r="AS65" i="1" s="1"/>
  <c r="CK68" i="1"/>
  <c r="AS68" i="1" s="1"/>
  <c r="DO6" i="1"/>
  <c r="DQ9" i="1"/>
  <c r="DV9" i="1"/>
  <c r="DT13" i="1"/>
  <c r="DS14" i="1"/>
  <c r="DP52" i="1"/>
  <c r="DU52" i="1"/>
  <c r="DS19" i="1"/>
  <c r="DO20" i="1"/>
  <c r="DQ22" i="1"/>
  <c r="DV22" i="1"/>
  <c r="DT26" i="1"/>
  <c r="DS27" i="1"/>
  <c r="DP30" i="1"/>
  <c r="DU30" i="1"/>
  <c r="DS34" i="1"/>
  <c r="DO35" i="1"/>
  <c r="DQ38" i="1"/>
  <c r="DV38" i="1"/>
  <c r="DT41" i="1"/>
  <c r="DS42" i="1"/>
  <c r="DP45" i="1"/>
  <c r="DU45" i="1"/>
  <c r="DS12" i="1"/>
  <c r="DO53" i="1"/>
  <c r="DQ56" i="1"/>
  <c r="DV56" i="1"/>
  <c r="DT60" i="1"/>
  <c r="DS61" i="1"/>
  <c r="DP65" i="1"/>
  <c r="DU65" i="1"/>
  <c r="DS68" i="1"/>
  <c r="DO69" i="1"/>
  <c r="CK10" i="1"/>
  <c r="AS10" i="1" s="1"/>
  <c r="CK14" i="1"/>
  <c r="AS14" i="1" s="1"/>
  <c r="CK16" i="1"/>
  <c r="AS16" i="1" s="1"/>
  <c r="CK20" i="1"/>
  <c r="AS20" i="1" s="1"/>
  <c r="CK23" i="1"/>
  <c r="AS23" i="1" s="1"/>
  <c r="CK27" i="1"/>
  <c r="AS27" i="1" s="1"/>
  <c r="CK31" i="1"/>
  <c r="AS31" i="1" s="1"/>
  <c r="CK35" i="1"/>
  <c r="AS35" i="1" s="1"/>
  <c r="CK39" i="1"/>
  <c r="AS39" i="1" s="1"/>
  <c r="CK42" i="1"/>
  <c r="AS42" i="1" s="1"/>
  <c r="CK47" i="1"/>
  <c r="AS47" i="1" s="1"/>
  <c r="CK53" i="1"/>
  <c r="AS53" i="1" s="1"/>
  <c r="CK57" i="1"/>
  <c r="AS57" i="1" s="1"/>
  <c r="CK61" i="1"/>
  <c r="AS61" i="1" s="1"/>
  <c r="CK66" i="1"/>
  <c r="AS66" i="1" s="1"/>
  <c r="CK69" i="1"/>
  <c r="AS69" i="1" s="1"/>
  <c r="BH7" i="1"/>
  <c r="R7" i="1"/>
  <c r="AH7" i="1"/>
  <c r="AH67" i="1"/>
  <c r="BH67" i="1"/>
  <c r="R67" i="1"/>
  <c r="AB25" i="1"/>
  <c r="AD25" i="1"/>
  <c r="AC25" i="1"/>
  <c r="AC37" i="1"/>
  <c r="AD37" i="1"/>
  <c r="AB37" i="1"/>
  <c r="AC55" i="1"/>
  <c r="AD55" i="1"/>
  <c r="AB63" i="1"/>
  <c r="AD63" i="1"/>
  <c r="AC63" i="1"/>
  <c r="P8" i="1"/>
  <c r="P70" i="1"/>
  <c r="P33" i="1"/>
  <c r="P51" i="1"/>
  <c r="P63" i="1"/>
  <c r="AC46" i="1"/>
  <c r="DU8" i="1"/>
  <c r="DQ8" i="1"/>
  <c r="DT8" i="1"/>
  <c r="DP8" i="1"/>
  <c r="DW8" i="1"/>
  <c r="DS8" i="1"/>
  <c r="DO8" i="1"/>
  <c r="DV8" i="1"/>
  <c r="DR8" i="1"/>
  <c r="DW18" i="1"/>
  <c r="DS18" i="1"/>
  <c r="DO18" i="1"/>
  <c r="DX18" i="1" s="1"/>
  <c r="DV18" i="1"/>
  <c r="DR18" i="1"/>
  <c r="DU18" i="1"/>
  <c r="DQ18" i="1"/>
  <c r="DT18" i="1"/>
  <c r="DP18" i="1"/>
  <c r="DU29" i="1"/>
  <c r="DQ29" i="1"/>
  <c r="DT29" i="1"/>
  <c r="DP29" i="1"/>
  <c r="DW29" i="1"/>
  <c r="DS29" i="1"/>
  <c r="DO29" i="1"/>
  <c r="DV29" i="1"/>
  <c r="DR29" i="1"/>
  <c r="DW50" i="1"/>
  <c r="DS50" i="1"/>
  <c r="DO50" i="1"/>
  <c r="DV50" i="1"/>
  <c r="DR50" i="1"/>
  <c r="DU50" i="1"/>
  <c r="DQ50" i="1"/>
  <c r="DP50" i="1"/>
  <c r="DT50" i="1"/>
  <c r="DW51" i="1"/>
  <c r="DS51" i="1"/>
  <c r="DO51" i="1"/>
  <c r="DV51" i="1"/>
  <c r="DR51" i="1"/>
  <c r="DU51" i="1"/>
  <c r="DQ51" i="1"/>
  <c r="DT51" i="1"/>
  <c r="DP51" i="1"/>
  <c r="DU63" i="1"/>
  <c r="DQ63" i="1"/>
  <c r="DT63" i="1"/>
  <c r="DP63" i="1"/>
  <c r="DW63" i="1"/>
  <c r="DS63" i="1"/>
  <c r="DO63" i="1"/>
  <c r="DV63" i="1"/>
  <c r="DR63" i="1"/>
  <c r="BI11" i="1"/>
  <c r="BJ11" i="1"/>
  <c r="BI18" i="1"/>
  <c r="BJ18" i="1"/>
  <c r="BJ25" i="1"/>
  <c r="BI25" i="1"/>
  <c r="BI33" i="1"/>
  <c r="BJ33" i="1"/>
  <c r="BJ50" i="1"/>
  <c r="BI50" i="1"/>
  <c r="BJ55" i="1"/>
  <c r="BI55" i="1"/>
  <c r="BJ63" i="1"/>
  <c r="BI63" i="1"/>
  <c r="BJ5" i="1"/>
  <c r="BI5" i="1"/>
  <c r="I72" i="1"/>
  <c r="AC13" i="1"/>
  <c r="AB13" i="1"/>
  <c r="AB52" i="1"/>
  <c r="AD52" i="1"/>
  <c r="AD19" i="1"/>
  <c r="AC19" i="1"/>
  <c r="AD22" i="1"/>
  <c r="AC22" i="1"/>
  <c r="AB22" i="1"/>
  <c r="AC26" i="1"/>
  <c r="AD26" i="1"/>
  <c r="AB26" i="1"/>
  <c r="AB30" i="1"/>
  <c r="AD30" i="1"/>
  <c r="AC30" i="1"/>
  <c r="AD34" i="1"/>
  <c r="AC34" i="1"/>
  <c r="AB34" i="1"/>
  <c r="AD38" i="1"/>
  <c r="AC38" i="1"/>
  <c r="AB38" i="1"/>
  <c r="AC41" i="1"/>
  <c r="AD41" i="1"/>
  <c r="AB41" i="1"/>
  <c r="AB45" i="1"/>
  <c r="AD45" i="1"/>
  <c r="AD12" i="1"/>
  <c r="AC12" i="1"/>
  <c r="AD56" i="1"/>
  <c r="AC56" i="1"/>
  <c r="AB56" i="1"/>
  <c r="AD60" i="1"/>
  <c r="AC60" i="1"/>
  <c r="AB60" i="1"/>
  <c r="AC65" i="1"/>
  <c r="AB65" i="1"/>
  <c r="AB68" i="1"/>
  <c r="AD68" i="1"/>
  <c r="AC68" i="1"/>
  <c r="AD72" i="1"/>
  <c r="AC72" i="1"/>
  <c r="AB72" i="1"/>
  <c r="P9" i="1"/>
  <c r="P13" i="1"/>
  <c r="P52" i="1"/>
  <c r="P19" i="1"/>
  <c r="P22" i="1"/>
  <c r="P26" i="1"/>
  <c r="P30" i="1"/>
  <c r="P34" i="1"/>
  <c r="P38" i="1"/>
  <c r="P41" i="1"/>
  <c r="P45" i="1"/>
  <c r="P12" i="1"/>
  <c r="P56" i="1"/>
  <c r="P60" i="1"/>
  <c r="P65" i="1"/>
  <c r="P68" i="1"/>
  <c r="P72" i="1"/>
  <c r="AC6" i="1"/>
  <c r="AC7" i="1"/>
  <c r="AD13" i="1"/>
  <c r="AB19" i="1"/>
  <c r="AD65" i="1"/>
  <c r="AD18" i="1"/>
  <c r="AC18" i="1"/>
  <c r="AB18" i="1"/>
  <c r="AB29" i="1"/>
  <c r="AD29" i="1"/>
  <c r="AB50" i="1"/>
  <c r="AD50" i="1"/>
  <c r="AC50" i="1"/>
  <c r="AC44" i="1"/>
  <c r="AB44" i="1"/>
  <c r="AC59" i="1"/>
  <c r="AB59" i="1"/>
  <c r="AD59" i="1"/>
  <c r="AD5" i="1"/>
  <c r="AC5" i="1"/>
  <c r="AB5" i="1"/>
  <c r="P46" i="1"/>
  <c r="P18" i="1"/>
  <c r="P29" i="1"/>
  <c r="P37" i="1"/>
  <c r="P44" i="1"/>
  <c r="P59" i="1"/>
  <c r="DW11" i="1"/>
  <c r="DS11" i="1"/>
  <c r="DO11" i="1"/>
  <c r="DV11" i="1"/>
  <c r="DR11" i="1"/>
  <c r="DU11" i="1"/>
  <c r="DQ11" i="1"/>
  <c r="DP11" i="1"/>
  <c r="DT11" i="1"/>
  <c r="DU70" i="1"/>
  <c r="DQ70" i="1"/>
  <c r="DT70" i="1"/>
  <c r="DP70" i="1"/>
  <c r="DW70" i="1"/>
  <c r="DS70" i="1"/>
  <c r="DO70" i="1"/>
  <c r="DV70" i="1"/>
  <c r="DR70" i="1"/>
  <c r="DW33" i="1"/>
  <c r="DS33" i="1"/>
  <c r="DO33" i="1"/>
  <c r="DV33" i="1"/>
  <c r="DR33" i="1"/>
  <c r="DU33" i="1"/>
  <c r="DQ33" i="1"/>
  <c r="DT33" i="1"/>
  <c r="DP33" i="1"/>
  <c r="DU44" i="1"/>
  <c r="DQ44" i="1"/>
  <c r="DT44" i="1"/>
  <c r="DP44" i="1"/>
  <c r="DW44" i="1"/>
  <c r="DS44" i="1"/>
  <c r="DO44" i="1"/>
  <c r="DV44" i="1"/>
  <c r="DR44" i="1"/>
  <c r="DU55" i="1"/>
  <c r="DQ55" i="1"/>
  <c r="DT55" i="1"/>
  <c r="DP55" i="1"/>
  <c r="DW55" i="1"/>
  <c r="DS55" i="1"/>
  <c r="DO55" i="1"/>
  <c r="DV55" i="1"/>
  <c r="DR55" i="1"/>
  <c r="DW67" i="1"/>
  <c r="DS67" i="1"/>
  <c r="DO67" i="1"/>
  <c r="DV67" i="1"/>
  <c r="DR67" i="1"/>
  <c r="DU67" i="1"/>
  <c r="DQ67" i="1"/>
  <c r="DT67" i="1"/>
  <c r="DP67" i="1"/>
  <c r="BI8" i="1"/>
  <c r="BJ8" i="1"/>
  <c r="BJ46" i="1"/>
  <c r="BI46" i="1"/>
  <c r="BJ70" i="1"/>
  <c r="BI70" i="1"/>
  <c r="BJ29" i="1"/>
  <c r="BI29" i="1"/>
  <c r="BJ37" i="1"/>
  <c r="BI37" i="1"/>
  <c r="BJ44" i="1"/>
  <c r="BI44" i="1"/>
  <c r="BJ51" i="1"/>
  <c r="BI51" i="1"/>
  <c r="BI59" i="1"/>
  <c r="BJ59" i="1"/>
  <c r="BJ67" i="1"/>
  <c r="BI67" i="1"/>
  <c r="AD14" i="1"/>
  <c r="AC14" i="1"/>
  <c r="AC16" i="1"/>
  <c r="AB16" i="1"/>
  <c r="AB20" i="1"/>
  <c r="AD20" i="1"/>
  <c r="AD23" i="1"/>
  <c r="AC23" i="1"/>
  <c r="AD27" i="1"/>
  <c r="AB27" i="1"/>
  <c r="AC31" i="1"/>
  <c r="AD31" i="1"/>
  <c r="AB31" i="1"/>
  <c r="AB35" i="1"/>
  <c r="AC35" i="1"/>
  <c r="AB39" i="1"/>
  <c r="AD39" i="1"/>
  <c r="AD42" i="1"/>
  <c r="AC42" i="1"/>
  <c r="AB42" i="1"/>
  <c r="AC47" i="1"/>
  <c r="AD47" i="1"/>
  <c r="AB53" i="1"/>
  <c r="AD53" i="1"/>
  <c r="AC53" i="1"/>
  <c r="AC57" i="1"/>
  <c r="AB57" i="1"/>
  <c r="AD61" i="1"/>
  <c r="AC61" i="1"/>
  <c r="AB61" i="1"/>
  <c r="AD66" i="1"/>
  <c r="AC66" i="1"/>
  <c r="AB66" i="1"/>
  <c r="AC69" i="1"/>
  <c r="AB69" i="1"/>
  <c r="AD69" i="1"/>
  <c r="P6" i="1"/>
  <c r="P10" i="1"/>
  <c r="P14" i="1"/>
  <c r="AH14" i="1" s="1"/>
  <c r="P16" i="1"/>
  <c r="P20" i="1"/>
  <c r="AH20" i="1" s="1"/>
  <c r="P23" i="1"/>
  <c r="P27" i="1"/>
  <c r="AH27" i="1" s="1"/>
  <c r="P31" i="1"/>
  <c r="AH31" i="1" s="1"/>
  <c r="P35" i="1"/>
  <c r="AH35" i="1" s="1"/>
  <c r="P39" i="1"/>
  <c r="P42" i="1"/>
  <c r="AH42" i="1" s="1"/>
  <c r="P47" i="1"/>
  <c r="AH47" i="1" s="1"/>
  <c r="P53" i="1"/>
  <c r="AH53" i="1" s="1"/>
  <c r="P57" i="1"/>
  <c r="P61" i="1"/>
  <c r="AH61" i="1" s="1"/>
  <c r="P66" i="1"/>
  <c r="AH66" i="1" s="1"/>
  <c r="P69" i="1"/>
  <c r="AD7" i="1"/>
  <c r="AC8" i="1"/>
  <c r="AB9" i="1"/>
  <c r="AB49" i="1"/>
  <c r="AC11" i="1"/>
  <c r="AB23" i="1"/>
  <c r="AD35" i="1"/>
  <c r="AC39" i="1"/>
  <c r="AB12" i="1"/>
  <c r="AC70" i="1"/>
  <c r="AB70" i="1"/>
  <c r="AD33" i="1"/>
  <c r="AC33" i="1"/>
  <c r="AD51" i="1"/>
  <c r="AB51" i="1"/>
  <c r="AD67" i="1"/>
  <c r="AC67" i="1"/>
  <c r="AB67" i="1"/>
  <c r="P11" i="1"/>
  <c r="P25" i="1"/>
  <c r="P50" i="1"/>
  <c r="P55" i="1"/>
  <c r="P5" i="1"/>
  <c r="DU46" i="1"/>
  <c r="DQ46" i="1"/>
  <c r="DT46" i="1"/>
  <c r="DP46" i="1"/>
  <c r="DW46" i="1"/>
  <c r="DS46" i="1"/>
  <c r="DO46" i="1"/>
  <c r="DV46" i="1"/>
  <c r="DR46" i="1"/>
  <c r="DW25" i="1"/>
  <c r="DS25" i="1"/>
  <c r="DO25" i="1"/>
  <c r="DV25" i="1"/>
  <c r="DR25" i="1"/>
  <c r="DU25" i="1"/>
  <c r="DQ25" i="1"/>
  <c r="DP25" i="1"/>
  <c r="DT25" i="1"/>
  <c r="DU37" i="1"/>
  <c r="DQ37" i="1"/>
  <c r="DT37" i="1"/>
  <c r="DP37" i="1"/>
  <c r="DW37" i="1"/>
  <c r="DS37" i="1"/>
  <c r="DO37" i="1"/>
  <c r="DV37" i="1"/>
  <c r="DR37" i="1"/>
  <c r="DW59" i="1"/>
  <c r="DS59" i="1"/>
  <c r="DO59" i="1"/>
  <c r="DV59" i="1"/>
  <c r="DR59" i="1"/>
  <c r="DU59" i="1"/>
  <c r="DQ59" i="1"/>
  <c r="DP59" i="1"/>
  <c r="DT59" i="1"/>
  <c r="DU5" i="1"/>
  <c r="DQ5" i="1"/>
  <c r="DT5" i="1"/>
  <c r="DP5" i="1"/>
  <c r="DW5" i="1"/>
  <c r="DS5" i="1"/>
  <c r="DO5" i="1"/>
  <c r="DV5" i="1"/>
  <c r="DR5" i="1"/>
  <c r="AD15" i="1"/>
  <c r="AC15" i="1"/>
  <c r="AC17" i="1"/>
  <c r="AB17" i="1"/>
  <c r="AB21" i="1"/>
  <c r="AD21" i="1"/>
  <c r="AD24" i="1"/>
  <c r="AC24" i="1"/>
  <c r="AD28" i="1"/>
  <c r="AC28" i="1"/>
  <c r="AB28" i="1"/>
  <c r="AC32" i="1"/>
  <c r="AB32" i="1"/>
  <c r="AB36" i="1"/>
  <c r="AD36" i="1"/>
  <c r="AC36" i="1"/>
  <c r="AB40" i="1"/>
  <c r="AD40" i="1"/>
  <c r="AD43" i="1"/>
  <c r="AC43" i="1"/>
  <c r="AB43" i="1"/>
  <c r="AC48" i="1"/>
  <c r="AD48" i="1"/>
  <c r="AB48" i="1"/>
  <c r="AB54" i="1"/>
  <c r="AD54" i="1"/>
  <c r="AB58" i="1"/>
  <c r="AD58" i="1"/>
  <c r="AC58" i="1"/>
  <c r="AD62" i="1"/>
  <c r="AC62" i="1"/>
  <c r="AB62" i="1"/>
  <c r="AD64" i="1"/>
  <c r="AC64" i="1"/>
  <c r="AB64" i="1"/>
  <c r="AC71" i="1"/>
  <c r="AB71" i="1"/>
  <c r="AD71" i="1"/>
  <c r="P49" i="1"/>
  <c r="P15" i="1"/>
  <c r="P17" i="1"/>
  <c r="P21" i="1"/>
  <c r="P24" i="1"/>
  <c r="P28" i="1"/>
  <c r="P32" i="1"/>
  <c r="P36" i="1"/>
  <c r="P40" i="1"/>
  <c r="P43" i="1"/>
  <c r="P48" i="1"/>
  <c r="P54" i="1"/>
  <c r="P58" i="1"/>
  <c r="P62" i="1"/>
  <c r="P64" i="1"/>
  <c r="P71" i="1"/>
  <c r="AD8" i="1"/>
  <c r="AD9" i="1"/>
  <c r="AB10" i="1"/>
  <c r="AC49" i="1"/>
  <c r="AD11" i="1"/>
  <c r="AB14" i="1"/>
  <c r="AB46" i="1"/>
  <c r="AC52" i="1"/>
  <c r="AC20" i="1"/>
  <c r="AB24" i="1"/>
  <c r="AC27" i="1"/>
  <c r="AC29" i="1"/>
  <c r="AC40" i="1"/>
  <c r="AD44" i="1"/>
  <c r="AB55" i="1"/>
  <c r="CE72" i="1"/>
  <c r="CK6" i="1"/>
  <c r="CK7" i="1"/>
  <c r="AS7" i="1" s="1"/>
  <c r="CK49" i="1"/>
  <c r="AS49" i="1" s="1"/>
  <c r="CK15" i="1"/>
  <c r="AS15" i="1" s="1"/>
  <c r="CK17" i="1"/>
  <c r="AS17" i="1" s="1"/>
  <c r="CK21" i="1"/>
  <c r="AS21" i="1" s="1"/>
  <c r="CK24" i="1"/>
  <c r="AS24" i="1" s="1"/>
  <c r="CK28" i="1"/>
  <c r="AS28" i="1" s="1"/>
  <c r="CK32" i="1"/>
  <c r="AS32" i="1" s="1"/>
  <c r="CK36" i="1"/>
  <c r="AS36" i="1" s="1"/>
  <c r="CK40" i="1"/>
  <c r="AS40" i="1" s="1"/>
  <c r="CK43" i="1"/>
  <c r="AS43" i="1" s="1"/>
  <c r="CK48" i="1"/>
  <c r="AS48" i="1" s="1"/>
  <c r="CK54" i="1"/>
  <c r="AS54" i="1" s="1"/>
  <c r="CK58" i="1"/>
  <c r="AS58" i="1" s="1"/>
  <c r="CK62" i="1"/>
  <c r="AS62" i="1" s="1"/>
  <c r="CK64" i="1"/>
  <c r="AS64" i="1" s="1"/>
  <c r="CK71" i="1"/>
  <c r="AS71" i="1" s="1"/>
  <c r="BP72" i="1"/>
  <c r="FF72" i="1"/>
  <c r="EP72" i="1"/>
  <c r="CZ72" i="1"/>
  <c r="DM72" i="1"/>
  <c r="ET72" i="1"/>
  <c r="BG72" i="1" s="1"/>
  <c r="EB72" i="1"/>
  <c r="BI72" i="1" s="1"/>
  <c r="BJ10" i="1"/>
  <c r="BJ61" i="1"/>
  <c r="BJ69" i="1"/>
  <c r="BT72" i="1"/>
  <c r="CH72" i="1"/>
  <c r="EX72" i="1"/>
  <c r="EF72" i="1"/>
  <c r="BJ72" i="1" s="1"/>
  <c r="AH6" i="1"/>
  <c r="AH10" i="1"/>
  <c r="AH23" i="1"/>
  <c r="AH39" i="1"/>
  <c r="AH57" i="1"/>
  <c r="AH69" i="1"/>
  <c r="BI10" i="1"/>
  <c r="BI69" i="1"/>
  <c r="BJ14" i="1"/>
  <c r="BJ16" i="1"/>
  <c r="BJ20" i="1"/>
  <c r="BJ23" i="1"/>
  <c r="BJ27" i="1"/>
  <c r="BJ31" i="1"/>
  <c r="BJ39" i="1"/>
  <c r="BJ42" i="1"/>
  <c r="BJ47" i="1"/>
  <c r="BJ53" i="1"/>
  <c r="BJ57" i="1"/>
  <c r="BJ66" i="1"/>
  <c r="BI61" i="1"/>
  <c r="BJ6" i="1"/>
  <c r="BK6" i="1"/>
  <c r="BL6" i="1" s="1"/>
  <c r="BG6" i="1"/>
  <c r="DW72" i="1"/>
  <c r="DS72" i="1"/>
  <c r="DO72" i="1"/>
  <c r="DV72" i="1"/>
  <c r="DR72" i="1"/>
  <c r="DP72" i="1"/>
  <c r="DU72" i="1"/>
  <c r="DQ72" i="1"/>
  <c r="DT72" i="1"/>
  <c r="DP6" i="1"/>
  <c r="DT6" i="1"/>
  <c r="DX7" i="1"/>
  <c r="DP10" i="1"/>
  <c r="DT10" i="1"/>
  <c r="DX49" i="1"/>
  <c r="DP14" i="1"/>
  <c r="DT14" i="1"/>
  <c r="DP16" i="1"/>
  <c r="DT16" i="1"/>
  <c r="DX17" i="1"/>
  <c r="DP20" i="1"/>
  <c r="DT20" i="1"/>
  <c r="DX21" i="1"/>
  <c r="DP23" i="1"/>
  <c r="DT23" i="1"/>
  <c r="DX24" i="1"/>
  <c r="DP27" i="1"/>
  <c r="DT27" i="1"/>
  <c r="DX28" i="1"/>
  <c r="DP31" i="1"/>
  <c r="DT31" i="1"/>
  <c r="DP35" i="1"/>
  <c r="DT35" i="1"/>
  <c r="DX36" i="1"/>
  <c r="DP39" i="1"/>
  <c r="DT39" i="1"/>
  <c r="DX40" i="1"/>
  <c r="DP42" i="1"/>
  <c r="DT42" i="1"/>
  <c r="DX43" i="1"/>
  <c r="DP47" i="1"/>
  <c r="DT47" i="1"/>
  <c r="DP53" i="1"/>
  <c r="DT53" i="1"/>
  <c r="DX54" i="1"/>
  <c r="DP57" i="1"/>
  <c r="DT57" i="1"/>
  <c r="DX58" i="1"/>
  <c r="DP61" i="1"/>
  <c r="DT61" i="1"/>
  <c r="DX62" i="1"/>
  <c r="DP66" i="1"/>
  <c r="DT66" i="1"/>
  <c r="DX64" i="1"/>
  <c r="DP69" i="1"/>
  <c r="DT69" i="1"/>
  <c r="DX71" i="1"/>
  <c r="DQ6" i="1"/>
  <c r="DU6" i="1"/>
  <c r="DQ10" i="1"/>
  <c r="DU10" i="1"/>
  <c r="DQ14" i="1"/>
  <c r="DU14" i="1"/>
  <c r="DQ16" i="1"/>
  <c r="DU16" i="1"/>
  <c r="DQ20" i="1"/>
  <c r="DU20" i="1"/>
  <c r="DQ23" i="1"/>
  <c r="DU23" i="1"/>
  <c r="DQ27" i="1"/>
  <c r="DU27" i="1"/>
  <c r="DQ31" i="1"/>
  <c r="DU31" i="1"/>
  <c r="DQ35" i="1"/>
  <c r="DU35" i="1"/>
  <c r="DQ39" i="1"/>
  <c r="DU39" i="1"/>
  <c r="DQ42" i="1"/>
  <c r="DU42" i="1"/>
  <c r="DQ47" i="1"/>
  <c r="DU47" i="1"/>
  <c r="DQ53" i="1"/>
  <c r="DU53" i="1"/>
  <c r="DQ57" i="1"/>
  <c r="DU57" i="1"/>
  <c r="DQ61" i="1"/>
  <c r="DU61" i="1"/>
  <c r="DQ66" i="1"/>
  <c r="DU66" i="1"/>
  <c r="DQ69" i="1"/>
  <c r="DU69" i="1"/>
  <c r="DR6" i="1"/>
  <c r="DV6" i="1"/>
  <c r="DR10" i="1"/>
  <c r="DR14" i="1"/>
  <c r="DR16" i="1"/>
  <c r="DR20" i="1"/>
  <c r="DR23" i="1"/>
  <c r="DR27" i="1"/>
  <c r="DR31" i="1"/>
  <c r="DR35" i="1"/>
  <c r="DR39" i="1"/>
  <c r="DR42" i="1"/>
  <c r="DR47" i="1"/>
  <c r="DR53" i="1"/>
  <c r="DR57" i="1"/>
  <c r="DX60" i="1"/>
  <c r="DR61" i="1"/>
  <c r="DR66" i="1"/>
  <c r="DR69" i="1"/>
  <c r="DX67" i="1" l="1"/>
  <c r="DX33" i="1"/>
  <c r="AH72" i="1"/>
  <c r="DX65" i="1"/>
  <c r="DX45" i="1"/>
  <c r="DX38" i="1"/>
  <c r="DX30" i="1"/>
  <c r="DX34" i="1"/>
  <c r="DX9" i="1"/>
  <c r="DX12" i="1"/>
  <c r="DX41" i="1"/>
  <c r="DX26" i="1"/>
  <c r="DX13" i="1"/>
  <c r="DX68" i="1"/>
  <c r="DX56" i="1"/>
  <c r="DX61" i="1"/>
  <c r="DX51" i="1"/>
  <c r="DX22" i="1"/>
  <c r="DX52" i="1"/>
  <c r="DX69" i="1"/>
  <c r="DX31" i="1"/>
  <c r="DX35" i="1"/>
  <c r="DX53" i="1"/>
  <c r="DX5" i="1"/>
  <c r="DX59" i="1"/>
  <c r="DX37" i="1"/>
  <c r="DX25" i="1"/>
  <c r="DX46" i="1"/>
  <c r="DX55" i="1"/>
  <c r="DX44" i="1"/>
  <c r="DX70" i="1"/>
  <c r="DX11" i="1"/>
  <c r="DX63" i="1"/>
  <c r="DX50" i="1"/>
  <c r="DX29" i="1"/>
  <c r="DX8" i="1"/>
  <c r="DX42" i="1"/>
  <c r="DX14" i="1"/>
  <c r="CK72" i="1"/>
  <c r="AS72" i="1" s="1"/>
  <c r="AS6" i="1"/>
  <c r="BH40" i="1"/>
  <c r="AH40" i="1"/>
  <c r="R40" i="1"/>
  <c r="BH49" i="1"/>
  <c r="AH49" i="1"/>
  <c r="R49" i="1"/>
  <c r="BH16" i="1"/>
  <c r="R16" i="1"/>
  <c r="BH18" i="1"/>
  <c r="AH18" i="1"/>
  <c r="R18" i="1"/>
  <c r="BH12" i="1"/>
  <c r="AH12" i="1"/>
  <c r="R12" i="1"/>
  <c r="BH19" i="1"/>
  <c r="AH19" i="1"/>
  <c r="R19" i="1"/>
  <c r="BH33" i="1"/>
  <c r="AH33" i="1"/>
  <c r="R33" i="1"/>
  <c r="AH16" i="1"/>
  <c r="BH71" i="1"/>
  <c r="R71" i="1"/>
  <c r="AH71" i="1"/>
  <c r="BH54" i="1"/>
  <c r="R54" i="1"/>
  <c r="AH54" i="1"/>
  <c r="BH36" i="1"/>
  <c r="AH36" i="1"/>
  <c r="R36" i="1"/>
  <c r="BH21" i="1"/>
  <c r="AH21" i="1"/>
  <c r="R21" i="1"/>
  <c r="BH55" i="1"/>
  <c r="AH55" i="1"/>
  <c r="R55" i="1"/>
  <c r="BH61" i="1"/>
  <c r="R61" i="1"/>
  <c r="BH42" i="1"/>
  <c r="R42" i="1"/>
  <c r="BH27" i="1"/>
  <c r="R27" i="1"/>
  <c r="BH14" i="1"/>
  <c r="R14" i="1"/>
  <c r="BH44" i="1"/>
  <c r="R44" i="1"/>
  <c r="AH44" i="1"/>
  <c r="BH46" i="1"/>
  <c r="AH46" i="1"/>
  <c r="R46" i="1"/>
  <c r="BH65" i="1"/>
  <c r="AH65" i="1"/>
  <c r="R65" i="1"/>
  <c r="BH45" i="1"/>
  <c r="AH45" i="1"/>
  <c r="R45" i="1"/>
  <c r="BH30" i="1"/>
  <c r="AH30" i="1"/>
  <c r="R30" i="1"/>
  <c r="BH52" i="1"/>
  <c r="AH52" i="1"/>
  <c r="R52" i="1"/>
  <c r="BH70" i="1"/>
  <c r="AH70" i="1"/>
  <c r="R70" i="1"/>
  <c r="BH58" i="1"/>
  <c r="AH58" i="1"/>
  <c r="R58" i="1"/>
  <c r="BH11" i="1"/>
  <c r="AH11" i="1"/>
  <c r="R11" i="1"/>
  <c r="BH66" i="1"/>
  <c r="R66" i="1"/>
  <c r="BH31" i="1"/>
  <c r="R31" i="1"/>
  <c r="AH68" i="1"/>
  <c r="BH68" i="1"/>
  <c r="R68" i="1"/>
  <c r="DX66" i="1"/>
  <c r="DX47" i="1"/>
  <c r="DX16" i="1"/>
  <c r="DX20" i="1"/>
  <c r="BH64" i="1"/>
  <c r="AH64" i="1"/>
  <c r="R64" i="1"/>
  <c r="BH48" i="1"/>
  <c r="AH48" i="1"/>
  <c r="R48" i="1"/>
  <c r="BH32" i="1"/>
  <c r="AH32" i="1"/>
  <c r="R32" i="1"/>
  <c r="BH17" i="1"/>
  <c r="R17" i="1"/>
  <c r="AH17" i="1"/>
  <c r="BH50" i="1"/>
  <c r="AH50" i="1"/>
  <c r="R50" i="1"/>
  <c r="BH57" i="1"/>
  <c r="R57" i="1"/>
  <c r="BH39" i="1"/>
  <c r="R39" i="1"/>
  <c r="BH23" i="1"/>
  <c r="R23" i="1"/>
  <c r="BH10" i="1"/>
  <c r="R10" i="1"/>
  <c r="BH37" i="1"/>
  <c r="AH37" i="1"/>
  <c r="R37" i="1"/>
  <c r="BH60" i="1"/>
  <c r="AH60" i="1"/>
  <c r="R60" i="1"/>
  <c r="BH41" i="1"/>
  <c r="AH41" i="1"/>
  <c r="R41" i="1"/>
  <c r="BH26" i="1"/>
  <c r="AH26" i="1"/>
  <c r="R26" i="1"/>
  <c r="BH13" i="1"/>
  <c r="AH13" i="1"/>
  <c r="R13" i="1"/>
  <c r="BH63" i="1"/>
  <c r="AH63" i="1"/>
  <c r="R63" i="1"/>
  <c r="BH8" i="1"/>
  <c r="AH8" i="1"/>
  <c r="R8" i="1"/>
  <c r="AI67" i="1"/>
  <c r="V67" i="1"/>
  <c r="X67" i="1" s="1"/>
  <c r="AI7" i="1"/>
  <c r="V7" i="1"/>
  <c r="X7" i="1" s="1"/>
  <c r="BH24" i="1"/>
  <c r="AH24" i="1"/>
  <c r="R24" i="1"/>
  <c r="BH5" i="1"/>
  <c r="AH5" i="1"/>
  <c r="R5" i="1"/>
  <c r="BH47" i="1"/>
  <c r="R47" i="1"/>
  <c r="BH59" i="1"/>
  <c r="AH59" i="1"/>
  <c r="R59" i="1"/>
  <c r="BH34" i="1"/>
  <c r="AH34" i="1"/>
  <c r="R34" i="1"/>
  <c r="DX6" i="1"/>
  <c r="DX57" i="1"/>
  <c r="DX39" i="1"/>
  <c r="DX27" i="1"/>
  <c r="DX23" i="1"/>
  <c r="DX10" i="1"/>
  <c r="BH62" i="1"/>
  <c r="AH62" i="1"/>
  <c r="R62" i="1"/>
  <c r="BH43" i="1"/>
  <c r="AH43" i="1"/>
  <c r="R43" i="1"/>
  <c r="BH28" i="1"/>
  <c r="AH28" i="1"/>
  <c r="R28" i="1"/>
  <c r="BH15" i="1"/>
  <c r="AH15" i="1"/>
  <c r="R15" i="1"/>
  <c r="BH25" i="1"/>
  <c r="AH25" i="1"/>
  <c r="R25" i="1"/>
  <c r="BH69" i="1"/>
  <c r="R69" i="1"/>
  <c r="BH53" i="1"/>
  <c r="R53" i="1"/>
  <c r="BH35" i="1"/>
  <c r="R35" i="1"/>
  <c r="BH20" i="1"/>
  <c r="R20" i="1"/>
  <c r="BH6" i="1"/>
  <c r="R6" i="1"/>
  <c r="BH29" i="1"/>
  <c r="AH29" i="1"/>
  <c r="R29" i="1"/>
  <c r="BH72" i="1"/>
  <c r="R72" i="1"/>
  <c r="BH56" i="1"/>
  <c r="AH56" i="1"/>
  <c r="R56" i="1"/>
  <c r="AH38" i="1"/>
  <c r="BH38" i="1"/>
  <c r="R38" i="1"/>
  <c r="BH22" i="1"/>
  <c r="AH22" i="1"/>
  <c r="R22" i="1"/>
  <c r="BH9" i="1"/>
  <c r="AH9" i="1"/>
  <c r="R9" i="1"/>
  <c r="AH51" i="1"/>
  <c r="BH51" i="1"/>
  <c r="R51" i="1"/>
  <c r="DX72" i="1"/>
  <c r="V6" i="1" l="1"/>
  <c r="X6" i="1" s="1"/>
  <c r="AI6" i="1"/>
  <c r="V69" i="1"/>
  <c r="X69" i="1" s="1"/>
  <c r="AI69" i="1"/>
  <c r="AI28" i="1"/>
  <c r="V28" i="1"/>
  <c r="X28" i="1" s="1"/>
  <c r="AI58" i="1"/>
  <c r="V58" i="1"/>
  <c r="X58" i="1" s="1"/>
  <c r="AI45" i="1"/>
  <c r="V45" i="1"/>
  <c r="X45" i="1" s="1"/>
  <c r="AI55" i="1"/>
  <c r="V55" i="1"/>
  <c r="X55" i="1" s="1"/>
  <c r="AI33" i="1"/>
  <c r="V33" i="1"/>
  <c r="X33" i="1" s="1"/>
  <c r="AI38" i="1"/>
  <c r="V38" i="1"/>
  <c r="X38" i="1" s="1"/>
  <c r="AI29" i="1"/>
  <c r="V29" i="1"/>
  <c r="X29" i="1" s="1"/>
  <c r="V15" i="1"/>
  <c r="X15" i="1" s="1"/>
  <c r="AI15" i="1"/>
  <c r="V47" i="1"/>
  <c r="X47" i="1" s="1"/>
  <c r="AI47" i="1"/>
  <c r="AI63" i="1"/>
  <c r="V63" i="1"/>
  <c r="X63" i="1" s="1"/>
  <c r="AI60" i="1"/>
  <c r="V60" i="1"/>
  <c r="X60" i="1" s="1"/>
  <c r="V23" i="1"/>
  <c r="X23" i="1" s="1"/>
  <c r="AI23" i="1"/>
  <c r="V57" i="1"/>
  <c r="X57" i="1" s="1"/>
  <c r="AI57" i="1"/>
  <c r="V32" i="1"/>
  <c r="X32" i="1" s="1"/>
  <c r="AI32" i="1"/>
  <c r="V31" i="1"/>
  <c r="X31" i="1" s="1"/>
  <c r="AI31" i="1"/>
  <c r="AI11" i="1"/>
  <c r="V11" i="1"/>
  <c r="X11" i="1" s="1"/>
  <c r="AI30" i="1"/>
  <c r="V30" i="1"/>
  <c r="X30" i="1" s="1"/>
  <c r="AI71" i="1"/>
  <c r="V71" i="1"/>
  <c r="X71" i="1" s="1"/>
  <c r="AI18" i="1"/>
  <c r="V18" i="1"/>
  <c r="X18" i="1" s="1"/>
  <c r="AI40" i="1"/>
  <c r="V40" i="1"/>
  <c r="X40" i="1" s="1"/>
  <c r="AI51" i="1"/>
  <c r="V51" i="1"/>
  <c r="X51" i="1" s="1"/>
  <c r="V35" i="1"/>
  <c r="X35" i="1" s="1"/>
  <c r="AI35" i="1"/>
  <c r="BD67" i="1"/>
  <c r="BC67" i="1"/>
  <c r="BE67" i="1"/>
  <c r="BB67" i="1"/>
  <c r="AG67" i="1"/>
  <c r="AJ67" i="1"/>
  <c r="AF67" i="1"/>
  <c r="AI13" i="1"/>
  <c r="V13" i="1"/>
  <c r="X13" i="1" s="1"/>
  <c r="V42" i="1"/>
  <c r="X42" i="1" s="1"/>
  <c r="AI42" i="1"/>
  <c r="AI22" i="1"/>
  <c r="V22" i="1"/>
  <c r="X22" i="1" s="1"/>
  <c r="V20" i="1"/>
  <c r="X20" i="1" s="1"/>
  <c r="AI20" i="1"/>
  <c r="V53" i="1"/>
  <c r="X53" i="1" s="1"/>
  <c r="AI53" i="1"/>
  <c r="AI25" i="1"/>
  <c r="V25" i="1"/>
  <c r="X25" i="1" s="1"/>
  <c r="AI62" i="1"/>
  <c r="V62" i="1"/>
  <c r="X62" i="1" s="1"/>
  <c r="AI59" i="1"/>
  <c r="V59" i="1"/>
  <c r="X59" i="1" s="1"/>
  <c r="AI24" i="1"/>
  <c r="V24" i="1"/>
  <c r="X24" i="1" s="1"/>
  <c r="BB7" i="1"/>
  <c r="BE7" i="1"/>
  <c r="BD7" i="1"/>
  <c r="BC7" i="1"/>
  <c r="AJ7" i="1"/>
  <c r="AF7" i="1"/>
  <c r="AG7" i="1"/>
  <c r="AI8" i="1"/>
  <c r="V8" i="1"/>
  <c r="X8" i="1" s="1"/>
  <c r="AI41" i="1"/>
  <c r="V41" i="1"/>
  <c r="X41" i="1" s="1"/>
  <c r="AI68" i="1"/>
  <c r="V68" i="1"/>
  <c r="X68" i="1" s="1"/>
  <c r="AI52" i="1"/>
  <c r="V52" i="1"/>
  <c r="X52" i="1" s="1"/>
  <c r="AI46" i="1"/>
  <c r="V46" i="1"/>
  <c r="X46" i="1" s="1"/>
  <c r="AI44" i="1"/>
  <c r="V44" i="1"/>
  <c r="X44" i="1" s="1"/>
  <c r="V27" i="1"/>
  <c r="X27" i="1" s="1"/>
  <c r="AI27" i="1"/>
  <c r="V61" i="1"/>
  <c r="X61" i="1" s="1"/>
  <c r="AI61" i="1"/>
  <c r="AI36" i="1"/>
  <c r="V36" i="1"/>
  <c r="X36" i="1" s="1"/>
  <c r="V54" i="1"/>
  <c r="X54" i="1" s="1"/>
  <c r="AI54" i="1"/>
  <c r="AI12" i="1"/>
  <c r="V12" i="1"/>
  <c r="X12" i="1" s="1"/>
  <c r="AI49" i="1"/>
  <c r="V49" i="1"/>
  <c r="X49" i="1" s="1"/>
  <c r="AI56" i="1"/>
  <c r="V56" i="1"/>
  <c r="X56" i="1" s="1"/>
  <c r="AI37" i="1"/>
  <c r="V37" i="1"/>
  <c r="X37" i="1" s="1"/>
  <c r="AI48" i="1"/>
  <c r="V48" i="1"/>
  <c r="X48" i="1" s="1"/>
  <c r="V14" i="1"/>
  <c r="X14" i="1" s="1"/>
  <c r="AI14" i="1"/>
  <c r="V16" i="1"/>
  <c r="X16" i="1" s="1"/>
  <c r="AI16" i="1"/>
  <c r="AI9" i="1"/>
  <c r="V9" i="1"/>
  <c r="X9" i="1" s="1"/>
  <c r="V72" i="1"/>
  <c r="X72" i="1" s="1"/>
  <c r="AI72" i="1"/>
  <c r="AI43" i="1"/>
  <c r="V43" i="1"/>
  <c r="X43" i="1" s="1"/>
  <c r="AI34" i="1"/>
  <c r="V34" i="1"/>
  <c r="X34" i="1" s="1"/>
  <c r="AI5" i="1"/>
  <c r="V5" i="1"/>
  <c r="X5" i="1" s="1"/>
  <c r="AI26" i="1"/>
  <c r="V26" i="1"/>
  <c r="X26" i="1" s="1"/>
  <c r="V10" i="1"/>
  <c r="X10" i="1" s="1"/>
  <c r="AI10" i="1"/>
  <c r="V39" i="1"/>
  <c r="X39" i="1" s="1"/>
  <c r="AI39" i="1"/>
  <c r="AI50" i="1"/>
  <c r="V50" i="1"/>
  <c r="X50" i="1" s="1"/>
  <c r="V17" i="1"/>
  <c r="X17" i="1" s="1"/>
  <c r="AI17" i="1"/>
  <c r="AI64" i="1"/>
  <c r="V64" i="1"/>
  <c r="X64" i="1" s="1"/>
  <c r="V66" i="1"/>
  <c r="X66" i="1" s="1"/>
  <c r="AI66" i="1"/>
  <c r="AI70" i="1"/>
  <c r="V70" i="1"/>
  <c r="X70" i="1" s="1"/>
  <c r="AI65" i="1"/>
  <c r="V65" i="1"/>
  <c r="X65" i="1" s="1"/>
  <c r="AI21" i="1"/>
  <c r="V21" i="1"/>
  <c r="X21" i="1" s="1"/>
  <c r="AI19" i="1"/>
  <c r="V19" i="1"/>
  <c r="X19" i="1" s="1"/>
  <c r="BB21" i="1" l="1"/>
  <c r="BE21" i="1"/>
  <c r="BD21" i="1"/>
  <c r="AJ21" i="1"/>
  <c r="AF21" i="1"/>
  <c r="BC21" i="1"/>
  <c r="AG21" i="1"/>
  <c r="BC50" i="1"/>
  <c r="BE50" i="1"/>
  <c r="AJ50" i="1"/>
  <c r="AF50" i="1"/>
  <c r="BD50" i="1"/>
  <c r="AG50" i="1"/>
  <c r="BB50" i="1"/>
  <c r="BD43" i="1"/>
  <c r="BE43" i="1"/>
  <c r="BC43" i="1"/>
  <c r="AJ43" i="1"/>
  <c r="BB43" i="1"/>
  <c r="AG43" i="1"/>
  <c r="AF43" i="1"/>
  <c r="BE37" i="1"/>
  <c r="BD37" i="1"/>
  <c r="AG37" i="1"/>
  <c r="BC37" i="1"/>
  <c r="AJ37" i="1"/>
  <c r="AF37" i="1"/>
  <c r="BB37" i="1"/>
  <c r="BD52" i="1"/>
  <c r="BC52" i="1"/>
  <c r="BB52" i="1"/>
  <c r="AJ52" i="1"/>
  <c r="AF52" i="1"/>
  <c r="BE52" i="1"/>
  <c r="AG52" i="1"/>
  <c r="BE53" i="1"/>
  <c r="BD53" i="1"/>
  <c r="AF53" i="1"/>
  <c r="BC53" i="1"/>
  <c r="AJ53" i="1"/>
  <c r="BB53" i="1"/>
  <c r="AG53" i="1"/>
  <c r="BE11" i="1"/>
  <c r="BD11" i="1"/>
  <c r="BC11" i="1"/>
  <c r="AJ11" i="1"/>
  <c r="AF11" i="1"/>
  <c r="BB11" i="1"/>
  <c r="AG11" i="1"/>
  <c r="BD38" i="1"/>
  <c r="BC38" i="1"/>
  <c r="BB38" i="1"/>
  <c r="BE38" i="1"/>
  <c r="AG38" i="1"/>
  <c r="AF38" i="1"/>
  <c r="AJ38" i="1"/>
  <c r="BC10" i="1"/>
  <c r="BB10" i="1"/>
  <c r="BE10" i="1"/>
  <c r="AJ10" i="1"/>
  <c r="AF10" i="1"/>
  <c r="BD10" i="1"/>
  <c r="AG10" i="1"/>
  <c r="BC14" i="1"/>
  <c r="BB14" i="1"/>
  <c r="BE14" i="1"/>
  <c r="AJ14" i="1"/>
  <c r="BD14" i="1"/>
  <c r="AF14" i="1"/>
  <c r="AG14" i="1"/>
  <c r="BD54" i="1"/>
  <c r="BE54" i="1"/>
  <c r="AJ54" i="1"/>
  <c r="AF54" i="1"/>
  <c r="BC54" i="1"/>
  <c r="AG54" i="1"/>
  <c r="BB54" i="1"/>
  <c r="BB61" i="1"/>
  <c r="BE61" i="1"/>
  <c r="BD61" i="1"/>
  <c r="BC61" i="1"/>
  <c r="AJ61" i="1"/>
  <c r="AF61" i="1"/>
  <c r="AG61" i="1"/>
  <c r="BD59" i="1"/>
  <c r="BC59" i="1"/>
  <c r="BE59" i="1"/>
  <c r="AG59" i="1"/>
  <c r="BB59" i="1"/>
  <c r="AJ59" i="1"/>
  <c r="AF59" i="1"/>
  <c r="BE25" i="1"/>
  <c r="BD25" i="1"/>
  <c r="AJ25" i="1"/>
  <c r="AF25" i="1"/>
  <c r="BC25" i="1"/>
  <c r="AG25" i="1"/>
  <c r="BB25" i="1"/>
  <c r="BC35" i="1"/>
  <c r="BB35" i="1"/>
  <c r="AF35" i="1"/>
  <c r="BE35" i="1"/>
  <c r="AJ35" i="1"/>
  <c r="BD35" i="1"/>
  <c r="AG35" i="1"/>
  <c r="BB32" i="1"/>
  <c r="BE32" i="1"/>
  <c r="AG32" i="1"/>
  <c r="BD32" i="1"/>
  <c r="BC32" i="1"/>
  <c r="AF32" i="1"/>
  <c r="AJ32" i="1"/>
  <c r="BC23" i="1"/>
  <c r="BB23" i="1"/>
  <c r="BE23" i="1"/>
  <c r="AJ23" i="1"/>
  <c r="AF23" i="1"/>
  <c r="BD23" i="1"/>
  <c r="AG23" i="1"/>
  <c r="BB15" i="1"/>
  <c r="BE15" i="1"/>
  <c r="BD15" i="1"/>
  <c r="BC15" i="1"/>
  <c r="AG15" i="1"/>
  <c r="AJ15" i="1"/>
  <c r="AF15" i="1"/>
  <c r="BB69" i="1"/>
  <c r="BE69" i="1"/>
  <c r="AJ69" i="1"/>
  <c r="AF69" i="1"/>
  <c r="BD69" i="1"/>
  <c r="BC69" i="1"/>
  <c r="AG69" i="1"/>
  <c r="BE64" i="1"/>
  <c r="BD64" i="1"/>
  <c r="BB64" i="1"/>
  <c r="AG64" i="1"/>
  <c r="AJ64" i="1"/>
  <c r="BC64" i="1"/>
  <c r="AF64" i="1"/>
  <c r="BD9" i="1"/>
  <c r="BC9" i="1"/>
  <c r="BB9" i="1"/>
  <c r="BE9" i="1"/>
  <c r="AG9" i="1"/>
  <c r="AJ9" i="1"/>
  <c r="AF9" i="1"/>
  <c r="BB49" i="1"/>
  <c r="BE49" i="1"/>
  <c r="BD49" i="1"/>
  <c r="BC49" i="1"/>
  <c r="AJ49" i="1"/>
  <c r="AG49" i="1"/>
  <c r="AF49" i="1"/>
  <c r="BB41" i="1"/>
  <c r="BE41" i="1"/>
  <c r="AG41" i="1"/>
  <c r="BD41" i="1"/>
  <c r="AJ41" i="1"/>
  <c r="BC41" i="1"/>
  <c r="AF41" i="1"/>
  <c r="BE71" i="1"/>
  <c r="BD71" i="1"/>
  <c r="BB71" i="1"/>
  <c r="AG71" i="1"/>
  <c r="AJ71" i="1"/>
  <c r="AF71" i="1"/>
  <c r="BC71" i="1"/>
  <c r="BD63" i="1"/>
  <c r="BC63" i="1"/>
  <c r="BE63" i="1"/>
  <c r="AJ63" i="1"/>
  <c r="AF63" i="1"/>
  <c r="BB63" i="1"/>
  <c r="AG63" i="1"/>
  <c r="BE58" i="1"/>
  <c r="BD58" i="1"/>
  <c r="BB58" i="1"/>
  <c r="AJ58" i="1"/>
  <c r="AF58" i="1"/>
  <c r="BC58" i="1"/>
  <c r="AG58" i="1"/>
  <c r="BD19" i="1"/>
  <c r="BC19" i="1"/>
  <c r="BB19" i="1"/>
  <c r="BE19" i="1"/>
  <c r="AG19" i="1"/>
  <c r="AF19" i="1"/>
  <c r="AJ19" i="1"/>
  <c r="BC65" i="1"/>
  <c r="BB65" i="1"/>
  <c r="AG65" i="1"/>
  <c r="BE65" i="1"/>
  <c r="AJ65" i="1"/>
  <c r="AF65" i="1"/>
  <c r="BD65" i="1"/>
  <c r="BD26" i="1"/>
  <c r="BC26" i="1"/>
  <c r="AG26" i="1"/>
  <c r="BB26" i="1"/>
  <c r="BE26" i="1"/>
  <c r="AF26" i="1"/>
  <c r="AJ26" i="1"/>
  <c r="BD34" i="1"/>
  <c r="BC34" i="1"/>
  <c r="BB34" i="1"/>
  <c r="BE34" i="1"/>
  <c r="AG34" i="1"/>
  <c r="AF34" i="1"/>
  <c r="AJ34" i="1"/>
  <c r="BD48" i="1"/>
  <c r="BE48" i="1"/>
  <c r="AG48" i="1"/>
  <c r="BC48" i="1"/>
  <c r="BB48" i="1"/>
  <c r="AF48" i="1"/>
  <c r="AJ48" i="1"/>
  <c r="BB56" i="1"/>
  <c r="BE56" i="1"/>
  <c r="BD56" i="1"/>
  <c r="AJ56" i="1"/>
  <c r="BC56" i="1"/>
  <c r="AG56" i="1"/>
  <c r="AF56" i="1"/>
  <c r="BB12" i="1"/>
  <c r="BE12" i="1"/>
  <c r="BD12" i="1"/>
  <c r="AJ12" i="1"/>
  <c r="BC12" i="1"/>
  <c r="AG12" i="1"/>
  <c r="AF12" i="1"/>
  <c r="BB36" i="1"/>
  <c r="BE36" i="1"/>
  <c r="AJ36" i="1"/>
  <c r="AF36" i="1"/>
  <c r="BD36" i="1"/>
  <c r="BC36" i="1"/>
  <c r="AG36" i="1"/>
  <c r="BE46" i="1"/>
  <c r="BD46" i="1"/>
  <c r="BC46" i="1"/>
  <c r="AG46" i="1"/>
  <c r="BB46" i="1"/>
  <c r="AF46" i="1"/>
  <c r="AJ46" i="1"/>
  <c r="BC68" i="1"/>
  <c r="BB68" i="1"/>
  <c r="AJ68" i="1"/>
  <c r="AF68" i="1"/>
  <c r="BE68" i="1"/>
  <c r="BD68" i="1"/>
  <c r="AG68" i="1"/>
  <c r="BE8" i="1"/>
  <c r="BD8" i="1"/>
  <c r="BC8" i="1"/>
  <c r="AJ8" i="1"/>
  <c r="AF8" i="1"/>
  <c r="BB8" i="1"/>
  <c r="AG8" i="1"/>
  <c r="BC20" i="1"/>
  <c r="BB20" i="1"/>
  <c r="BE20" i="1"/>
  <c r="AF20" i="1"/>
  <c r="BD20" i="1"/>
  <c r="AJ20" i="1"/>
  <c r="AG20" i="1"/>
  <c r="BE42" i="1"/>
  <c r="BD42" i="1"/>
  <c r="BC42" i="1"/>
  <c r="AJ42" i="1"/>
  <c r="AF42" i="1"/>
  <c r="BB42" i="1"/>
  <c r="AG42" i="1"/>
  <c r="BC51" i="1"/>
  <c r="BE51" i="1"/>
  <c r="BD51" i="1"/>
  <c r="AG51" i="1"/>
  <c r="AF51" i="1"/>
  <c r="AJ51" i="1"/>
  <c r="BB51" i="1"/>
  <c r="BE18" i="1"/>
  <c r="BD18" i="1"/>
  <c r="BC18" i="1"/>
  <c r="AG18" i="1"/>
  <c r="AJ18" i="1"/>
  <c r="AF18" i="1"/>
  <c r="BB18" i="1"/>
  <c r="BD30" i="1"/>
  <c r="BC30" i="1"/>
  <c r="AJ30" i="1"/>
  <c r="AF30" i="1"/>
  <c r="BB30" i="1"/>
  <c r="BE30" i="1"/>
  <c r="AG30" i="1"/>
  <c r="BC60" i="1"/>
  <c r="BB60" i="1"/>
  <c r="BE60" i="1"/>
  <c r="AG60" i="1"/>
  <c r="BD60" i="1"/>
  <c r="AJ60" i="1"/>
  <c r="AF60" i="1"/>
  <c r="BE29" i="1"/>
  <c r="BD29" i="1"/>
  <c r="BC29" i="1"/>
  <c r="AF29" i="1"/>
  <c r="AJ29" i="1"/>
  <c r="BB29" i="1"/>
  <c r="AG29" i="1"/>
  <c r="BE33" i="1"/>
  <c r="BD33" i="1"/>
  <c r="BC33" i="1"/>
  <c r="AF33" i="1"/>
  <c r="AJ33" i="1"/>
  <c r="AG33" i="1"/>
  <c r="BB33" i="1"/>
  <c r="BB45" i="1"/>
  <c r="BE45" i="1"/>
  <c r="AJ45" i="1"/>
  <c r="AF45" i="1"/>
  <c r="BD45" i="1"/>
  <c r="AG45" i="1"/>
  <c r="BC45" i="1"/>
  <c r="BB28" i="1"/>
  <c r="BE28" i="1"/>
  <c r="BD28" i="1"/>
  <c r="BC28" i="1"/>
  <c r="AG28" i="1"/>
  <c r="AF28" i="1"/>
  <c r="AJ28" i="1"/>
  <c r="BE70" i="1"/>
  <c r="BD70" i="1"/>
  <c r="BC70" i="1"/>
  <c r="AG70" i="1"/>
  <c r="AJ70" i="1"/>
  <c r="AF70" i="1"/>
  <c r="BB70" i="1"/>
  <c r="BD5" i="1"/>
  <c r="BC5" i="1"/>
  <c r="BE5" i="1"/>
  <c r="BB5" i="1"/>
  <c r="AG5" i="1"/>
  <c r="AJ5" i="1"/>
  <c r="AF5" i="1"/>
  <c r="BC44" i="1"/>
  <c r="BE44" i="1"/>
  <c r="BD44" i="1"/>
  <c r="AG44" i="1"/>
  <c r="AF44" i="1"/>
  <c r="AJ44" i="1"/>
  <c r="BB44" i="1"/>
  <c r="BB40" i="1"/>
  <c r="BE40" i="1"/>
  <c r="BD40" i="1"/>
  <c r="AF40" i="1"/>
  <c r="BC40" i="1"/>
  <c r="AJ40" i="1"/>
  <c r="AG40" i="1"/>
  <c r="BC55" i="1"/>
  <c r="BE55" i="1"/>
  <c r="AG55" i="1"/>
  <c r="BD55" i="1"/>
  <c r="AF55" i="1"/>
  <c r="AJ55" i="1"/>
  <c r="BB55" i="1"/>
  <c r="BB66" i="1"/>
  <c r="BE66" i="1"/>
  <c r="AJ66" i="1"/>
  <c r="BD66" i="1"/>
  <c r="BC66" i="1"/>
  <c r="AF66" i="1"/>
  <c r="AG66" i="1"/>
  <c r="BB17" i="1"/>
  <c r="BE17" i="1"/>
  <c r="BD17" i="1"/>
  <c r="AG17" i="1"/>
  <c r="BC17" i="1"/>
  <c r="AJ17" i="1"/>
  <c r="AF17" i="1"/>
  <c r="BC39" i="1"/>
  <c r="BB39" i="1"/>
  <c r="BE39" i="1"/>
  <c r="AF39" i="1"/>
  <c r="BD39" i="1"/>
  <c r="AJ39" i="1"/>
  <c r="AG39" i="1"/>
  <c r="BC72" i="1"/>
  <c r="BB72" i="1"/>
  <c r="BE72" i="1"/>
  <c r="BD72" i="1"/>
  <c r="AF72" i="1"/>
  <c r="AG72" i="1"/>
  <c r="AJ72" i="1"/>
  <c r="BC16" i="1"/>
  <c r="BB16" i="1"/>
  <c r="BE16" i="1"/>
  <c r="AJ16" i="1"/>
  <c r="AF16" i="1"/>
  <c r="BD16" i="1"/>
  <c r="AG16" i="1"/>
  <c r="BC27" i="1"/>
  <c r="BB27" i="1"/>
  <c r="BE27" i="1"/>
  <c r="AJ27" i="1"/>
  <c r="AF27" i="1"/>
  <c r="BD27" i="1"/>
  <c r="AG27" i="1"/>
  <c r="BB24" i="1"/>
  <c r="BE24" i="1"/>
  <c r="BD24" i="1"/>
  <c r="AJ24" i="1"/>
  <c r="BC24" i="1"/>
  <c r="AG24" i="1"/>
  <c r="AF24" i="1"/>
  <c r="BE62" i="1"/>
  <c r="BD62" i="1"/>
  <c r="BB62" i="1"/>
  <c r="AJ62" i="1"/>
  <c r="AG62" i="1"/>
  <c r="BC62" i="1"/>
  <c r="AF62" i="1"/>
  <c r="BD22" i="1"/>
  <c r="BC22" i="1"/>
  <c r="BB22" i="1"/>
  <c r="BE22" i="1"/>
  <c r="AG22" i="1"/>
  <c r="AJ22" i="1"/>
  <c r="AF22" i="1"/>
  <c r="BD13" i="1"/>
  <c r="BC13" i="1"/>
  <c r="BB13" i="1"/>
  <c r="AG13" i="1"/>
  <c r="BE13" i="1"/>
  <c r="AJ13" i="1"/>
  <c r="AF13" i="1"/>
  <c r="BC31" i="1"/>
  <c r="BB31" i="1"/>
  <c r="AJ31" i="1"/>
  <c r="BE31" i="1"/>
  <c r="BD31" i="1"/>
  <c r="AF31" i="1"/>
  <c r="AG31" i="1"/>
  <c r="BB57" i="1"/>
  <c r="BE57" i="1"/>
  <c r="BD57" i="1"/>
  <c r="AJ57" i="1"/>
  <c r="AF57" i="1"/>
  <c r="BC57" i="1"/>
  <c r="AG57" i="1"/>
  <c r="BE47" i="1"/>
  <c r="BD47" i="1"/>
  <c r="AJ47" i="1"/>
  <c r="BC47" i="1"/>
  <c r="AF47" i="1"/>
  <c r="BB47" i="1"/>
  <c r="AG47" i="1"/>
  <c r="BC6" i="1"/>
  <c r="BB6" i="1"/>
  <c r="BE6" i="1"/>
  <c r="BD6" i="1"/>
  <c r="AF6" i="1"/>
  <c r="AJ6" i="1"/>
  <c r="AG6" i="1"/>
</calcChain>
</file>

<file path=xl/sharedStrings.xml><?xml version="1.0" encoding="utf-8"?>
<sst xmlns="http://schemas.openxmlformats.org/spreadsheetml/2006/main" count="382" uniqueCount="226">
  <si>
    <t>Eika banks 2Q18 figures</t>
  </si>
  <si>
    <t>Key balance sheet figures</t>
  </si>
  <si>
    <t>P&amp;L</t>
  </si>
  <si>
    <t>P&amp;L key figures</t>
  </si>
  <si>
    <t xml:space="preserve">Growth </t>
  </si>
  <si>
    <t>Liquidity</t>
  </si>
  <si>
    <t>Capital ratios (excluding profit)</t>
  </si>
  <si>
    <t>Capital ratios (including profit 2Q18)</t>
  </si>
  <si>
    <t>Credit quality</t>
  </si>
  <si>
    <t>Balance sheet</t>
  </si>
  <si>
    <t>Additional information</t>
  </si>
  <si>
    <t>Sector breakdown loan book - 2017 numbers</t>
  </si>
  <si>
    <t>Bank</t>
  </si>
  <si>
    <t>Total assets</t>
  </si>
  <si>
    <t>Average assets</t>
  </si>
  <si>
    <t>Gross loans</t>
  </si>
  <si>
    <t>Transfer to CB</t>
  </si>
  <si>
    <t>Deposits</t>
  </si>
  <si>
    <t>Total assets incl. CB</t>
  </si>
  <si>
    <t>Total loans incl. CB</t>
  </si>
  <si>
    <t>NII</t>
  </si>
  <si>
    <t>NCI</t>
  </si>
  <si>
    <t>Other income</t>
  </si>
  <si>
    <t>Core income</t>
  </si>
  <si>
    <t>Total operating expenses</t>
  </si>
  <si>
    <t>Core earnings before impairment</t>
  </si>
  <si>
    <t>Impairment of loans</t>
  </si>
  <si>
    <t>Core earnings</t>
  </si>
  <si>
    <t>Dividends &amp; assoc. comp.</t>
  </si>
  <si>
    <t>Net finance</t>
  </si>
  <si>
    <t>One-offs</t>
  </si>
  <si>
    <t>Pre tax profit</t>
  </si>
  <si>
    <t>Taxes</t>
  </si>
  <si>
    <t>Net profit</t>
  </si>
  <si>
    <t>NII in % of average assets</t>
  </si>
  <si>
    <t>NCI in % of average assets</t>
  </si>
  <si>
    <t>C/I</t>
  </si>
  <si>
    <t>C/I adj. net finance</t>
  </si>
  <si>
    <t>C/I adj. net finance and dividends</t>
  </si>
  <si>
    <t>Costs in % of average assets</t>
  </si>
  <si>
    <t>Net profit in % of average assets</t>
  </si>
  <si>
    <t>Net profit in % of ARWA</t>
  </si>
  <si>
    <t>PPI/ARWA</t>
  </si>
  <si>
    <t>Core earnings in % ARVW</t>
  </si>
  <si>
    <t>RoE</t>
  </si>
  <si>
    <t>Growth in loans (own book)</t>
  </si>
  <si>
    <t>Growth in loans incl. CB</t>
  </si>
  <si>
    <t>Growth in deposits</t>
  </si>
  <si>
    <t>Deposit ratio</t>
  </si>
  <si>
    <t>Deposit over total funding</t>
  </si>
  <si>
    <t>(Market fund. - liquid assets)/Total assets</t>
  </si>
  <si>
    <t>Liquid assets/total assets</t>
  </si>
  <si>
    <t>LCR</t>
  </si>
  <si>
    <t>Leverage ratio</t>
  </si>
  <si>
    <t>CET1 ratio</t>
  </si>
  <si>
    <t>Core capital ratio</t>
  </si>
  <si>
    <t>Capital ratio</t>
  </si>
  <si>
    <t>Equity ratio</t>
  </si>
  <si>
    <t>Loan loss provision ratio</t>
  </si>
  <si>
    <t>Loan loss provision/pre loss income</t>
  </si>
  <si>
    <t>Problem loans/gross loans</t>
  </si>
  <si>
    <t>Problem loans/ (Equity + LLR)</t>
  </si>
  <si>
    <t>Share of retail loans (own book)</t>
  </si>
  <si>
    <t>Share of retail loans (incl. EBK))</t>
  </si>
  <si>
    <t>Cash and deposits with CB</t>
  </si>
  <si>
    <t>Due from credit institutions</t>
  </si>
  <si>
    <t>Deposits with CB and loans to credit inst.</t>
  </si>
  <si>
    <t>Gross loans to customers</t>
  </si>
  <si>
    <t>Individual impairments</t>
  </si>
  <si>
    <t>Group impairments</t>
  </si>
  <si>
    <t>Net loans to customers</t>
  </si>
  <si>
    <t>Commercial paper and bonds</t>
  </si>
  <si>
    <t>Share- holdings</t>
  </si>
  <si>
    <t>Total bonds and share- holdings</t>
  </si>
  <si>
    <t>Associated companies</t>
  </si>
  <si>
    <t>Intangible assets</t>
  </si>
  <si>
    <t>Fixed assets</t>
  </si>
  <si>
    <t>Other assets</t>
  </si>
  <si>
    <t>Due to credit institutions</t>
  </si>
  <si>
    <t>Deposits from customers</t>
  </si>
  <si>
    <t>Total deposits</t>
  </si>
  <si>
    <t>Debt securities issued</t>
  </si>
  <si>
    <t>Other debt</t>
  </si>
  <si>
    <t>Total debt</t>
  </si>
  <si>
    <t>Hybrid and subordinated capital</t>
  </si>
  <si>
    <t>Total equity</t>
  </si>
  <si>
    <t>Total debt and equity</t>
  </si>
  <si>
    <t>Liquid assets</t>
  </si>
  <si>
    <t>Auditing firm</t>
  </si>
  <si>
    <t>Employees</t>
  </si>
  <si>
    <t>Branches</t>
  </si>
  <si>
    <t>Listed on OSE with debt inst.</t>
  </si>
  <si>
    <t>EC/stocks bank</t>
  </si>
  <si>
    <t>CET1 capital</t>
  </si>
  <si>
    <t>Core capital</t>
  </si>
  <si>
    <t>Total capital</t>
  </si>
  <si>
    <t>Average RWA (ARWA)</t>
  </si>
  <si>
    <t>RWA 2Q17</t>
  </si>
  <si>
    <t>RWA 2Q18</t>
  </si>
  <si>
    <t>Agriculture</t>
  </si>
  <si>
    <t>Industry</t>
  </si>
  <si>
    <t>Building and construction</t>
  </si>
  <si>
    <t>Trade and hotels</t>
  </si>
  <si>
    <t>Real estate business</t>
  </si>
  <si>
    <t>Service industry</t>
  </si>
  <si>
    <t>Transport</t>
  </si>
  <si>
    <t>Other</t>
  </si>
  <si>
    <t>Retail lending</t>
  </si>
  <si>
    <t>Total lending 2017</t>
  </si>
  <si>
    <t>Total lending 2016</t>
  </si>
  <si>
    <t>NPL</t>
  </si>
  <si>
    <t>Doubtfull loans</t>
  </si>
  <si>
    <t>Problem loans</t>
  </si>
  <si>
    <t>Total impairments</t>
  </si>
  <si>
    <t>Retail loans (own book)</t>
  </si>
  <si>
    <t>Corporate loans</t>
  </si>
  <si>
    <t>Gross loans (own book)</t>
  </si>
  <si>
    <t>Average Equity</t>
  </si>
  <si>
    <t>Equity 2Q17</t>
  </si>
  <si>
    <t>Equity 2Q18</t>
  </si>
  <si>
    <t>Average loans</t>
  </si>
  <si>
    <t>Gross loans 2Q17</t>
  </si>
  <si>
    <t>Gross loans 2Q18</t>
  </si>
  <si>
    <t>Transfer - average</t>
  </si>
  <si>
    <t>Transfer to CB 2Q17</t>
  </si>
  <si>
    <t>Transfer to CB 2Q18</t>
  </si>
  <si>
    <t>Average loans transferred</t>
  </si>
  <si>
    <t>Total loans incl. CB 2Q17</t>
  </si>
  <si>
    <t>Total loans incl. CB 2Q18</t>
  </si>
  <si>
    <t>Average deposits</t>
  </si>
  <si>
    <t>Deposits 2Q17</t>
  </si>
  <si>
    <t>Deposits 2Q18</t>
  </si>
  <si>
    <t>RWA/total assets</t>
  </si>
  <si>
    <t>Andebu Sparebank</t>
  </si>
  <si>
    <t>yes</t>
  </si>
  <si>
    <t>Arendal og Omegns Sparekasse</t>
  </si>
  <si>
    <t>Askim og Spydeberg Sparebank</t>
  </si>
  <si>
    <t>EC</t>
  </si>
  <si>
    <t>Aurland Sparebank</t>
  </si>
  <si>
    <t>Aurskog Sparebank</t>
  </si>
  <si>
    <t>EC (listed)</t>
  </si>
  <si>
    <t>Skagerak Sparebank</t>
  </si>
  <si>
    <t>Berg Sparebank</t>
  </si>
  <si>
    <t>Birkenes Sparebank</t>
  </si>
  <si>
    <t>Bjugn Sparebank</t>
  </si>
  <si>
    <t>Blaker Sparebank</t>
  </si>
  <si>
    <t>Romsdalsbanken</t>
  </si>
  <si>
    <t>Sparebanken Din</t>
  </si>
  <si>
    <t>Drangedal Sparebank</t>
  </si>
  <si>
    <t>EC (4Q18)</t>
  </si>
  <si>
    <t>Eidsberg Sparebank</t>
  </si>
  <si>
    <t>Etnedal Sparebank</t>
  </si>
  <si>
    <t>Evje og Hornnes Sparebank</t>
  </si>
  <si>
    <t>Fornebubanken</t>
  </si>
  <si>
    <t>Gildeskål Sparebank</t>
  </si>
  <si>
    <t>Østre Agder Sparebank</t>
  </si>
  <si>
    <t>Grong Sparebank</t>
  </si>
  <si>
    <t>Grue Sparebank</t>
  </si>
  <si>
    <t>Haltdalen Sparebank</t>
  </si>
  <si>
    <t>Harstad Sparebank</t>
  </si>
  <si>
    <t>Hegra Sparebank</t>
  </si>
  <si>
    <t>Hjartdal og Gransherad Sparebank</t>
  </si>
  <si>
    <t>Hjelmeland Sparebank</t>
  </si>
  <si>
    <t>Høland og Setskog Sparebank</t>
  </si>
  <si>
    <t>Hønefoss Sparebank</t>
  </si>
  <si>
    <t>Indre Sogn Sparebank</t>
  </si>
  <si>
    <t>Jernbanepersonalets Sparebank</t>
  </si>
  <si>
    <t>Jæren Sparebank</t>
  </si>
  <si>
    <t>Klæbu Sparebank</t>
  </si>
  <si>
    <t>Kvinesdal Sparebank</t>
  </si>
  <si>
    <t>Larvikbanken Brunlanes Sparebank</t>
  </si>
  <si>
    <t>Lillestrøm Sparebank</t>
  </si>
  <si>
    <t>Lofoten Sparebank</t>
  </si>
  <si>
    <t>Marker Sparebank</t>
  </si>
  <si>
    <t>Melhus Sparebank</t>
  </si>
  <si>
    <t>Skue Sparebank</t>
  </si>
  <si>
    <t>Odal Sparebank</t>
  </si>
  <si>
    <t>Ofoten Sparebank</t>
  </si>
  <si>
    <t>Oppdalsbanken</t>
  </si>
  <si>
    <t>Orkla Sparebank</t>
  </si>
  <si>
    <t>Rindal Sparebank</t>
  </si>
  <si>
    <t>Rørosbanken Røros Sparebank</t>
  </si>
  <si>
    <t>Selbu Sparebank</t>
  </si>
  <si>
    <t>Soknedal Sparebank</t>
  </si>
  <si>
    <t>Bien Sparebank</t>
  </si>
  <si>
    <t>Stocks</t>
  </si>
  <si>
    <t>Sparebanken Hemne</t>
  </si>
  <si>
    <t>Sparebanken Narvik</t>
  </si>
  <si>
    <t>Stadsbygd Sparebank</t>
  </si>
  <si>
    <t>Strømmen Sparebank</t>
  </si>
  <si>
    <t>Sunndal Sparebank</t>
  </si>
  <si>
    <t>Surnadal Sparebank</t>
  </si>
  <si>
    <t>Tinn Sparebank</t>
  </si>
  <si>
    <t>Tolga-Os Sparebank</t>
  </si>
  <si>
    <t>Totens Sparebank</t>
  </si>
  <si>
    <t>Trøgstad Sparebank</t>
  </si>
  <si>
    <t>Tysnes Sparebank</t>
  </si>
  <si>
    <t>Valle Sparebank</t>
  </si>
  <si>
    <t>Vekselbanken</t>
  </si>
  <si>
    <t>RSM</t>
  </si>
  <si>
    <t>Stocks listed</t>
  </si>
  <si>
    <t>Valdres Sparebank</t>
  </si>
  <si>
    <t>Vik Sparebank</t>
  </si>
  <si>
    <t>Ørland Sparebank</t>
  </si>
  <si>
    <t>Ørskog Sparebank</t>
  </si>
  <si>
    <t>Åfjord Sparebank</t>
  </si>
  <si>
    <t>Aasen Sparebank</t>
  </si>
  <si>
    <t>Eika total</t>
  </si>
  <si>
    <t xml:space="preserve">Ernst &amp; Young </t>
  </si>
  <si>
    <t>BDO AS</t>
  </si>
  <si>
    <t>KPMG</t>
  </si>
  <si>
    <t xml:space="preserve">Deloitte </t>
  </si>
  <si>
    <t>Revision</t>
  </si>
  <si>
    <t>Bdo Noraudit Mandal Da</t>
  </si>
  <si>
    <t xml:space="preserve">Revisorkonsult </t>
  </si>
  <si>
    <t xml:space="preserve">Valdres Revisjonskontor </t>
  </si>
  <si>
    <t xml:space="preserve">Pricewaterhousecoopers </t>
  </si>
  <si>
    <t xml:space="preserve">Revisorteam Midt-Telemark </t>
  </si>
  <si>
    <t xml:space="preserve"> Revision</t>
  </si>
  <si>
    <t xml:space="preserve">Samarbeidende Revisorer </t>
  </si>
  <si>
    <t xml:space="preserve">Lofotrevisjon </t>
  </si>
  <si>
    <t xml:space="preserve">Bdo Noraudit Harstad </t>
  </si>
  <si>
    <t xml:space="preserve">Revisorgruppen Trøndelag </t>
  </si>
  <si>
    <t xml:space="preserve">Hålogaland Revisjon </t>
  </si>
  <si>
    <t>Svindal Leidland Myhrer &amp; Co</t>
  </si>
  <si>
    <t xml:space="preserve">Valdres Revisjon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</si>
</sst>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[$€-2]\ * #,##0.00_ ;_ [$€-2]\ * \-#,##0.00_ ;_ [$€-2]\ * &quot;-&quot;??_ ;_ @_ "/>
    <numFmt numFmtId="165" formatCode="#,##0.0"/>
    <numFmt numFmtId="166" formatCode="0.0\ 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aramond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indexed="8"/>
      <name val="Times New Roman"/>
      <family val="1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0CD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8" fillId="0" borderId="0" applyNumberFormat="0" applyFill="0" applyBorder="0" applyAlignment="0" applyProtection="0">
      <alignment vertical="top"/>
      <protection locked="0"/>
    </xf>
  </cellStyleXfs>
  <cellXfs count="111">
    <xf numFmtId="0" fontId="0" fillId="0" borderId="0" xfId="0"/>
    <xf numFmtId="0" fontId="0" fillId="2" borderId="0" xfId="0" applyFill="1"/>
    <xf numFmtId="0" fontId="2" fillId="2" borderId="0" xfId="0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3" fillId="2" borderId="0" xfId="0" applyFont="1" applyFill="1"/>
    <xf numFmtId="0" fontId="0" fillId="2" borderId="0" xfId="0" applyFill="1" applyBorder="1"/>
    <xf numFmtId="0" fontId="4" fillId="2" borderId="0" xfId="0" applyFont="1" applyFill="1"/>
    <xf numFmtId="1" fontId="5" fillId="2" borderId="0" xfId="0" applyNumberFormat="1" applyFont="1" applyFill="1"/>
    <xf numFmtId="0" fontId="5" fillId="2" borderId="0" xfId="0" applyFont="1" applyFill="1"/>
    <xf numFmtId="0" fontId="5" fillId="2" borderId="0" xfId="0" applyFont="1" applyFill="1" applyBorder="1"/>
    <xf numFmtId="10" fontId="5" fillId="2" borderId="0" xfId="1" applyNumberFormat="1" applyFont="1" applyFill="1"/>
    <xf numFmtId="0" fontId="0" fillId="2" borderId="1" xfId="0" applyFill="1" applyBorder="1"/>
    <xf numFmtId="164" fontId="6" fillId="2" borderId="2" xfId="0" applyNumberFormat="1" applyFont="1" applyFill="1" applyBorder="1" applyAlignment="1">
      <alignment horizontal="left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164" fontId="5" fillId="2" borderId="10" xfId="2" applyNumberFormat="1" applyFont="1" applyFill="1" applyBorder="1" applyAlignment="1" applyProtection="1">
      <alignment horizontal="left" vertical="top"/>
    </xf>
    <xf numFmtId="3" fontId="5" fillId="2" borderId="13" xfId="1" applyNumberFormat="1" applyFont="1" applyFill="1" applyBorder="1" applyAlignment="1">
      <alignment horizontal="right"/>
    </xf>
    <xf numFmtId="3" fontId="5" fillId="2" borderId="0" xfId="1" applyNumberFormat="1" applyFont="1" applyFill="1" applyBorder="1" applyAlignment="1">
      <alignment horizontal="right"/>
    </xf>
    <xf numFmtId="3" fontId="5" fillId="2" borderId="7" xfId="1" applyNumberFormat="1" applyFont="1" applyFill="1" applyBorder="1" applyAlignment="1">
      <alignment horizontal="right"/>
    </xf>
    <xf numFmtId="165" fontId="5" fillId="2" borderId="13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3" borderId="0" xfId="1" applyNumberFormat="1" applyFont="1" applyFill="1" applyBorder="1" applyAlignment="1">
      <alignment horizontal="right"/>
    </xf>
    <xf numFmtId="165" fontId="5" fillId="3" borderId="7" xfId="1" applyNumberFormat="1" applyFont="1" applyFill="1" applyBorder="1" applyAlignment="1">
      <alignment horizontal="right"/>
    </xf>
    <xf numFmtId="10" fontId="5" fillId="2" borderId="13" xfId="1" applyNumberFormat="1" applyFont="1" applyFill="1" applyBorder="1" applyAlignment="1">
      <alignment horizontal="right"/>
    </xf>
    <xf numFmtId="10" fontId="5" fillId="2" borderId="0" xfId="1" applyNumberFormat="1" applyFont="1" applyFill="1" applyBorder="1" applyAlignment="1">
      <alignment horizontal="right"/>
    </xf>
    <xf numFmtId="166" fontId="5" fillId="2" borderId="0" xfId="1" applyNumberFormat="1" applyFont="1" applyFill="1" applyBorder="1" applyAlignment="1">
      <alignment horizontal="right"/>
    </xf>
    <xf numFmtId="166" fontId="5" fillId="2" borderId="7" xfId="1" applyNumberFormat="1" applyFont="1" applyFill="1" applyBorder="1" applyAlignment="1">
      <alignment horizontal="right"/>
    </xf>
    <xf numFmtId="166" fontId="5" fillId="2" borderId="8" xfId="1" applyNumberFormat="1" applyFont="1" applyFill="1" applyBorder="1" applyAlignment="1">
      <alignment horizontal="right"/>
    </xf>
    <xf numFmtId="166" fontId="5" fillId="2" borderId="9" xfId="1" applyNumberFormat="1" applyFont="1" applyFill="1" applyBorder="1" applyAlignment="1">
      <alignment horizontal="right"/>
    </xf>
    <xf numFmtId="166" fontId="5" fillId="2" borderId="11" xfId="1" applyNumberFormat="1" applyFont="1" applyFill="1" applyBorder="1" applyAlignment="1">
      <alignment horizontal="right"/>
    </xf>
    <xf numFmtId="9" fontId="5" fillId="2" borderId="9" xfId="1" applyNumberFormat="1" applyFont="1" applyFill="1" applyBorder="1" applyAlignment="1">
      <alignment horizontal="right"/>
    </xf>
    <xf numFmtId="166" fontId="5" fillId="2" borderId="13" xfId="1" applyNumberFormat="1" applyFont="1" applyFill="1" applyBorder="1" applyAlignment="1">
      <alignment horizontal="right"/>
    </xf>
    <xf numFmtId="165" fontId="5" fillId="2" borderId="8" xfId="1" applyNumberFormat="1" applyFont="1" applyFill="1" applyBorder="1" applyAlignment="1">
      <alignment horizontal="right"/>
    </xf>
    <xf numFmtId="165" fontId="5" fillId="2" borderId="11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3" fontId="5" fillId="2" borderId="11" xfId="1" applyNumberFormat="1" applyFont="1" applyFill="1" applyBorder="1" applyAlignment="1">
      <alignment horizontal="right"/>
    </xf>
    <xf numFmtId="3" fontId="5" fillId="3" borderId="11" xfId="1" applyNumberFormat="1" applyFont="1" applyFill="1" applyBorder="1" applyAlignment="1">
      <alignment horizontal="right"/>
    </xf>
    <xf numFmtId="165" fontId="5" fillId="2" borderId="9" xfId="1" applyNumberFormat="1" applyFont="1" applyFill="1" applyBorder="1" applyAlignment="1">
      <alignment horizontal="right"/>
    </xf>
    <xf numFmtId="165" fontId="5" fillId="2" borderId="10" xfId="1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right"/>
    </xf>
    <xf numFmtId="3" fontId="5" fillId="2" borderId="8" xfId="0" applyNumberFormat="1" applyFont="1" applyFill="1" applyBorder="1" applyAlignment="1">
      <alignment horizontal="center"/>
    </xf>
    <xf numFmtId="3" fontId="5" fillId="2" borderId="9" xfId="1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right"/>
    </xf>
    <xf numFmtId="166" fontId="5" fillId="2" borderId="10" xfId="1" applyNumberFormat="1" applyFont="1" applyFill="1" applyBorder="1" applyAlignment="1">
      <alignment horizontal="right"/>
    </xf>
    <xf numFmtId="3" fontId="5" fillId="2" borderId="8" xfId="1" applyNumberFormat="1" applyFont="1" applyFill="1" applyBorder="1" applyAlignment="1">
      <alignment horizontal="right"/>
    </xf>
    <xf numFmtId="2" fontId="0" fillId="2" borderId="0" xfId="0" applyNumberFormat="1" applyFill="1"/>
    <xf numFmtId="166" fontId="5" fillId="2" borderId="10" xfId="1" applyNumberFormat="1" applyFont="1" applyFill="1" applyBorder="1"/>
    <xf numFmtId="164" fontId="5" fillId="2" borderId="13" xfId="2" applyNumberFormat="1" applyFont="1" applyFill="1" applyBorder="1" applyAlignment="1" applyProtection="1">
      <alignment horizontal="left" vertical="top"/>
    </xf>
    <xf numFmtId="9" fontId="5" fillId="2" borderId="7" xfId="1" applyNumberFormat="1" applyFont="1" applyFill="1" applyBorder="1" applyAlignment="1">
      <alignment horizontal="right"/>
    </xf>
    <xf numFmtId="3" fontId="5" fillId="3" borderId="0" xfId="1" applyNumberFormat="1" applyFont="1" applyFill="1" applyBorder="1" applyAlignment="1">
      <alignment horizontal="right"/>
    </xf>
    <xf numFmtId="165" fontId="5" fillId="2" borderId="7" xfId="1" applyNumberFormat="1" applyFont="1" applyFill="1" applyBorder="1" applyAlignment="1">
      <alignment horizontal="right"/>
    </xf>
    <xf numFmtId="165" fontId="5" fillId="2" borderId="6" xfId="1" applyNumberFormat="1" applyFont="1" applyFill="1" applyBorder="1" applyAlignment="1">
      <alignment horizontal="right"/>
    </xf>
    <xf numFmtId="3" fontId="5" fillId="2" borderId="7" xfId="0" applyNumberFormat="1" applyFont="1" applyFill="1" applyBorder="1" applyAlignment="1">
      <alignment horizontal="right"/>
    </xf>
    <xf numFmtId="3" fontId="5" fillId="2" borderId="13" xfId="0" applyNumberFormat="1" applyFont="1" applyFill="1" applyBorder="1" applyAlignment="1">
      <alignment horizontal="center"/>
    </xf>
    <xf numFmtId="3" fontId="5" fillId="2" borderId="6" xfId="1" applyNumberFormat="1" applyFont="1" applyFill="1" applyBorder="1" applyAlignment="1">
      <alignment horizontal="right"/>
    </xf>
    <xf numFmtId="166" fontId="5" fillId="2" borderId="6" xfId="1" applyNumberFormat="1" applyFont="1" applyFill="1" applyBorder="1" applyAlignment="1">
      <alignment horizontal="right"/>
    </xf>
    <xf numFmtId="166" fontId="5" fillId="2" borderId="6" xfId="1" applyNumberFormat="1" applyFont="1" applyFill="1" applyBorder="1"/>
    <xf numFmtId="164" fontId="5" fillId="2" borderId="6" xfId="2" applyNumberFormat="1" applyFont="1" applyFill="1" applyBorder="1" applyAlignment="1" applyProtection="1">
      <alignment horizontal="left" vertical="top"/>
    </xf>
    <xf numFmtId="3" fontId="5" fillId="2" borderId="7" xfId="0" applyNumberFormat="1" applyFont="1" applyFill="1" applyBorder="1" applyAlignment="1">
      <alignment horizontal="center"/>
    </xf>
    <xf numFmtId="10" fontId="0" fillId="2" borderId="0" xfId="1" applyNumberFormat="1" applyFont="1" applyFill="1"/>
    <xf numFmtId="164" fontId="5" fillId="2" borderId="6" xfId="0" applyNumberFormat="1" applyFont="1" applyFill="1" applyBorder="1"/>
    <xf numFmtId="164" fontId="5" fillId="2" borderId="12" xfId="2" applyNumberFormat="1" applyFont="1" applyFill="1" applyBorder="1" applyAlignment="1" applyProtection="1">
      <alignment horizontal="left" vertical="top"/>
    </xf>
    <xf numFmtId="3" fontId="5" fillId="2" borderId="14" xfId="1" applyNumberFormat="1" applyFont="1" applyFill="1" applyBorder="1" applyAlignment="1">
      <alignment horizontal="right"/>
    </xf>
    <xf numFmtId="3" fontId="5" fillId="2" borderId="1" xfId="1" applyNumberFormat="1" applyFont="1" applyFill="1" applyBorder="1" applyAlignment="1">
      <alignment horizontal="right"/>
    </xf>
    <xf numFmtId="3" fontId="5" fillId="2" borderId="15" xfId="1" applyNumberFormat="1" applyFont="1" applyFill="1" applyBorder="1" applyAlignment="1">
      <alignment horizontal="right"/>
    </xf>
    <xf numFmtId="165" fontId="5" fillId="2" borderId="14" xfId="1" applyNumberFormat="1" applyFont="1" applyFill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5" fontId="5" fillId="3" borderId="1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right"/>
    </xf>
    <xf numFmtId="10" fontId="5" fillId="2" borderId="14" xfId="1" applyNumberFormat="1" applyFont="1" applyFill="1" applyBorder="1" applyAlignment="1">
      <alignment horizontal="right"/>
    </xf>
    <xf numFmtId="10" fontId="5" fillId="2" borderId="1" xfId="1" applyNumberFormat="1" applyFont="1" applyFill="1" applyBorder="1" applyAlignment="1">
      <alignment horizontal="right"/>
    </xf>
    <xf numFmtId="166" fontId="5" fillId="2" borderId="1" xfId="1" applyNumberFormat="1" applyFont="1" applyFill="1" applyBorder="1" applyAlignment="1">
      <alignment horizontal="right"/>
    </xf>
    <xf numFmtId="166" fontId="5" fillId="2" borderId="15" xfId="1" applyNumberFormat="1" applyFont="1" applyFill="1" applyBorder="1" applyAlignment="1">
      <alignment horizontal="right"/>
    </xf>
    <xf numFmtId="166" fontId="5" fillId="2" borderId="14" xfId="1" applyNumberFormat="1" applyFont="1" applyFill="1" applyBorder="1" applyAlignment="1">
      <alignment horizontal="right"/>
    </xf>
    <xf numFmtId="9" fontId="5" fillId="2" borderId="15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/>
    </xf>
    <xf numFmtId="165" fontId="5" fillId="2" borderId="15" xfId="1" applyNumberFormat="1" applyFont="1" applyFill="1" applyBorder="1" applyAlignment="1">
      <alignment horizontal="right"/>
    </xf>
    <xf numFmtId="165" fontId="5" fillId="2" borderId="12" xfId="1" applyNumberFormat="1" applyFont="1" applyFill="1" applyBorder="1" applyAlignment="1">
      <alignment horizontal="right"/>
    </xf>
    <xf numFmtId="3" fontId="5" fillId="2" borderId="14" xfId="0" applyNumberFormat="1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right"/>
    </xf>
    <xf numFmtId="3" fontId="5" fillId="2" borderId="15" xfId="0" applyNumberFormat="1" applyFont="1" applyFill="1" applyBorder="1" applyAlignment="1">
      <alignment horizontal="center"/>
    </xf>
    <xf numFmtId="3" fontId="5" fillId="2" borderId="12" xfId="1" applyNumberFormat="1" applyFont="1" applyFill="1" applyBorder="1" applyAlignment="1">
      <alignment horizontal="right"/>
    </xf>
    <xf numFmtId="166" fontId="5" fillId="2" borderId="12" xfId="1" applyNumberFormat="1" applyFont="1" applyFill="1" applyBorder="1" applyAlignment="1">
      <alignment horizontal="right"/>
    </xf>
    <xf numFmtId="166" fontId="5" fillId="2" borderId="12" xfId="1" applyNumberFormat="1" applyFont="1" applyFill="1" applyBorder="1"/>
    <xf numFmtId="164" fontId="5" fillId="2" borderId="0" xfId="2" applyNumberFormat="1" applyFont="1" applyFill="1" applyBorder="1" applyAlignment="1" applyProtection="1">
      <alignment horizontal="left" vertical="top"/>
    </xf>
    <xf numFmtId="3" fontId="5" fillId="2" borderId="0" xfId="1" applyNumberFormat="1" applyFont="1" applyFill="1" applyBorder="1" applyAlignment="1">
      <alignment horizontal="center"/>
    </xf>
    <xf numFmtId="166" fontId="5" fillId="2" borderId="0" xfId="1" applyNumberFormat="1" applyFont="1" applyFill="1"/>
    <xf numFmtId="0" fontId="5" fillId="4" borderId="5" xfId="0" applyFont="1" applyFill="1" applyBorder="1" applyAlignment="1">
      <alignment horizontal="center" vertical="center" wrapText="1"/>
    </xf>
    <xf numFmtId="165" fontId="5" fillId="4" borderId="9" xfId="1" applyNumberFormat="1" applyFont="1" applyFill="1" applyBorder="1" applyAlignment="1">
      <alignment horizontal="right"/>
    </xf>
    <xf numFmtId="165" fontId="5" fillId="4" borderId="7" xfId="1" applyNumberFormat="1" applyFont="1" applyFill="1" applyBorder="1" applyAlignment="1">
      <alignment horizontal="right"/>
    </xf>
    <xf numFmtId="165" fontId="5" fillId="4" borderId="15" xfId="1" applyNumberFormat="1" applyFont="1" applyFill="1" applyBorder="1" applyAlignment="1">
      <alignment horizontal="right"/>
    </xf>
    <xf numFmtId="3" fontId="5" fillId="2" borderId="9" xfId="0" applyNumberFormat="1" applyFont="1" applyFill="1" applyBorder="1" applyAlignment="1">
      <alignment horizontal="center"/>
    </xf>
  </cellXfs>
  <cellStyles count="3">
    <cellStyle name="Hyperkobling" xfId="2" builtinId="8"/>
    <cellStyle name="Normal" xfId="0" builtinId="0"/>
    <cellStyle name="Pros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C74"/>
  <sheetViews>
    <sheetView tabSelected="1" workbookViewId="0">
      <selection activeCell="C2" sqref="C2:FP2"/>
    </sheetView>
  </sheetViews>
  <sheetFormatPr baseColWidth="10" defaultColWidth="11.42578125" defaultRowHeight="12.75" x14ac:dyDescent="0.2"/>
  <cols>
    <col min="1" max="1" width="4.140625" customWidth="1"/>
    <col min="2" max="2" width="32.28515625" bestFit="1" customWidth="1"/>
    <col min="3" max="9" width="9.28515625" customWidth="1"/>
    <col min="10" max="10" width="4.7109375" customWidth="1"/>
    <col min="11" max="14" width="9.28515625" customWidth="1"/>
    <col min="15" max="15" width="11.140625" customWidth="1"/>
    <col min="16" max="16" width="10.5703125" customWidth="1"/>
    <col min="17" max="17" width="10.7109375" customWidth="1"/>
    <col min="18" max="20" width="9.28515625" customWidth="1"/>
    <col min="21" max="21" width="11.140625" customWidth="1"/>
    <col min="23" max="24" width="11.140625" customWidth="1"/>
    <col min="25" max="25" width="4.7109375" customWidth="1"/>
    <col min="26" max="29" width="10.42578125" customWidth="1"/>
    <col min="30" max="31" width="10.5703125" customWidth="1"/>
    <col min="32" max="36" width="11.140625" customWidth="1"/>
    <col min="37" max="37" width="4.7109375" style="1" customWidth="1"/>
    <col min="38" max="40" width="11.140625" style="1" customWidth="1"/>
    <col min="41" max="41" width="4.7109375" style="1" customWidth="1"/>
    <col min="42" max="46" width="11.140625" style="1" customWidth="1"/>
    <col min="47" max="47" width="4.7109375" style="1" customWidth="1"/>
    <col min="48" max="51" width="11.140625" style="1" customWidth="1"/>
    <col min="52" max="52" width="4.7109375" style="1" customWidth="1"/>
    <col min="53" max="57" width="11.140625" style="1" customWidth="1"/>
    <col min="58" max="58" width="4.7109375" style="1" customWidth="1"/>
    <col min="59" max="64" width="11.140625" style="1" customWidth="1"/>
    <col min="65" max="65" width="4.7109375" style="1" customWidth="1"/>
    <col min="66" max="74" width="10.42578125" style="1" customWidth="1"/>
    <col min="75" max="75" width="10.7109375" style="1" customWidth="1"/>
    <col min="76" max="89" width="10.42578125" style="1" customWidth="1"/>
    <col min="90" max="90" width="3.85546875" style="1" customWidth="1"/>
    <col min="91" max="91" width="10.42578125" style="1" customWidth="1"/>
    <col min="92" max="92" width="4.7109375" style="1" customWidth="1"/>
    <col min="93" max="93" width="25.140625" style="1" customWidth="1"/>
    <col min="94" max="94" width="11.140625" customWidth="1"/>
    <col min="95" max="98" width="10.42578125" customWidth="1"/>
    <col min="99" max="99" width="4.28515625" customWidth="1"/>
    <col min="100" max="102" width="10" customWidth="1"/>
    <col min="103" max="103" width="4.28515625" customWidth="1"/>
    <col min="104" max="104" width="10.42578125" customWidth="1"/>
    <col min="107" max="107" width="4.28515625" customWidth="1"/>
    <col min="108" max="117" width="11.7109375" customWidth="1"/>
    <col min="118" max="118" width="4.7109375" customWidth="1"/>
    <col min="119" max="128" width="11.7109375" customWidth="1"/>
    <col min="129" max="129" width="4.28515625" customWidth="1"/>
    <col min="130" max="131" width="10" customWidth="1"/>
    <col min="133" max="133" width="4.7109375" style="1" customWidth="1"/>
    <col min="134" max="135" width="10.28515625" customWidth="1"/>
    <col min="137" max="137" width="4.7109375" style="1" customWidth="1"/>
    <col min="138" max="140" width="11.42578125" style="1"/>
    <col min="141" max="141" width="4.7109375" style="1" customWidth="1"/>
    <col min="142" max="144" width="11.42578125" style="1"/>
    <col min="145" max="145" width="4.28515625" customWidth="1"/>
    <col min="146" max="146" width="10.42578125" customWidth="1"/>
    <col min="149" max="149" width="4.42578125" style="1" customWidth="1"/>
    <col min="150" max="152" width="10" customWidth="1"/>
    <col min="153" max="153" width="4.7109375" style="1" customWidth="1"/>
    <col min="154" max="156" width="9.28515625" customWidth="1"/>
    <col min="157" max="157" width="4.7109375" style="1" customWidth="1"/>
    <col min="158" max="158" width="10" customWidth="1"/>
    <col min="159" max="160" width="8.7109375" style="1" customWidth="1"/>
    <col min="161" max="161" width="4.7109375" style="1" customWidth="1"/>
    <col min="162" max="163" width="10" customWidth="1"/>
    <col min="164" max="164" width="9.28515625" customWidth="1"/>
    <col min="165" max="165" width="4.7109375" customWidth="1"/>
    <col min="185" max="185" width="11.42578125" style="1"/>
  </cols>
  <sheetData>
    <row r="1" spans="1:166" ht="15.75" x14ac:dyDescent="0.25">
      <c r="A1" s="1"/>
      <c r="B1" s="2" t="s">
        <v>0</v>
      </c>
      <c r="C1" s="3"/>
      <c r="D1" s="4"/>
      <c r="E1" s="1"/>
      <c r="F1" s="1"/>
      <c r="G1" s="1"/>
      <c r="H1" s="1"/>
      <c r="I1" s="1"/>
      <c r="J1" s="1"/>
      <c r="K1" s="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6"/>
      <c r="Z1" s="5"/>
      <c r="AA1" s="1"/>
      <c r="AB1" s="1"/>
      <c r="AC1" s="1"/>
      <c r="AD1" s="1"/>
      <c r="AE1" s="1"/>
      <c r="AF1" s="1"/>
      <c r="AG1" s="1"/>
      <c r="AH1" s="1"/>
      <c r="AI1" s="1"/>
      <c r="AJ1" s="1"/>
      <c r="AL1" s="5"/>
      <c r="AP1" s="5"/>
      <c r="AV1" s="5"/>
      <c r="BA1" s="5"/>
      <c r="BB1" s="5"/>
      <c r="BG1" s="5"/>
      <c r="BT1" s="7"/>
      <c r="CO1" s="5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D1" s="1"/>
      <c r="EE1" s="1"/>
      <c r="EF1" s="1"/>
      <c r="EO1" s="1"/>
      <c r="EP1" s="1"/>
      <c r="EQ1" s="1"/>
      <c r="ER1" s="1"/>
      <c r="ET1" s="1"/>
      <c r="EU1" s="1"/>
      <c r="EV1" s="1"/>
      <c r="EX1" s="1"/>
      <c r="EY1" s="1"/>
      <c r="EZ1" s="1"/>
      <c r="FB1" s="1"/>
      <c r="FF1" s="1"/>
      <c r="FG1" s="1"/>
      <c r="FH1" s="1"/>
      <c r="FI1" s="1"/>
      <c r="FJ1" s="6"/>
    </row>
    <row r="2" spans="1:166" ht="15.75" x14ac:dyDescent="0.25">
      <c r="A2" s="1"/>
      <c r="B2" s="2"/>
      <c r="C2" s="8"/>
      <c r="D2" s="8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10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11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9"/>
      <c r="DE2" s="1"/>
      <c r="DF2" s="1"/>
      <c r="DG2" s="1"/>
      <c r="DH2" s="1"/>
      <c r="DI2" s="1"/>
      <c r="DJ2" s="1"/>
      <c r="DK2" s="1"/>
      <c r="DL2" s="1"/>
      <c r="DM2" s="1"/>
      <c r="DN2" s="1"/>
      <c r="DO2" s="9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D2" s="1"/>
      <c r="EE2" s="1"/>
      <c r="EF2" s="1"/>
      <c r="EO2" s="1"/>
      <c r="EP2" s="1"/>
      <c r="EQ2" s="1"/>
      <c r="ER2" s="1"/>
      <c r="ET2" s="1"/>
      <c r="EU2" s="1"/>
      <c r="EV2" s="1"/>
      <c r="EX2" s="1"/>
      <c r="EY2" s="1"/>
      <c r="EZ2" s="1"/>
      <c r="FB2" s="1"/>
      <c r="FF2" s="1"/>
      <c r="FG2" s="1"/>
      <c r="FH2" s="1"/>
      <c r="FI2" s="1"/>
      <c r="FJ2" s="6"/>
    </row>
    <row r="3" spans="1:166" x14ac:dyDescent="0.2">
      <c r="A3" s="1"/>
      <c r="B3" s="1"/>
      <c r="C3" s="9" t="s">
        <v>1</v>
      </c>
      <c r="D3" s="9"/>
      <c r="E3" s="9"/>
      <c r="F3" s="9"/>
      <c r="G3" s="9"/>
      <c r="H3" s="9"/>
      <c r="I3" s="9"/>
      <c r="J3" s="10"/>
      <c r="K3" s="9" t="s">
        <v>2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10"/>
      <c r="Z3" s="9" t="s">
        <v>3</v>
      </c>
      <c r="AA3" s="9"/>
      <c r="AB3" s="9"/>
      <c r="AC3" s="9"/>
      <c r="AD3" s="9"/>
      <c r="AE3" s="9"/>
      <c r="AF3" s="9"/>
      <c r="AG3" s="9"/>
      <c r="AH3" s="9"/>
      <c r="AI3" s="9"/>
      <c r="AJ3" s="9"/>
      <c r="AK3" s="10"/>
      <c r="AL3" s="9" t="s">
        <v>4</v>
      </c>
      <c r="AM3" s="9"/>
      <c r="AN3" s="9"/>
      <c r="AO3" s="10"/>
      <c r="AP3" s="9" t="s">
        <v>5</v>
      </c>
      <c r="AQ3" s="9"/>
      <c r="AR3" s="9"/>
      <c r="AS3" s="9"/>
      <c r="AT3" s="9"/>
      <c r="AU3" s="10"/>
      <c r="AV3" s="9" t="s">
        <v>6</v>
      </c>
      <c r="AW3" s="9"/>
      <c r="AX3" s="9"/>
      <c r="AY3" s="9"/>
      <c r="AZ3" s="10"/>
      <c r="BA3" s="9" t="s">
        <v>7</v>
      </c>
      <c r="BB3" s="9"/>
      <c r="BC3" s="9"/>
      <c r="BD3" s="9"/>
      <c r="BE3" s="9"/>
      <c r="BF3" s="10"/>
      <c r="BG3" s="9" t="s">
        <v>8</v>
      </c>
      <c r="BH3" s="9"/>
      <c r="BI3" s="9"/>
      <c r="BJ3" s="11"/>
      <c r="BK3" s="9"/>
      <c r="BL3" s="9"/>
      <c r="BM3" s="9"/>
      <c r="BN3" s="9" t="s">
        <v>9</v>
      </c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 t="s">
        <v>10</v>
      </c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9" t="s">
        <v>11</v>
      </c>
      <c r="DE3" s="1"/>
      <c r="DF3" s="1"/>
      <c r="DG3" s="1"/>
      <c r="DH3" s="1"/>
      <c r="DI3" s="1"/>
      <c r="DJ3" s="1"/>
      <c r="DK3" s="1"/>
      <c r="DL3" s="1"/>
      <c r="DM3" s="1"/>
      <c r="DN3" s="1"/>
      <c r="DO3" s="9" t="s">
        <v>11</v>
      </c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D3" s="1"/>
      <c r="EE3" s="1"/>
      <c r="EF3" s="1"/>
      <c r="EO3" s="1"/>
      <c r="EP3" s="1"/>
      <c r="EQ3" s="1"/>
      <c r="ER3" s="1"/>
      <c r="ET3" s="1"/>
      <c r="EU3" s="1"/>
      <c r="EV3" s="1"/>
      <c r="EX3" s="1"/>
      <c r="EY3" s="1"/>
      <c r="EZ3" s="1"/>
      <c r="FB3" s="1"/>
      <c r="FF3" s="1"/>
      <c r="FG3" s="1"/>
      <c r="FH3" s="1"/>
      <c r="FI3" s="1"/>
      <c r="FJ3" s="12"/>
    </row>
    <row r="4" spans="1:166" ht="51" x14ac:dyDescent="0.2">
      <c r="A4" s="1"/>
      <c r="B4" s="13" t="s">
        <v>12</v>
      </c>
      <c r="C4" s="14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6" t="s">
        <v>19</v>
      </c>
      <c r="J4" s="17"/>
      <c r="K4" s="14" t="s">
        <v>20</v>
      </c>
      <c r="L4" s="15" t="s">
        <v>21</v>
      </c>
      <c r="M4" s="15" t="s">
        <v>22</v>
      </c>
      <c r="N4" s="18" t="s">
        <v>23</v>
      </c>
      <c r="O4" s="15" t="s">
        <v>24</v>
      </c>
      <c r="P4" s="18" t="s">
        <v>25</v>
      </c>
      <c r="Q4" s="15" t="s">
        <v>26</v>
      </c>
      <c r="R4" s="18" t="s">
        <v>27</v>
      </c>
      <c r="S4" s="15" t="s">
        <v>28</v>
      </c>
      <c r="T4" s="15" t="s">
        <v>29</v>
      </c>
      <c r="U4" s="15" t="s">
        <v>30</v>
      </c>
      <c r="V4" s="18" t="s">
        <v>31</v>
      </c>
      <c r="W4" s="15" t="s">
        <v>32</v>
      </c>
      <c r="X4" s="19" t="s">
        <v>33</v>
      </c>
      <c r="Y4" s="20"/>
      <c r="Z4" s="14" t="s">
        <v>34</v>
      </c>
      <c r="AA4" s="15" t="s">
        <v>35</v>
      </c>
      <c r="AB4" s="15" t="s">
        <v>36</v>
      </c>
      <c r="AC4" s="15" t="s">
        <v>37</v>
      </c>
      <c r="AD4" s="15" t="s">
        <v>38</v>
      </c>
      <c r="AE4" s="15" t="s">
        <v>39</v>
      </c>
      <c r="AF4" s="15" t="s">
        <v>40</v>
      </c>
      <c r="AG4" s="15" t="s">
        <v>41</v>
      </c>
      <c r="AH4" s="15" t="s">
        <v>42</v>
      </c>
      <c r="AI4" s="15" t="s">
        <v>43</v>
      </c>
      <c r="AJ4" s="16" t="s">
        <v>44</v>
      </c>
      <c r="AK4" s="21"/>
      <c r="AL4" s="22" t="s">
        <v>45</v>
      </c>
      <c r="AM4" s="15" t="s">
        <v>46</v>
      </c>
      <c r="AN4" s="23" t="s">
        <v>47</v>
      </c>
      <c r="AO4" s="20"/>
      <c r="AP4" s="24" t="s">
        <v>48</v>
      </c>
      <c r="AQ4" s="23" t="s">
        <v>49</v>
      </c>
      <c r="AR4" s="23" t="s">
        <v>50</v>
      </c>
      <c r="AS4" s="23" t="s">
        <v>51</v>
      </c>
      <c r="AT4" s="23" t="s">
        <v>52</v>
      </c>
      <c r="AU4" s="21"/>
      <c r="AV4" s="15" t="s">
        <v>53</v>
      </c>
      <c r="AW4" s="15" t="s">
        <v>54</v>
      </c>
      <c r="AX4" s="15" t="s">
        <v>55</v>
      </c>
      <c r="AY4" s="16" t="s">
        <v>56</v>
      </c>
      <c r="AZ4" s="21"/>
      <c r="BA4" s="14" t="s">
        <v>57</v>
      </c>
      <c r="BB4" s="25" t="s">
        <v>53</v>
      </c>
      <c r="BC4" s="15" t="s">
        <v>54</v>
      </c>
      <c r="BD4" s="15" t="s">
        <v>55</v>
      </c>
      <c r="BE4" s="16" t="s">
        <v>56</v>
      </c>
      <c r="BF4" s="21"/>
      <c r="BG4" s="26" t="s">
        <v>58</v>
      </c>
      <c r="BH4" s="16" t="s">
        <v>59</v>
      </c>
      <c r="BI4" s="16" t="s">
        <v>60</v>
      </c>
      <c r="BJ4" s="24" t="s">
        <v>61</v>
      </c>
      <c r="BK4" s="23" t="s">
        <v>62</v>
      </c>
      <c r="BL4" s="23" t="s">
        <v>63</v>
      </c>
      <c r="BM4" s="20"/>
      <c r="BN4" s="14" t="s">
        <v>64</v>
      </c>
      <c r="BO4" s="15" t="s">
        <v>65</v>
      </c>
      <c r="BP4" s="18" t="s">
        <v>66</v>
      </c>
      <c r="BQ4" s="15" t="s">
        <v>67</v>
      </c>
      <c r="BR4" s="15" t="s">
        <v>68</v>
      </c>
      <c r="BS4" s="15" t="s">
        <v>69</v>
      </c>
      <c r="BT4" s="18" t="s">
        <v>70</v>
      </c>
      <c r="BU4" s="15" t="s">
        <v>71</v>
      </c>
      <c r="BV4" s="27" t="s">
        <v>72</v>
      </c>
      <c r="BW4" s="18" t="s">
        <v>73</v>
      </c>
      <c r="BX4" s="15" t="s">
        <v>74</v>
      </c>
      <c r="BY4" s="15" t="s">
        <v>75</v>
      </c>
      <c r="BZ4" s="15" t="s">
        <v>76</v>
      </c>
      <c r="CA4" s="15" t="s">
        <v>77</v>
      </c>
      <c r="CB4" s="18" t="s">
        <v>13</v>
      </c>
      <c r="CC4" s="15" t="s">
        <v>78</v>
      </c>
      <c r="CD4" s="15" t="s">
        <v>79</v>
      </c>
      <c r="CE4" s="18" t="s">
        <v>80</v>
      </c>
      <c r="CF4" s="15" t="s">
        <v>81</v>
      </c>
      <c r="CG4" s="15" t="s">
        <v>82</v>
      </c>
      <c r="CH4" s="18" t="s">
        <v>83</v>
      </c>
      <c r="CI4" s="15" t="s">
        <v>84</v>
      </c>
      <c r="CJ4" s="15" t="s">
        <v>85</v>
      </c>
      <c r="CK4" s="106" t="s">
        <v>86</v>
      </c>
      <c r="CL4" s="28"/>
      <c r="CM4" s="26" t="s">
        <v>87</v>
      </c>
      <c r="CN4" s="20"/>
      <c r="CO4" s="26" t="s">
        <v>88</v>
      </c>
      <c r="CP4" s="29" t="s">
        <v>89</v>
      </c>
      <c r="CQ4" s="26"/>
      <c r="CR4" s="26" t="s">
        <v>90</v>
      </c>
      <c r="CS4" s="26" t="s">
        <v>91</v>
      </c>
      <c r="CT4" s="26" t="s">
        <v>92</v>
      </c>
      <c r="CU4" s="20"/>
      <c r="CV4" s="26" t="s">
        <v>93</v>
      </c>
      <c r="CW4" s="26" t="s">
        <v>94</v>
      </c>
      <c r="CX4" s="26" t="s">
        <v>95</v>
      </c>
      <c r="CY4" s="20"/>
      <c r="CZ4" s="26" t="s">
        <v>96</v>
      </c>
      <c r="DA4" s="26" t="s">
        <v>97</v>
      </c>
      <c r="DB4" s="26" t="s">
        <v>98</v>
      </c>
      <c r="DC4" s="20"/>
      <c r="DD4" s="14" t="s">
        <v>99</v>
      </c>
      <c r="DE4" s="15" t="s">
        <v>100</v>
      </c>
      <c r="DF4" s="15" t="s">
        <v>101</v>
      </c>
      <c r="DG4" s="15" t="s">
        <v>102</v>
      </c>
      <c r="DH4" s="15" t="s">
        <v>103</v>
      </c>
      <c r="DI4" s="15" t="s">
        <v>104</v>
      </c>
      <c r="DJ4" s="15" t="s">
        <v>105</v>
      </c>
      <c r="DK4" s="15" t="s">
        <v>106</v>
      </c>
      <c r="DL4" s="16" t="s">
        <v>107</v>
      </c>
      <c r="DM4" s="16" t="s">
        <v>108</v>
      </c>
      <c r="DN4" s="20"/>
      <c r="DO4" s="22" t="s">
        <v>99</v>
      </c>
      <c r="DP4" s="25" t="s">
        <v>100</v>
      </c>
      <c r="DQ4" s="25" t="s">
        <v>101</v>
      </c>
      <c r="DR4" s="25" t="s">
        <v>102</v>
      </c>
      <c r="DS4" s="25" t="s">
        <v>103</v>
      </c>
      <c r="DT4" s="25" t="s">
        <v>104</v>
      </c>
      <c r="DU4" s="25" t="s">
        <v>105</v>
      </c>
      <c r="DV4" s="25" t="s">
        <v>106</v>
      </c>
      <c r="DW4" s="23" t="s">
        <v>107</v>
      </c>
      <c r="DX4" s="23" t="s">
        <v>109</v>
      </c>
      <c r="DY4" s="20"/>
      <c r="DZ4" s="26" t="s">
        <v>110</v>
      </c>
      <c r="EA4" s="26" t="s">
        <v>111</v>
      </c>
      <c r="EB4" s="26" t="s">
        <v>112</v>
      </c>
      <c r="ED4" s="26" t="s">
        <v>68</v>
      </c>
      <c r="EE4" s="26" t="s">
        <v>69</v>
      </c>
      <c r="EF4" s="26" t="s">
        <v>113</v>
      </c>
      <c r="EH4" s="26" t="s">
        <v>114</v>
      </c>
      <c r="EI4" s="26" t="s">
        <v>115</v>
      </c>
      <c r="EJ4" s="16" t="s">
        <v>116</v>
      </c>
      <c r="EL4" s="26" t="s">
        <v>114</v>
      </c>
      <c r="EM4" s="26" t="s">
        <v>115</v>
      </c>
      <c r="EN4" s="16" t="s">
        <v>116</v>
      </c>
      <c r="EO4" s="20"/>
      <c r="EP4" s="26" t="s">
        <v>117</v>
      </c>
      <c r="EQ4" s="26" t="s">
        <v>118</v>
      </c>
      <c r="ER4" s="26" t="s">
        <v>119</v>
      </c>
      <c r="ET4" s="26" t="s">
        <v>120</v>
      </c>
      <c r="EU4" s="16" t="s">
        <v>121</v>
      </c>
      <c r="EV4" s="16" t="s">
        <v>122</v>
      </c>
      <c r="EX4" s="26" t="s">
        <v>123</v>
      </c>
      <c r="EY4" s="16" t="s">
        <v>124</v>
      </c>
      <c r="EZ4" s="16" t="s">
        <v>125</v>
      </c>
      <c r="FB4" s="26" t="s">
        <v>126</v>
      </c>
      <c r="FC4" s="26" t="s">
        <v>127</v>
      </c>
      <c r="FD4" s="26" t="s">
        <v>128</v>
      </c>
      <c r="FF4" s="26" t="s">
        <v>129</v>
      </c>
      <c r="FG4" s="26" t="s">
        <v>130</v>
      </c>
      <c r="FH4" s="26" t="s">
        <v>131</v>
      </c>
      <c r="FI4" s="20"/>
      <c r="FJ4" s="30" t="s">
        <v>132</v>
      </c>
    </row>
    <row r="5" spans="1:166" x14ac:dyDescent="0.2">
      <c r="A5" s="1"/>
      <c r="B5" s="31" t="s">
        <v>206</v>
      </c>
      <c r="C5" s="32">
        <v>3592.0210000000002</v>
      </c>
      <c r="D5" s="33">
        <v>3522.8010000000004</v>
      </c>
      <c r="E5" s="33">
        <v>2983.902</v>
      </c>
      <c r="F5" s="33">
        <v>1283</v>
      </c>
      <c r="G5" s="33">
        <v>2491.1210000000001</v>
      </c>
      <c r="H5" s="33">
        <f t="shared" ref="H5:H36" si="0">C5+F5</f>
        <v>4875.0210000000006</v>
      </c>
      <c r="I5" s="34">
        <f t="shared" ref="I5:I36" si="1">E5+F5</f>
        <v>4266.902</v>
      </c>
      <c r="J5" s="33"/>
      <c r="K5" s="35">
        <v>33.837000000000003</v>
      </c>
      <c r="L5" s="36">
        <v>10.835000000000001</v>
      </c>
      <c r="M5" s="36">
        <v>0.26100000000000001</v>
      </c>
      <c r="N5" s="37">
        <f t="shared" ref="N5:N36" si="2">K5+L5+M5</f>
        <v>44.933000000000007</v>
      </c>
      <c r="O5" s="36">
        <v>25.379000000000001</v>
      </c>
      <c r="P5" s="37">
        <f t="shared" ref="P5:P36" si="3">N5-O5</f>
        <v>19.554000000000006</v>
      </c>
      <c r="Q5" s="36">
        <v>1.88</v>
      </c>
      <c r="R5" s="37">
        <f t="shared" ref="R5:R36" si="4">P5-Q5</f>
        <v>17.674000000000007</v>
      </c>
      <c r="S5" s="36">
        <v>2.7509999999999999</v>
      </c>
      <c r="T5" s="36">
        <v>7.6999999999999999E-2</v>
      </c>
      <c r="U5" s="36">
        <v>5.0000000000000001E-3</v>
      </c>
      <c r="V5" s="37">
        <f t="shared" ref="V5:V36" si="5">R5+S5+T5+U5</f>
        <v>20.507000000000009</v>
      </c>
      <c r="W5" s="36">
        <v>4.7050000000000001</v>
      </c>
      <c r="X5" s="38">
        <f t="shared" ref="X5:X36" si="6">V5-W5</f>
        <v>15.802000000000008</v>
      </c>
      <c r="Y5" s="36"/>
      <c r="Z5" s="39">
        <f t="shared" ref="Z5:Z36" si="7">K5/D5*2</f>
        <v>1.9210281818359879E-2</v>
      </c>
      <c r="AA5" s="40">
        <f t="shared" ref="AA5:AA36" si="8">L5/D5*2</f>
        <v>6.1513551290578146E-3</v>
      </c>
      <c r="AB5" s="41">
        <f t="shared" ref="AB5:AB36" si="9">O5/(N5+S5+T5)</f>
        <v>0.53137497121082056</v>
      </c>
      <c r="AC5" s="41">
        <f t="shared" ref="AC5:AC36" si="10">O5/(N5+S5)</f>
        <v>0.53223303414143108</v>
      </c>
      <c r="AD5" s="41">
        <f t="shared" ref="AD5:AD36" si="11">O5/N5</f>
        <v>0.56481873010927375</v>
      </c>
      <c r="AE5" s="40">
        <f t="shared" ref="AE5:AE36" si="12">O5/D5*2</f>
        <v>1.4408421026336712E-2</v>
      </c>
      <c r="AF5" s="40">
        <f t="shared" ref="AF5:AF36" si="13">X5/D5*2</f>
        <v>8.9712703045105348E-3</v>
      </c>
      <c r="AG5" s="40">
        <f t="shared" ref="AG5:AG36" si="14">X5/CZ5*2</f>
        <v>1.5456474379367835E-2</v>
      </c>
      <c r="AH5" s="40">
        <f t="shared" ref="AH5:AH36" si="15">(P5+S5+T5)/CZ5*2</f>
        <v>2.1892596478864122E-2</v>
      </c>
      <c r="AI5" s="40">
        <f t="shared" ref="AI5:AI36" si="16">R5/CZ5*2</f>
        <v>1.7287541335333952E-2</v>
      </c>
      <c r="AJ5" s="42">
        <f t="shared" ref="AJ5:AJ36" si="17">X5/EP5*2</f>
        <v>8.1565550659087591E-2</v>
      </c>
      <c r="AK5" s="36"/>
      <c r="AL5" s="43">
        <f t="shared" ref="AL5:AL36" si="18">(EV5-EU5)/EU5</f>
        <v>4.8706348009729686E-2</v>
      </c>
      <c r="AM5" s="41">
        <f t="shared" ref="AM5:AM36" si="19">(FD5-FC5)/FC5</f>
        <v>4.7268045171742906E-2</v>
      </c>
      <c r="AN5" s="44">
        <f t="shared" ref="AN5:AN36" si="20">(FH5-FG5)/FG5</f>
        <v>8.1316615916849994E-2</v>
      </c>
      <c r="AO5" s="36"/>
      <c r="AP5" s="43">
        <f t="shared" ref="AP5:AP36" si="21">G5/E5</f>
        <v>0.83485349049667179</v>
      </c>
      <c r="AQ5" s="45">
        <f t="shared" ref="AQ5:AQ36" si="22">CD5/(CD5+CC5+CF5+CI5)</f>
        <v>0.78977952557195197</v>
      </c>
      <c r="AR5" s="45">
        <f t="shared" ref="AR5:AR36" si="23">((CC5+CF5+CI5)-CM5)/CB5</f>
        <v>4.2446299729316746E-2</v>
      </c>
      <c r="AS5" s="45">
        <f t="shared" ref="AS5:AS36" si="24">CM5/CK5</f>
        <v>0.14215089499755149</v>
      </c>
      <c r="AT5" s="46">
        <v>1.71</v>
      </c>
      <c r="AU5" s="36"/>
      <c r="AV5" s="43">
        <f t="shared" ref="AV5:AV36" si="25">CW5/C5</f>
        <v>0.10367210183348037</v>
      </c>
      <c r="AW5" s="45">
        <f t="shared" ref="AW5:AW36" si="26">CV5/$DB5</f>
        <v>0.15789853641226714</v>
      </c>
      <c r="AX5" s="45">
        <f t="shared" ref="AX5:AX36" si="27">CW5/$DB5</f>
        <v>0.1769</v>
      </c>
      <c r="AY5" s="44">
        <f t="shared" ref="AY5:AY36" si="28">CX5/$DB5</f>
        <v>0.20309999999999997</v>
      </c>
      <c r="AZ5" s="36"/>
      <c r="BA5" s="47">
        <f t="shared" ref="BA5:BA36" si="29">ER5/C5</f>
        <v>0.11173876767424243</v>
      </c>
      <c r="BB5" s="45">
        <f t="shared" ref="BB5:BB36" si="30">(CW5+X5)/C5</f>
        <v>0.108071296604335</v>
      </c>
      <c r="BC5" s="45">
        <f t="shared" ref="BC5:BC36" si="31">(CV5+X5)/DB5</f>
        <v>0.16540506460260102</v>
      </c>
      <c r="BD5" s="45">
        <f t="shared" ref="BD5:BD36" si="32">(CW5+X5)/DB5</f>
        <v>0.18440652819033387</v>
      </c>
      <c r="BE5" s="44">
        <f t="shared" ref="BE5:BE36" si="33">(CX5+X5)/DB5</f>
        <v>0.21060652819033385</v>
      </c>
      <c r="BF5" s="36"/>
      <c r="BG5" s="39">
        <f t="shared" ref="BG5:BG36" si="34">Q5/ET5*2</f>
        <v>1.2900527497765994E-3</v>
      </c>
      <c r="BH5" s="41">
        <f t="shared" ref="BH5:BH36" si="35">Q5/(P5+S5+T5)</f>
        <v>8.3996068269144811E-2</v>
      </c>
      <c r="BI5" s="40">
        <f t="shared" ref="BI5:BI36" si="36">EB5/E5</f>
        <v>1.655986020988625E-2</v>
      </c>
      <c r="BJ5" s="45">
        <f t="shared" ref="BJ5:BJ36" si="37">EB5/(ER5+EF5)</f>
        <v>0.11597961736795533</v>
      </c>
      <c r="BK5" s="45">
        <f t="shared" ref="BK5:BK36" si="38">EH5/EJ5</f>
        <v>0.67358177312793788</v>
      </c>
      <c r="BL5" s="44">
        <f t="shared" ref="BL5:BL36" si="39">(BK5*E5+F5)/(E5+F5)</f>
        <v>0.77173134044325364</v>
      </c>
      <c r="BM5" s="36"/>
      <c r="BN5" s="48">
        <v>40.232999999999997</v>
      </c>
      <c r="BO5" s="49">
        <v>66.207999999999998</v>
      </c>
      <c r="BP5" s="50">
        <f t="shared" ref="BP5:BP36" si="40">BN5+BO5</f>
        <v>106.441</v>
      </c>
      <c r="BQ5" s="51">
        <v>2983.902</v>
      </c>
      <c r="BR5" s="49">
        <v>12.548</v>
      </c>
      <c r="BS5" s="49">
        <v>12.132999999999999</v>
      </c>
      <c r="BT5" s="50">
        <f t="shared" ref="BT5:BT36" si="41">BQ5-BR5-BS5</f>
        <v>2959.2210000000005</v>
      </c>
      <c r="BU5" s="49">
        <v>363.93599999999998</v>
      </c>
      <c r="BV5" s="49">
        <v>128.43199999999999</v>
      </c>
      <c r="BW5" s="50">
        <v>492.36799999999994</v>
      </c>
      <c r="BX5" s="49">
        <v>0</v>
      </c>
      <c r="BY5" s="49">
        <v>2.0990000000000002</v>
      </c>
      <c r="BZ5" s="49">
        <v>11.847</v>
      </c>
      <c r="CA5" s="49">
        <v>20.044999999999987</v>
      </c>
      <c r="CB5" s="52">
        <v>3592.0210000000002</v>
      </c>
      <c r="CC5" s="49">
        <v>21.626000000000001</v>
      </c>
      <c r="CD5" s="51">
        <v>2491.1210000000001</v>
      </c>
      <c r="CE5" s="50">
        <f t="shared" ref="CE5:CE36" si="42">CC5+CD5</f>
        <v>2512.7470000000003</v>
      </c>
      <c r="CF5" s="49">
        <v>546.45100000000002</v>
      </c>
      <c r="CG5" s="49">
        <v>36.45499999999987</v>
      </c>
      <c r="CH5" s="50">
        <f t="shared" ref="CH5:CH36" si="43">CF5+CG5</f>
        <v>582.90599999999995</v>
      </c>
      <c r="CI5" s="49">
        <v>95</v>
      </c>
      <c r="CJ5" s="49">
        <v>401.36799999999999</v>
      </c>
      <c r="CK5" s="107">
        <f t="shared" ref="CK5:CK36" si="44">CE5+CH5+CI5+CJ5</f>
        <v>3592.0210000000002</v>
      </c>
      <c r="CL5" s="36"/>
      <c r="CM5" s="54">
        <v>510.60899999999992</v>
      </c>
      <c r="CN5" s="36"/>
      <c r="CO5" s="55" t="s">
        <v>208</v>
      </c>
      <c r="CP5" s="56">
        <v>28.4</v>
      </c>
      <c r="CQ5" s="56"/>
      <c r="CR5" s="57">
        <v>3</v>
      </c>
      <c r="CS5" s="58" t="s">
        <v>134</v>
      </c>
      <c r="CT5" s="110" t="s">
        <v>140</v>
      </c>
      <c r="CU5" s="56"/>
      <c r="CV5" s="32">
        <v>332.39236690000001</v>
      </c>
      <c r="CW5" s="51">
        <v>372.39236690000001</v>
      </c>
      <c r="CX5" s="59">
        <v>427.54601309999998</v>
      </c>
      <c r="CY5" s="56"/>
      <c r="CZ5" s="60">
        <f t="shared" ref="CZ5:CZ36" si="45">DA5/2+DB5/2</f>
        <v>2044.7094999999999</v>
      </c>
      <c r="DA5" s="51">
        <v>1984.318</v>
      </c>
      <c r="DB5" s="34">
        <v>2105.1010000000001</v>
      </c>
      <c r="DC5" s="56"/>
      <c r="DD5" s="32">
        <v>355.779</v>
      </c>
      <c r="DE5" s="33">
        <v>3.6160000000000001</v>
      </c>
      <c r="DF5" s="33">
        <v>192.929</v>
      </c>
      <c r="DG5" s="33">
        <v>30.975999999999999</v>
      </c>
      <c r="DH5" s="33">
        <v>249.947</v>
      </c>
      <c r="DI5" s="33">
        <v>91.322000000000003</v>
      </c>
      <c r="DJ5" s="33">
        <v>21.231999999999999</v>
      </c>
      <c r="DK5" s="33">
        <v>0.25399999999945067</v>
      </c>
      <c r="DL5" s="59">
        <v>1895.7660000000001</v>
      </c>
      <c r="DM5" s="59">
        <f t="shared" ref="DM5:DM36" si="46">DD5+DE5+DF5+DG5+DH5+DI5+DJ5+DK5+DL5</f>
        <v>2841.8209999999995</v>
      </c>
      <c r="DN5" s="33"/>
      <c r="DO5" s="43">
        <f t="shared" ref="DO5:DO36" si="47">DD5/$DM5</f>
        <v>0.12519402172057989</v>
      </c>
      <c r="DP5" s="45">
        <f t="shared" ref="DP5:DP36" si="48">DE5/$DM5</f>
        <v>1.2724235622159174E-3</v>
      </c>
      <c r="DQ5" s="45">
        <f t="shared" ref="DQ5:DQ36" si="49">DF5/$DM5</f>
        <v>6.7889216104744118E-2</v>
      </c>
      <c r="DR5" s="45">
        <f t="shared" ref="DR5:DR36" si="50">DG5/$DM5</f>
        <v>1.0900053170132814E-2</v>
      </c>
      <c r="DS5" s="45">
        <f t="shared" ref="DS5:DS36" si="51">DH5/$DM5</f>
        <v>8.7953111754751637E-2</v>
      </c>
      <c r="DT5" s="45">
        <f t="shared" ref="DT5:DT36" si="52">DI5/$DM5</f>
        <v>3.2135028912799228E-2</v>
      </c>
      <c r="DU5" s="45">
        <f t="shared" ref="DU5:DU36" si="53">DJ5/$DM5</f>
        <v>7.4712657834536391E-3</v>
      </c>
      <c r="DV5" s="45">
        <f t="shared" ref="DV5:DV36" si="54">DK5/$DM5</f>
        <v>8.9379309956345149E-5</v>
      </c>
      <c r="DW5" s="45">
        <f t="shared" ref="DW5:DW36" si="55">DL5/$DM5</f>
        <v>0.66709549968136639</v>
      </c>
      <c r="DX5" s="61">
        <f t="shared" ref="DX5:DX36" si="56">DO5+DP5+DQ5+DR5+DS5+DT5+DU5+DV5+DW5</f>
        <v>1</v>
      </c>
      <c r="DY5" s="56"/>
      <c r="DZ5" s="48">
        <v>23.602</v>
      </c>
      <c r="EA5" s="49">
        <v>25.811</v>
      </c>
      <c r="EB5" s="53">
        <f t="shared" ref="EB5:EB36" si="57">DZ5+EA5</f>
        <v>49.412999999999997</v>
      </c>
      <c r="ED5" s="48">
        <v>12.548</v>
      </c>
      <c r="EE5" s="49">
        <v>12.132999999999999</v>
      </c>
      <c r="EF5" s="53">
        <f t="shared" ref="EF5:EF36" si="58">ED5+EE5</f>
        <v>24.680999999999997</v>
      </c>
      <c r="EH5" s="62">
        <v>2009.902</v>
      </c>
      <c r="EI5" s="51">
        <v>973.99999999999989</v>
      </c>
      <c r="EJ5" s="59">
        <f t="shared" ref="EJ5:EJ36" si="59">EH5+EI5</f>
        <v>2983.902</v>
      </c>
      <c r="EK5" s="63"/>
      <c r="EL5" s="43">
        <v>0.67358177312793788</v>
      </c>
      <c r="EM5" s="45">
        <v>0.32641822687206212</v>
      </c>
      <c r="EN5" s="44">
        <f t="shared" ref="EN5:EN36" si="60">EL5+EM5</f>
        <v>1</v>
      </c>
      <c r="EO5" s="56"/>
      <c r="EP5" s="60">
        <f t="shared" ref="EP5:EP36" si="61">EQ5/2+ER5/2</f>
        <v>387.46749999999997</v>
      </c>
      <c r="EQ5" s="51">
        <v>373.56700000000001</v>
      </c>
      <c r="ER5" s="34">
        <v>401.36799999999999</v>
      </c>
      <c r="ET5" s="60">
        <f t="shared" ref="ET5:ET36" si="62">EU5/2+EV5/2</f>
        <v>2914.6095</v>
      </c>
      <c r="EU5" s="33">
        <v>2845.317</v>
      </c>
      <c r="EV5" s="34">
        <v>2983.902</v>
      </c>
      <c r="EX5" s="60">
        <f t="shared" ref="EX5:EX36" si="63">EY5/2+EZ5/2</f>
        <v>1256</v>
      </c>
      <c r="EY5" s="33">
        <v>1229</v>
      </c>
      <c r="EZ5" s="34">
        <v>1283</v>
      </c>
      <c r="FB5" s="60">
        <f t="shared" ref="FB5:FB36" si="64">FC5/2+FD5/2</f>
        <v>4170.6095000000005</v>
      </c>
      <c r="FC5" s="56">
        <v>4074.317</v>
      </c>
      <c r="FD5" s="57">
        <v>4266.902</v>
      </c>
      <c r="FF5" s="55">
        <f t="shared" ref="FF5:FF36" si="65">FG5/2+FH5/2</f>
        <v>2397.453</v>
      </c>
      <c r="FG5" s="51">
        <v>2303.7849999999999</v>
      </c>
      <c r="FH5" s="59">
        <v>2491.1210000000001</v>
      </c>
      <c r="FI5" s="33"/>
      <c r="FJ5" s="64">
        <f t="shared" ref="FJ5:FJ36" si="66">DB5/C5</f>
        <v>0.58604919069237071</v>
      </c>
    </row>
    <row r="6" spans="1:166" x14ac:dyDescent="0.2">
      <c r="A6" s="1"/>
      <c r="B6" s="65" t="s">
        <v>133</v>
      </c>
      <c r="C6" s="32">
        <v>3398.0129999999999</v>
      </c>
      <c r="D6" s="33">
        <v>3300.1444999999999</v>
      </c>
      <c r="E6" s="33">
        <v>2803.9580000000001</v>
      </c>
      <c r="F6" s="33">
        <v>1100.7639999999999</v>
      </c>
      <c r="G6" s="33">
        <v>2576.9580000000001</v>
      </c>
      <c r="H6" s="33">
        <f t="shared" si="0"/>
        <v>4498.777</v>
      </c>
      <c r="I6" s="34">
        <f t="shared" si="1"/>
        <v>3904.7219999999998</v>
      </c>
      <c r="J6" s="33"/>
      <c r="K6" s="35">
        <v>29.634999999999998</v>
      </c>
      <c r="L6" s="36">
        <v>9.088000000000001</v>
      </c>
      <c r="M6" s="36">
        <v>0.11799999999999999</v>
      </c>
      <c r="N6" s="37">
        <f t="shared" si="2"/>
        <v>38.841000000000001</v>
      </c>
      <c r="O6" s="36">
        <v>24.546999999999997</v>
      </c>
      <c r="P6" s="37">
        <f t="shared" si="3"/>
        <v>14.294000000000004</v>
      </c>
      <c r="Q6" s="36">
        <v>-0.24399999999999999</v>
      </c>
      <c r="R6" s="37">
        <f t="shared" si="4"/>
        <v>14.538000000000004</v>
      </c>
      <c r="S6" s="36">
        <v>4.5549999999999997</v>
      </c>
      <c r="T6" s="36">
        <v>0.64300000000000002</v>
      </c>
      <c r="U6" s="36">
        <v>0</v>
      </c>
      <c r="V6" s="37">
        <f t="shared" si="5"/>
        <v>19.736000000000004</v>
      </c>
      <c r="W6" s="36">
        <v>4.4000000000000004</v>
      </c>
      <c r="X6" s="38">
        <f t="shared" si="6"/>
        <v>15.336000000000004</v>
      </c>
      <c r="Y6" s="36"/>
      <c r="Z6" s="39">
        <f t="shared" si="7"/>
        <v>1.7959819638200692E-2</v>
      </c>
      <c r="AA6" s="40">
        <f t="shared" si="8"/>
        <v>5.5076376201102714E-3</v>
      </c>
      <c r="AB6" s="41">
        <f t="shared" si="9"/>
        <v>0.55739231136038503</v>
      </c>
      <c r="AC6" s="41">
        <f t="shared" si="10"/>
        <v>0.5656512120932804</v>
      </c>
      <c r="AD6" s="41">
        <f t="shared" si="11"/>
        <v>0.6319868180530881</v>
      </c>
      <c r="AE6" s="40">
        <f t="shared" si="12"/>
        <v>1.4876318294547403E-2</v>
      </c>
      <c r="AF6" s="40">
        <f t="shared" si="13"/>
        <v>9.2941384839360843E-3</v>
      </c>
      <c r="AG6" s="40">
        <f t="shared" si="14"/>
        <v>1.90396438881421E-2</v>
      </c>
      <c r="AH6" s="40">
        <f t="shared" si="15"/>
        <v>2.4199317857829014E-2</v>
      </c>
      <c r="AI6" s="40">
        <f t="shared" si="16"/>
        <v>1.804892689396256E-2</v>
      </c>
      <c r="AJ6" s="42">
        <f t="shared" si="17"/>
        <v>9.1834809920027807E-2</v>
      </c>
      <c r="AK6" s="36"/>
      <c r="AL6" s="47">
        <f t="shared" si="18"/>
        <v>7.7228116843351624E-2</v>
      </c>
      <c r="AM6" s="41">
        <f t="shared" si="19"/>
        <v>9.7346789083643123E-2</v>
      </c>
      <c r="AN6" s="42">
        <f t="shared" si="20"/>
        <v>7.6150250897015256E-2</v>
      </c>
      <c r="AO6" s="36"/>
      <c r="AP6" s="47">
        <f t="shared" si="21"/>
        <v>0.9190430099166963</v>
      </c>
      <c r="AQ6" s="41">
        <f t="shared" si="22"/>
        <v>0.85418292938805096</v>
      </c>
      <c r="AR6" s="41">
        <f t="shared" si="23"/>
        <v>-1.5775395797485166E-2</v>
      </c>
      <c r="AS6" s="41">
        <f t="shared" si="24"/>
        <v>0.14523664270854761</v>
      </c>
      <c r="AT6" s="66">
        <v>1.2</v>
      </c>
      <c r="AU6" s="36"/>
      <c r="AV6" s="47">
        <f t="shared" si="25"/>
        <v>9.5630299236642111E-2</v>
      </c>
      <c r="AW6" s="41">
        <f t="shared" si="26"/>
        <v>0.17214663778759537</v>
      </c>
      <c r="AX6" s="41">
        <f t="shared" si="27"/>
        <v>0.19421235201866618</v>
      </c>
      <c r="AY6" s="42">
        <f t="shared" si="28"/>
        <v>0.20915392449365999</v>
      </c>
      <c r="AZ6" s="36"/>
      <c r="BA6" s="47">
        <f t="shared" si="29"/>
        <v>0.10200932132984777</v>
      </c>
      <c r="BB6" s="41">
        <f t="shared" si="30"/>
        <v>0.10014352505420079</v>
      </c>
      <c r="BC6" s="41">
        <f t="shared" si="31"/>
        <v>0.18131239600665555</v>
      </c>
      <c r="BD6" s="41">
        <f t="shared" si="32"/>
        <v>0.20337811023772639</v>
      </c>
      <c r="BE6" s="42">
        <f t="shared" si="33"/>
        <v>0.21831968271272018</v>
      </c>
      <c r="BF6" s="36"/>
      <c r="BG6" s="39">
        <f t="shared" si="34"/>
        <v>-1.8051022250104308E-4</v>
      </c>
      <c r="BH6" s="41">
        <f t="shared" si="35"/>
        <v>-1.2517956084547503E-2</v>
      </c>
      <c r="BI6" s="40">
        <f t="shared" si="36"/>
        <v>1.1923145781784179E-2</v>
      </c>
      <c r="BJ6" s="41">
        <f t="shared" si="37"/>
        <v>9.2152738919868013E-2</v>
      </c>
      <c r="BK6" s="41">
        <f t="shared" si="38"/>
        <v>0.82203121444757721</v>
      </c>
      <c r="BL6" s="42">
        <f t="shared" si="39"/>
        <v>0.87220165737791322</v>
      </c>
      <c r="BM6" s="36"/>
      <c r="BN6" s="35">
        <v>37.253</v>
      </c>
      <c r="BO6" s="36">
        <v>137.827</v>
      </c>
      <c r="BP6" s="37">
        <f t="shared" si="40"/>
        <v>175.07999999999998</v>
      </c>
      <c r="BQ6" s="33">
        <v>2803.9580000000001</v>
      </c>
      <c r="BR6" s="36">
        <v>9.4469999999999992</v>
      </c>
      <c r="BS6" s="36">
        <v>6.7130000000000001</v>
      </c>
      <c r="BT6" s="37">
        <f t="shared" si="41"/>
        <v>2787.7979999999998</v>
      </c>
      <c r="BU6" s="36">
        <v>310.96699999999998</v>
      </c>
      <c r="BV6" s="36">
        <v>74.802000000000007</v>
      </c>
      <c r="BW6" s="37">
        <v>385.76900000000001</v>
      </c>
      <c r="BX6" s="36">
        <v>0.13900000000000001</v>
      </c>
      <c r="BY6" s="36">
        <v>0</v>
      </c>
      <c r="BZ6" s="36">
        <v>40.895000000000003</v>
      </c>
      <c r="CA6" s="36">
        <v>8.3320000000002068</v>
      </c>
      <c r="CB6" s="67">
        <v>3398.0129999999999</v>
      </c>
      <c r="CC6" s="36">
        <v>2.7E-2</v>
      </c>
      <c r="CD6" s="33">
        <v>2576.9580000000001</v>
      </c>
      <c r="CE6" s="37">
        <f t="shared" si="42"/>
        <v>2576.9850000000001</v>
      </c>
      <c r="CF6" s="36">
        <v>374.88400000000001</v>
      </c>
      <c r="CG6" s="36">
        <v>34.514999999999759</v>
      </c>
      <c r="CH6" s="37">
        <f t="shared" si="43"/>
        <v>409.39899999999977</v>
      </c>
      <c r="CI6" s="36">
        <v>65</v>
      </c>
      <c r="CJ6" s="36">
        <v>346.62900000000002</v>
      </c>
      <c r="CK6" s="108">
        <f t="shared" si="44"/>
        <v>3398.0129999999999</v>
      </c>
      <c r="CL6" s="36"/>
      <c r="CM6" s="69">
        <v>493.51599999999996</v>
      </c>
      <c r="CN6" s="36"/>
      <c r="CO6" s="60" t="s">
        <v>208</v>
      </c>
      <c r="CP6" s="56">
        <v>26.3</v>
      </c>
      <c r="CQ6" s="56"/>
      <c r="CR6" s="70">
        <v>2</v>
      </c>
      <c r="CS6" s="71" t="s">
        <v>134</v>
      </c>
      <c r="CT6" s="70"/>
      <c r="CU6" s="56"/>
      <c r="CV6" s="32">
        <v>288.03299999999996</v>
      </c>
      <c r="CW6" s="33">
        <v>324.95299999999997</v>
      </c>
      <c r="CX6" s="34">
        <v>349.95299999999997</v>
      </c>
      <c r="CY6" s="56"/>
      <c r="CZ6" s="60">
        <f t="shared" si="45"/>
        <v>1610.9544999999998</v>
      </c>
      <c r="DA6" s="33">
        <v>1548.7249999999999</v>
      </c>
      <c r="DB6" s="34">
        <v>1673.184</v>
      </c>
      <c r="DC6" s="56"/>
      <c r="DD6" s="32">
        <v>192.381</v>
      </c>
      <c r="DE6" s="33">
        <v>6.7290000000000001</v>
      </c>
      <c r="DF6" s="33">
        <v>83.665999999999997</v>
      </c>
      <c r="DG6" s="33">
        <v>24.106999999999999</v>
      </c>
      <c r="DH6" s="33">
        <v>150.51300000000001</v>
      </c>
      <c r="DI6" s="33">
        <v>31.663</v>
      </c>
      <c r="DJ6" s="33">
        <v>21.164999999999999</v>
      </c>
      <c r="DK6" s="33">
        <v>0</v>
      </c>
      <c r="DL6" s="33">
        <v>2183.2420000000002</v>
      </c>
      <c r="DM6" s="72">
        <f t="shared" si="46"/>
        <v>2693.4660000000003</v>
      </c>
      <c r="DN6" s="56"/>
      <c r="DO6" s="47">
        <f t="shared" si="47"/>
        <v>7.1425070893785178E-2</v>
      </c>
      <c r="DP6" s="41">
        <f t="shared" si="48"/>
        <v>2.4982680308568957E-3</v>
      </c>
      <c r="DQ6" s="41">
        <f t="shared" si="49"/>
        <v>3.1062578848220095E-2</v>
      </c>
      <c r="DR6" s="41">
        <f t="shared" si="50"/>
        <v>8.9501779491554731E-3</v>
      </c>
      <c r="DS6" s="41">
        <f t="shared" si="51"/>
        <v>5.5880787060241334E-2</v>
      </c>
      <c r="DT6" s="41">
        <f t="shared" si="52"/>
        <v>1.1755485311490843E-2</v>
      </c>
      <c r="DU6" s="41">
        <f t="shared" si="53"/>
        <v>7.8579050190349525E-3</v>
      </c>
      <c r="DV6" s="41">
        <f t="shared" si="54"/>
        <v>0</v>
      </c>
      <c r="DW6" s="41">
        <f t="shared" si="55"/>
        <v>0.81056972688721518</v>
      </c>
      <c r="DX6" s="73">
        <f t="shared" si="56"/>
        <v>1</v>
      </c>
      <c r="DY6" s="56"/>
      <c r="DZ6" s="35">
        <v>4.2460000000000004</v>
      </c>
      <c r="EA6" s="36">
        <v>29.186</v>
      </c>
      <c r="EB6" s="68">
        <f t="shared" si="57"/>
        <v>33.432000000000002</v>
      </c>
      <c r="ED6" s="35">
        <v>9.4469999999999992</v>
      </c>
      <c r="EE6" s="36">
        <v>6.7130000000000001</v>
      </c>
      <c r="EF6" s="68">
        <f t="shared" si="58"/>
        <v>16.16</v>
      </c>
      <c r="EH6" s="32">
        <v>2304.9409999999998</v>
      </c>
      <c r="EI6" s="33">
        <v>499.01700000000034</v>
      </c>
      <c r="EJ6" s="34">
        <f t="shared" si="59"/>
        <v>2803.9580000000001</v>
      </c>
      <c r="EK6" s="63"/>
      <c r="EL6" s="47">
        <v>0.82203121444757721</v>
      </c>
      <c r="EM6" s="41">
        <v>0.17796878555242279</v>
      </c>
      <c r="EN6" s="42">
        <f t="shared" si="60"/>
        <v>1</v>
      </c>
      <c r="EO6" s="56"/>
      <c r="EP6" s="60">
        <f t="shared" si="61"/>
        <v>333.99099999999999</v>
      </c>
      <c r="EQ6" s="33">
        <v>321.35300000000001</v>
      </c>
      <c r="ER6" s="34">
        <v>346.62900000000002</v>
      </c>
      <c r="ET6" s="60">
        <f t="shared" si="62"/>
        <v>2703.4480000000003</v>
      </c>
      <c r="EU6" s="33">
        <v>2602.9380000000001</v>
      </c>
      <c r="EV6" s="34">
        <v>2803.9580000000001</v>
      </c>
      <c r="EX6" s="60">
        <f t="shared" si="63"/>
        <v>1028.078</v>
      </c>
      <c r="EY6" s="33">
        <v>955.39200000000005</v>
      </c>
      <c r="EZ6" s="34">
        <v>1100.7639999999999</v>
      </c>
      <c r="FB6" s="60">
        <f t="shared" si="64"/>
        <v>3731.5259999999998</v>
      </c>
      <c r="FC6" s="56">
        <v>3558.33</v>
      </c>
      <c r="FD6" s="70">
        <v>3904.7219999999998</v>
      </c>
      <c r="FF6" s="60">
        <f t="shared" si="65"/>
        <v>2485.7830000000004</v>
      </c>
      <c r="FG6" s="33">
        <v>2394.6080000000002</v>
      </c>
      <c r="FH6" s="34">
        <v>2576.9580000000001</v>
      </c>
      <c r="FI6" s="33"/>
      <c r="FJ6" s="74">
        <f t="shared" si="66"/>
        <v>0.49240070594197255</v>
      </c>
    </row>
    <row r="7" spans="1:166" x14ac:dyDescent="0.2">
      <c r="A7" s="1"/>
      <c r="B7" s="75" t="s">
        <v>135</v>
      </c>
      <c r="C7" s="32">
        <v>3210.2869999999998</v>
      </c>
      <c r="D7" s="33">
        <v>3114.5514999999996</v>
      </c>
      <c r="E7" s="33">
        <v>2671.404</v>
      </c>
      <c r="F7" s="33">
        <v>941.44100000000003</v>
      </c>
      <c r="G7" s="33">
        <v>2175.86</v>
      </c>
      <c r="H7" s="33">
        <f t="shared" si="0"/>
        <v>4151.7280000000001</v>
      </c>
      <c r="I7" s="34">
        <f t="shared" si="1"/>
        <v>3612.8450000000003</v>
      </c>
      <c r="J7" s="33"/>
      <c r="K7" s="35">
        <v>27.134</v>
      </c>
      <c r="L7" s="36">
        <v>6.3069999999999995</v>
      </c>
      <c r="M7" s="36">
        <v>6.8000000000000005E-2</v>
      </c>
      <c r="N7" s="37">
        <f t="shared" si="2"/>
        <v>33.509</v>
      </c>
      <c r="O7" s="36">
        <v>19.426000000000002</v>
      </c>
      <c r="P7" s="37">
        <f t="shared" si="3"/>
        <v>14.082999999999998</v>
      </c>
      <c r="Q7" s="36">
        <v>0.62999999999999989</v>
      </c>
      <c r="R7" s="37">
        <f t="shared" si="4"/>
        <v>13.452999999999999</v>
      </c>
      <c r="S7" s="36">
        <v>3.2269999999999999</v>
      </c>
      <c r="T7" s="36">
        <v>0.27600000000000002</v>
      </c>
      <c r="U7" s="36">
        <v>3.3000000000000002E-2</v>
      </c>
      <c r="V7" s="37">
        <f t="shared" si="5"/>
        <v>16.989000000000001</v>
      </c>
      <c r="W7" s="36">
        <v>3.46</v>
      </c>
      <c r="X7" s="38">
        <f t="shared" si="6"/>
        <v>13.529</v>
      </c>
      <c r="Y7" s="36"/>
      <c r="Z7" s="39">
        <f t="shared" si="7"/>
        <v>1.7424017551162668E-2</v>
      </c>
      <c r="AA7" s="40">
        <f t="shared" si="8"/>
        <v>4.050021327308282E-3</v>
      </c>
      <c r="AB7" s="41">
        <f t="shared" si="9"/>
        <v>0.52485680319896255</v>
      </c>
      <c r="AC7" s="41">
        <f t="shared" si="10"/>
        <v>0.52880008710801407</v>
      </c>
      <c r="AD7" s="41">
        <f t="shared" si="11"/>
        <v>0.57972485004028773</v>
      </c>
      <c r="AE7" s="40">
        <f t="shared" si="12"/>
        <v>1.2474348232803346E-2</v>
      </c>
      <c r="AF7" s="40">
        <f t="shared" si="13"/>
        <v>8.6876071883865147E-3</v>
      </c>
      <c r="AG7" s="40">
        <f t="shared" si="14"/>
        <v>1.8658463507457385E-2</v>
      </c>
      <c r="AH7" s="40">
        <f t="shared" si="15"/>
        <v>2.4253658011837206E-2</v>
      </c>
      <c r="AI7" s="40">
        <f t="shared" si="16"/>
        <v>1.8553648426773907E-2</v>
      </c>
      <c r="AJ7" s="42">
        <f t="shared" si="17"/>
        <v>8.5539418693609676E-2</v>
      </c>
      <c r="AK7" s="36"/>
      <c r="AL7" s="47">
        <f t="shared" si="18"/>
        <v>4.193231077415846E-2</v>
      </c>
      <c r="AM7" s="41">
        <f t="shared" si="19"/>
        <v>0.10573488769254795</v>
      </c>
      <c r="AN7" s="42">
        <f t="shared" si="20"/>
        <v>8.7638512878548583E-2</v>
      </c>
      <c r="AO7" s="36"/>
      <c r="AP7" s="47">
        <f t="shared" si="21"/>
        <v>0.81450053979106118</v>
      </c>
      <c r="AQ7" s="41">
        <f t="shared" si="22"/>
        <v>0.76322639642411039</v>
      </c>
      <c r="AR7" s="41">
        <f t="shared" si="23"/>
        <v>7.2947994992348025E-2</v>
      </c>
      <c r="AS7" s="41">
        <f t="shared" si="24"/>
        <v>0.13731700623651408</v>
      </c>
      <c r="AT7" s="66">
        <v>1.58</v>
      </c>
      <c r="AU7" s="36"/>
      <c r="AV7" s="47">
        <f t="shared" si="25"/>
        <v>8.706075188916132E-2</v>
      </c>
      <c r="AW7" s="41">
        <f t="shared" si="26"/>
        <v>0.18508229669190807</v>
      </c>
      <c r="AX7" s="41">
        <f t="shared" si="27"/>
        <v>0.18508229669190807</v>
      </c>
      <c r="AY7" s="42">
        <f t="shared" si="28"/>
        <v>0.20163765615842816</v>
      </c>
      <c r="AZ7" s="36"/>
      <c r="BA7" s="47">
        <f t="shared" si="29"/>
        <v>0.10194882887417855</v>
      </c>
      <c r="BB7" s="41">
        <f t="shared" si="30"/>
        <v>9.127501684428839E-2</v>
      </c>
      <c r="BC7" s="41">
        <f t="shared" si="31"/>
        <v>0.19404139502081008</v>
      </c>
      <c r="BD7" s="41">
        <f t="shared" si="32"/>
        <v>0.19404139502081008</v>
      </c>
      <c r="BE7" s="42">
        <f t="shared" si="33"/>
        <v>0.21059675448733017</v>
      </c>
      <c r="BF7" s="36"/>
      <c r="BG7" s="39">
        <f t="shared" si="34"/>
        <v>4.8134795765207626E-4</v>
      </c>
      <c r="BH7" s="41">
        <f t="shared" si="35"/>
        <v>3.5823950870010231E-2</v>
      </c>
      <c r="BI7" s="40">
        <f t="shared" si="36"/>
        <v>1.0205869273236096E-2</v>
      </c>
      <c r="BJ7" s="41">
        <f t="shared" si="37"/>
        <v>7.8103559407004211E-2</v>
      </c>
      <c r="BK7" s="41">
        <f t="shared" si="38"/>
        <v>0.85814837441285552</v>
      </c>
      <c r="BL7" s="42">
        <f t="shared" si="39"/>
        <v>0.89511230069377457</v>
      </c>
      <c r="BM7" s="36"/>
      <c r="BN7" s="35">
        <v>42.432000000000002</v>
      </c>
      <c r="BO7" s="36">
        <v>190.72399999999999</v>
      </c>
      <c r="BP7" s="37">
        <f t="shared" si="40"/>
        <v>233.15600000000001</v>
      </c>
      <c r="BQ7" s="33">
        <v>2671.404</v>
      </c>
      <c r="BR7" s="36">
        <v>6.79</v>
      </c>
      <c r="BS7" s="36">
        <v>15</v>
      </c>
      <c r="BT7" s="37">
        <f t="shared" si="41"/>
        <v>2649.614</v>
      </c>
      <c r="BU7" s="36">
        <v>207.67099999999999</v>
      </c>
      <c r="BV7" s="36">
        <v>64.203000000000003</v>
      </c>
      <c r="BW7" s="37">
        <v>271.87400000000002</v>
      </c>
      <c r="BX7" s="36">
        <v>0</v>
      </c>
      <c r="BY7" s="36">
        <v>0</v>
      </c>
      <c r="BZ7" s="36">
        <v>49.451999999999998</v>
      </c>
      <c r="CA7" s="36">
        <v>6.1909999999998035</v>
      </c>
      <c r="CB7" s="67">
        <v>3210.2869999999998</v>
      </c>
      <c r="CC7" s="36">
        <v>200.19300000000001</v>
      </c>
      <c r="CD7" s="33">
        <v>2175.86</v>
      </c>
      <c r="CE7" s="37">
        <f t="shared" si="42"/>
        <v>2376.0530000000003</v>
      </c>
      <c r="CF7" s="36">
        <v>449.81799999999998</v>
      </c>
      <c r="CG7" s="36">
        <v>32.13099999999946</v>
      </c>
      <c r="CH7" s="37">
        <f t="shared" si="43"/>
        <v>481.94899999999944</v>
      </c>
      <c r="CI7" s="36">
        <v>25</v>
      </c>
      <c r="CJ7" s="36">
        <v>327.28500000000003</v>
      </c>
      <c r="CK7" s="108">
        <f t="shared" si="44"/>
        <v>3210.2869999999998</v>
      </c>
      <c r="CL7" s="36"/>
      <c r="CM7" s="69">
        <v>440.827</v>
      </c>
      <c r="CN7" s="36"/>
      <c r="CO7" s="60" t="s">
        <v>209</v>
      </c>
      <c r="CP7" s="56">
        <v>21.5</v>
      </c>
      <c r="CQ7" s="56"/>
      <c r="CR7" s="70">
        <v>1</v>
      </c>
      <c r="CS7" s="71" t="s">
        <v>134</v>
      </c>
      <c r="CT7" s="70"/>
      <c r="CU7" s="56"/>
      <c r="CV7" s="32">
        <v>279.49</v>
      </c>
      <c r="CW7" s="33">
        <v>279.49</v>
      </c>
      <c r="CX7" s="34">
        <v>304.49</v>
      </c>
      <c r="CY7" s="56"/>
      <c r="CZ7" s="60">
        <f t="shared" si="45"/>
        <v>1450.173</v>
      </c>
      <c r="DA7" s="33">
        <v>1390.261</v>
      </c>
      <c r="DB7" s="34">
        <v>1510.085</v>
      </c>
      <c r="DC7" s="56"/>
      <c r="DD7" s="32">
        <v>13.326000000000001</v>
      </c>
      <c r="DE7" s="33">
        <v>4.4370000000000003</v>
      </c>
      <c r="DF7" s="33">
        <v>134.803</v>
      </c>
      <c r="DG7" s="33">
        <v>16.878</v>
      </c>
      <c r="DH7" s="33">
        <v>113.367</v>
      </c>
      <c r="DI7" s="33">
        <v>26.962</v>
      </c>
      <c r="DJ7" s="33">
        <v>7.9119999999999999</v>
      </c>
      <c r="DK7" s="33">
        <v>0</v>
      </c>
      <c r="DL7" s="33">
        <v>2324.8989999999999</v>
      </c>
      <c r="DM7" s="72">
        <f t="shared" si="46"/>
        <v>2642.5839999999998</v>
      </c>
      <c r="DN7" s="33"/>
      <c r="DO7" s="47">
        <f t="shared" si="47"/>
        <v>5.0427914495811679E-3</v>
      </c>
      <c r="DP7" s="41">
        <f t="shared" si="48"/>
        <v>1.6790383957520369E-3</v>
      </c>
      <c r="DQ7" s="41">
        <f t="shared" si="49"/>
        <v>5.1011812680315932E-2</v>
      </c>
      <c r="DR7" s="41">
        <f t="shared" si="50"/>
        <v>6.3869303681548069E-3</v>
      </c>
      <c r="DS7" s="41">
        <f t="shared" si="51"/>
        <v>4.2900055400320297E-2</v>
      </c>
      <c r="DT7" s="41">
        <f t="shared" si="52"/>
        <v>1.020289232054686E-2</v>
      </c>
      <c r="DU7" s="41">
        <f t="shared" si="53"/>
        <v>2.9940391677237129E-3</v>
      </c>
      <c r="DV7" s="41">
        <f t="shared" si="54"/>
        <v>0</v>
      </c>
      <c r="DW7" s="41">
        <f t="shared" si="55"/>
        <v>0.87978244021760521</v>
      </c>
      <c r="DX7" s="73">
        <f t="shared" si="56"/>
        <v>1</v>
      </c>
      <c r="DY7" s="56"/>
      <c r="DZ7" s="35">
        <v>4.5789999999999997</v>
      </c>
      <c r="EA7" s="36">
        <v>22.684999999999999</v>
      </c>
      <c r="EB7" s="68">
        <f t="shared" si="57"/>
        <v>27.263999999999999</v>
      </c>
      <c r="ED7" s="35">
        <v>6.79</v>
      </c>
      <c r="EE7" s="36">
        <v>15</v>
      </c>
      <c r="EF7" s="68">
        <f t="shared" si="58"/>
        <v>21.79</v>
      </c>
      <c r="EH7" s="32">
        <v>2292.4609999999998</v>
      </c>
      <c r="EI7" s="33">
        <v>378.9430000000001</v>
      </c>
      <c r="EJ7" s="34">
        <f t="shared" si="59"/>
        <v>2671.404</v>
      </c>
      <c r="EK7" s="63"/>
      <c r="EL7" s="47">
        <v>0.85814837441285552</v>
      </c>
      <c r="EM7" s="41">
        <v>0.14185162558714448</v>
      </c>
      <c r="EN7" s="42">
        <f t="shared" si="60"/>
        <v>1</v>
      </c>
      <c r="EO7" s="56"/>
      <c r="EP7" s="60">
        <f t="shared" si="61"/>
        <v>316.322</v>
      </c>
      <c r="EQ7" s="33">
        <v>305.35899999999998</v>
      </c>
      <c r="ER7" s="34">
        <v>327.28500000000003</v>
      </c>
      <c r="ET7" s="60">
        <f t="shared" si="62"/>
        <v>2617.6489999999999</v>
      </c>
      <c r="EU7" s="33">
        <v>2563.8939999999998</v>
      </c>
      <c r="EV7" s="34">
        <v>2671.404</v>
      </c>
      <c r="EX7" s="60">
        <f t="shared" si="63"/>
        <v>822.45849999999996</v>
      </c>
      <c r="EY7" s="33">
        <v>703.476</v>
      </c>
      <c r="EZ7" s="34">
        <v>941.44100000000003</v>
      </c>
      <c r="FB7" s="60">
        <f t="shared" si="64"/>
        <v>3440.1075000000001</v>
      </c>
      <c r="FC7" s="56">
        <v>3267.37</v>
      </c>
      <c r="FD7" s="70">
        <v>3612.8450000000003</v>
      </c>
      <c r="FF7" s="60">
        <f t="shared" si="65"/>
        <v>2088.1980000000003</v>
      </c>
      <c r="FG7" s="33">
        <v>2000.5360000000001</v>
      </c>
      <c r="FH7" s="34">
        <v>2175.86</v>
      </c>
      <c r="FI7" s="33"/>
      <c r="FJ7" s="74">
        <f t="shared" si="66"/>
        <v>0.47038940755141212</v>
      </c>
    </row>
    <row r="8" spans="1:166" x14ac:dyDescent="0.2">
      <c r="A8" s="1"/>
      <c r="B8" s="75" t="s">
        <v>136</v>
      </c>
      <c r="C8" s="32">
        <v>8501.41</v>
      </c>
      <c r="D8" s="33">
        <v>8260.1919999999991</v>
      </c>
      <c r="E8" s="33">
        <v>6962.9859999999999</v>
      </c>
      <c r="F8" s="33">
        <v>3173</v>
      </c>
      <c r="G8" s="33">
        <v>6042.9859999999999</v>
      </c>
      <c r="H8" s="33">
        <f t="shared" si="0"/>
        <v>11674.41</v>
      </c>
      <c r="I8" s="34">
        <f t="shared" si="1"/>
        <v>10135.986000000001</v>
      </c>
      <c r="J8" s="33"/>
      <c r="K8" s="35">
        <v>79.471999999999994</v>
      </c>
      <c r="L8" s="36">
        <v>24.873999999999999</v>
      </c>
      <c r="M8" s="36">
        <v>0.71</v>
      </c>
      <c r="N8" s="37">
        <f t="shared" si="2"/>
        <v>105.05599999999998</v>
      </c>
      <c r="O8" s="36">
        <v>52.001199999999997</v>
      </c>
      <c r="P8" s="37">
        <f t="shared" si="3"/>
        <v>53.054799999999986</v>
      </c>
      <c r="Q8" s="36">
        <v>5.3380000000000001</v>
      </c>
      <c r="R8" s="37">
        <f t="shared" si="4"/>
        <v>47.716799999999985</v>
      </c>
      <c r="S8" s="36">
        <v>11.986999999999998</v>
      </c>
      <c r="T8" s="36">
        <v>2.5529999999999999</v>
      </c>
      <c r="U8" s="36">
        <v>-3.665</v>
      </c>
      <c r="V8" s="37">
        <f t="shared" si="5"/>
        <v>58.591799999999985</v>
      </c>
      <c r="W8" s="36">
        <v>12.525</v>
      </c>
      <c r="X8" s="38">
        <f t="shared" si="6"/>
        <v>46.066799999999986</v>
      </c>
      <c r="Y8" s="36"/>
      <c r="Z8" s="39">
        <f t="shared" si="7"/>
        <v>1.9242167736536874E-2</v>
      </c>
      <c r="AA8" s="40">
        <f t="shared" si="8"/>
        <v>6.0226202974458711E-3</v>
      </c>
      <c r="AB8" s="41">
        <f t="shared" si="9"/>
        <v>0.43480718418676217</v>
      </c>
      <c r="AC8" s="41">
        <f t="shared" si="10"/>
        <v>0.44429141426655167</v>
      </c>
      <c r="AD8" s="41">
        <f t="shared" si="11"/>
        <v>0.4949855315260433</v>
      </c>
      <c r="AE8" s="40">
        <f t="shared" si="12"/>
        <v>1.2590796920943243E-2</v>
      </c>
      <c r="AF8" s="40">
        <f t="shared" si="13"/>
        <v>1.1153929593888372E-2</v>
      </c>
      <c r="AG8" s="40">
        <f t="shared" si="14"/>
        <v>2.0140772222953324E-2</v>
      </c>
      <c r="AH8" s="40">
        <f t="shared" si="15"/>
        <v>2.9552985452779124E-2</v>
      </c>
      <c r="AI8" s="40">
        <f t="shared" si="16"/>
        <v>2.0862165377413217E-2</v>
      </c>
      <c r="AJ8" s="42">
        <f t="shared" si="17"/>
        <v>0.10657856608671357</v>
      </c>
      <c r="AK8" s="36"/>
      <c r="AL8" s="47">
        <f t="shared" si="18"/>
        <v>6.7944112192792894E-2</v>
      </c>
      <c r="AM8" s="41">
        <f t="shared" si="19"/>
        <v>5.0579960118122082E-2</v>
      </c>
      <c r="AN8" s="42">
        <f t="shared" si="20"/>
        <v>2.7935657848875903E-2</v>
      </c>
      <c r="AO8" s="36"/>
      <c r="AP8" s="47">
        <f t="shared" si="21"/>
        <v>0.86787277756985293</v>
      </c>
      <c r="AQ8" s="41">
        <f t="shared" si="22"/>
        <v>0.80407774676748156</v>
      </c>
      <c r="AR8" s="41">
        <f t="shared" si="23"/>
        <v>2.2250191438831928E-2</v>
      </c>
      <c r="AS8" s="41">
        <f t="shared" si="24"/>
        <v>0.15094919548639579</v>
      </c>
      <c r="AT8" s="66">
        <v>1.62</v>
      </c>
      <c r="AU8" s="36"/>
      <c r="AV8" s="47">
        <f t="shared" si="25"/>
        <v>0.10164784429876926</v>
      </c>
      <c r="AW8" s="41">
        <f t="shared" si="26"/>
        <v>0.16308140710609401</v>
      </c>
      <c r="AX8" s="41">
        <f t="shared" si="27"/>
        <v>0.18590699551577222</v>
      </c>
      <c r="AY8" s="42">
        <f t="shared" si="28"/>
        <v>0.20526894609891114</v>
      </c>
      <c r="AZ8" s="36"/>
      <c r="BA8" s="47">
        <f t="shared" si="29"/>
        <v>0.10593089852153938</v>
      </c>
      <c r="BB8" s="41">
        <f t="shared" si="30"/>
        <v>0.10706656895738471</v>
      </c>
      <c r="BC8" s="41">
        <f t="shared" si="31"/>
        <v>0.17299188605190893</v>
      </c>
      <c r="BD8" s="41">
        <f t="shared" si="32"/>
        <v>0.19581747446158715</v>
      </c>
      <c r="BE8" s="42">
        <f t="shared" si="33"/>
        <v>0.21517942504472606</v>
      </c>
      <c r="BF8" s="36"/>
      <c r="BG8" s="39">
        <f t="shared" si="34"/>
        <v>1.5836265240235894E-3</v>
      </c>
      <c r="BH8" s="41">
        <f t="shared" si="35"/>
        <v>7.8970571700781741E-2</v>
      </c>
      <c r="BI8" s="40">
        <f t="shared" si="36"/>
        <v>2.0442810024320024E-2</v>
      </c>
      <c r="BJ8" s="41">
        <f t="shared" si="37"/>
        <v>0.14878945178817443</v>
      </c>
      <c r="BK8" s="41">
        <f t="shared" si="38"/>
        <v>0.71329999999999993</v>
      </c>
      <c r="BL8" s="42">
        <f t="shared" si="39"/>
        <v>0.80304944322140925</v>
      </c>
      <c r="BM8" s="36"/>
      <c r="BN8" s="35">
        <v>69.13</v>
      </c>
      <c r="BO8" s="36">
        <v>436.94</v>
      </c>
      <c r="BP8" s="37">
        <f t="shared" si="40"/>
        <v>506.07</v>
      </c>
      <c r="BQ8" s="33">
        <v>6962.9859999999999</v>
      </c>
      <c r="BR8" s="36">
        <v>25.602</v>
      </c>
      <c r="BS8" s="36">
        <v>30.51</v>
      </c>
      <c r="BT8" s="37">
        <f t="shared" si="41"/>
        <v>6906.8739999999998</v>
      </c>
      <c r="BU8" s="36">
        <v>777.21100000000001</v>
      </c>
      <c r="BV8" s="36">
        <v>226.90600000000001</v>
      </c>
      <c r="BW8" s="37">
        <v>1004.117</v>
      </c>
      <c r="BX8" s="36">
        <v>2.3529999999999998</v>
      </c>
      <c r="BY8" s="36">
        <v>-2.7610000000000001</v>
      </c>
      <c r="BZ8" s="36">
        <v>60.283000000000001</v>
      </c>
      <c r="CA8" s="36">
        <v>24.474000000000387</v>
      </c>
      <c r="CB8" s="67">
        <v>8501.41</v>
      </c>
      <c r="CC8" s="36">
        <v>8.0449999999999999</v>
      </c>
      <c r="CD8" s="33">
        <v>6042.9859999999999</v>
      </c>
      <c r="CE8" s="37">
        <f t="shared" si="42"/>
        <v>6051.0309999999999</v>
      </c>
      <c r="CF8" s="36">
        <v>1250.2940000000001</v>
      </c>
      <c r="CG8" s="36">
        <v>85.422999999999774</v>
      </c>
      <c r="CH8" s="37">
        <f t="shared" si="43"/>
        <v>1335.7169999999999</v>
      </c>
      <c r="CI8" s="36">
        <v>214.1</v>
      </c>
      <c r="CJ8" s="36">
        <v>900.56200000000001</v>
      </c>
      <c r="CK8" s="108">
        <f t="shared" si="44"/>
        <v>8501.41</v>
      </c>
      <c r="CL8" s="36"/>
      <c r="CM8" s="69">
        <v>1283.2809999999999</v>
      </c>
      <c r="CN8" s="36"/>
      <c r="CO8" s="60" t="s">
        <v>210</v>
      </c>
      <c r="CP8" s="56">
        <v>61</v>
      </c>
      <c r="CQ8" s="56"/>
      <c r="CR8" s="70">
        <v>5</v>
      </c>
      <c r="CS8" s="71" t="s">
        <v>134</v>
      </c>
      <c r="CT8" s="76" t="s">
        <v>137</v>
      </c>
      <c r="CU8" s="56"/>
      <c r="CV8" s="32">
        <v>758.05</v>
      </c>
      <c r="CW8" s="33">
        <v>864.15</v>
      </c>
      <c r="CX8" s="34">
        <v>954.15</v>
      </c>
      <c r="CY8" s="56"/>
      <c r="CZ8" s="60">
        <f t="shared" si="45"/>
        <v>4574.482</v>
      </c>
      <c r="DA8" s="33">
        <v>4500.6719999999996</v>
      </c>
      <c r="DB8" s="34">
        <v>4648.2920000000004</v>
      </c>
      <c r="DC8" s="56"/>
      <c r="DD8" s="32">
        <v>211.03</v>
      </c>
      <c r="DE8" s="33">
        <v>88.528000000000006</v>
      </c>
      <c r="DF8" s="33">
        <v>347.40499999999997</v>
      </c>
      <c r="DG8" s="33">
        <v>176.60300000000001</v>
      </c>
      <c r="DH8" s="33">
        <v>794.53499999999997</v>
      </c>
      <c r="DI8" s="33">
        <v>155.89600000000002</v>
      </c>
      <c r="DJ8" s="33">
        <v>59.869</v>
      </c>
      <c r="DK8" s="33">
        <v>16.937000000000808</v>
      </c>
      <c r="DL8" s="33">
        <v>4760.9279999999999</v>
      </c>
      <c r="DM8" s="72">
        <f t="shared" si="46"/>
        <v>6611.7310000000007</v>
      </c>
      <c r="DN8" s="33"/>
      <c r="DO8" s="47">
        <f t="shared" si="47"/>
        <v>3.1917511465605598E-2</v>
      </c>
      <c r="DP8" s="41">
        <f t="shared" si="48"/>
        <v>1.3389534450206761E-2</v>
      </c>
      <c r="DQ8" s="41">
        <f t="shared" si="49"/>
        <v>5.2543728714915951E-2</v>
      </c>
      <c r="DR8" s="41">
        <f t="shared" si="50"/>
        <v>2.6710554316259991E-2</v>
      </c>
      <c r="DS8" s="41">
        <f t="shared" si="51"/>
        <v>0.12017049695457965</v>
      </c>
      <c r="DT8" s="41">
        <f t="shared" si="52"/>
        <v>2.3578696713462782E-2</v>
      </c>
      <c r="DU8" s="41">
        <f t="shared" si="53"/>
        <v>9.0549660898182321E-3</v>
      </c>
      <c r="DV8" s="41">
        <f t="shared" si="54"/>
        <v>2.5616589664644259E-3</v>
      </c>
      <c r="DW8" s="41">
        <f t="shared" si="55"/>
        <v>0.72007285232868656</v>
      </c>
      <c r="DX8" s="73">
        <f t="shared" si="56"/>
        <v>1</v>
      </c>
      <c r="DY8" s="56"/>
      <c r="DZ8" s="35">
        <v>98.24</v>
      </c>
      <c r="EA8" s="36">
        <v>44.103000000000002</v>
      </c>
      <c r="EB8" s="68">
        <f t="shared" si="57"/>
        <v>142.34299999999999</v>
      </c>
      <c r="EC8" s="77"/>
      <c r="ED8" s="35">
        <v>25.602</v>
      </c>
      <c r="EE8" s="36">
        <v>30.51</v>
      </c>
      <c r="EF8" s="68">
        <f t="shared" si="58"/>
        <v>56.112000000000002</v>
      </c>
      <c r="EG8" s="77"/>
      <c r="EH8" s="32">
        <v>4966.6979137999997</v>
      </c>
      <c r="EI8" s="33">
        <v>1996.2880862000004</v>
      </c>
      <c r="EJ8" s="34">
        <f t="shared" si="59"/>
        <v>6962.9859999999999</v>
      </c>
      <c r="EK8" s="63"/>
      <c r="EL8" s="47">
        <v>0.71329999999999993</v>
      </c>
      <c r="EM8" s="41">
        <v>0.28670000000000007</v>
      </c>
      <c r="EN8" s="42">
        <f t="shared" si="60"/>
        <v>1</v>
      </c>
      <c r="EO8" s="56"/>
      <c r="EP8" s="60">
        <f t="shared" si="61"/>
        <v>864.4665</v>
      </c>
      <c r="EQ8" s="33">
        <v>828.37099999999998</v>
      </c>
      <c r="ER8" s="34">
        <v>900.56200000000001</v>
      </c>
      <c r="ET8" s="60">
        <f t="shared" si="62"/>
        <v>6741.4884999999995</v>
      </c>
      <c r="EU8" s="33">
        <v>6519.991</v>
      </c>
      <c r="EV8" s="34">
        <v>6962.9859999999999</v>
      </c>
      <c r="EX8" s="60">
        <f t="shared" si="63"/>
        <v>3150.5</v>
      </c>
      <c r="EY8" s="33">
        <v>3128</v>
      </c>
      <c r="EZ8" s="34">
        <v>3173</v>
      </c>
      <c r="FB8" s="60">
        <f t="shared" si="64"/>
        <v>9891.9884999999995</v>
      </c>
      <c r="FC8" s="56">
        <v>9647.991</v>
      </c>
      <c r="FD8" s="70">
        <v>10135.986000000001</v>
      </c>
      <c r="FF8" s="60">
        <f t="shared" si="65"/>
        <v>5960.8724999999995</v>
      </c>
      <c r="FG8" s="33">
        <v>5878.759</v>
      </c>
      <c r="FH8" s="34">
        <v>6042.9859999999999</v>
      </c>
      <c r="FI8" s="33"/>
      <c r="FJ8" s="74">
        <f t="shared" si="66"/>
        <v>0.54676718332606011</v>
      </c>
    </row>
    <row r="9" spans="1:166" x14ac:dyDescent="0.2">
      <c r="A9" s="1"/>
      <c r="B9" s="75" t="s">
        <v>138</v>
      </c>
      <c r="C9" s="32">
        <v>1286.1880000000001</v>
      </c>
      <c r="D9" s="33">
        <v>1264.7090000000001</v>
      </c>
      <c r="E9" s="33">
        <v>1007.679</v>
      </c>
      <c r="F9" s="33">
        <v>62</v>
      </c>
      <c r="G9" s="33">
        <v>951.39599999999996</v>
      </c>
      <c r="H9" s="33">
        <f t="shared" si="0"/>
        <v>1348.1880000000001</v>
      </c>
      <c r="I9" s="34">
        <f t="shared" si="1"/>
        <v>1069.6790000000001</v>
      </c>
      <c r="J9" s="33"/>
      <c r="K9" s="35">
        <v>9.9369999999999994</v>
      </c>
      <c r="L9" s="36">
        <v>2.778</v>
      </c>
      <c r="M9" s="36">
        <v>0.20200000000000001</v>
      </c>
      <c r="N9" s="37">
        <f t="shared" si="2"/>
        <v>12.917</v>
      </c>
      <c r="O9" s="36">
        <v>8.7149999999999999</v>
      </c>
      <c r="P9" s="37">
        <f t="shared" si="3"/>
        <v>4.202</v>
      </c>
      <c r="Q9" s="36">
        <v>5.3999999999999999E-2</v>
      </c>
      <c r="R9" s="37">
        <f t="shared" si="4"/>
        <v>4.1479999999999997</v>
      </c>
      <c r="S9" s="36">
        <v>2.246</v>
      </c>
      <c r="T9" s="36">
        <v>0.54200000000000004</v>
      </c>
      <c r="U9" s="36">
        <v>1E-3</v>
      </c>
      <c r="V9" s="37">
        <f t="shared" si="5"/>
        <v>6.9370000000000003</v>
      </c>
      <c r="W9" s="36">
        <v>1.1419999999999999</v>
      </c>
      <c r="X9" s="38">
        <f t="shared" si="6"/>
        <v>5.7949999999999999</v>
      </c>
      <c r="Y9" s="36"/>
      <c r="Z9" s="39">
        <f t="shared" si="7"/>
        <v>1.5714286843851035E-2</v>
      </c>
      <c r="AA9" s="40">
        <f t="shared" si="8"/>
        <v>4.3931054495540082E-3</v>
      </c>
      <c r="AB9" s="41">
        <f t="shared" si="9"/>
        <v>0.5549188156638013</v>
      </c>
      <c r="AC9" s="41">
        <f t="shared" si="10"/>
        <v>0.57475433621315042</v>
      </c>
      <c r="AD9" s="41">
        <f t="shared" si="11"/>
        <v>0.6746922660060386</v>
      </c>
      <c r="AE9" s="40">
        <f t="shared" si="12"/>
        <v>1.378182649131144E-2</v>
      </c>
      <c r="AF9" s="40">
        <f t="shared" si="13"/>
        <v>9.1641634557831086E-3</v>
      </c>
      <c r="AG9" s="40">
        <f t="shared" si="14"/>
        <v>2.0059694466103183E-2</v>
      </c>
      <c r="AH9" s="40">
        <f t="shared" si="15"/>
        <v>2.4196249235213334E-2</v>
      </c>
      <c r="AI9" s="40">
        <f t="shared" si="16"/>
        <v>1.4358518144158068E-2</v>
      </c>
      <c r="AJ9" s="42">
        <f t="shared" si="17"/>
        <v>7.6745310192757196E-2</v>
      </c>
      <c r="AK9" s="36"/>
      <c r="AL9" s="47">
        <f t="shared" si="18"/>
        <v>-7.5804431067899997E-3</v>
      </c>
      <c r="AM9" s="41">
        <f t="shared" si="19"/>
        <v>3.18264467991725E-2</v>
      </c>
      <c r="AN9" s="42">
        <f t="shared" si="20"/>
        <v>2.7532011958043126E-2</v>
      </c>
      <c r="AO9" s="36"/>
      <c r="AP9" s="47">
        <f t="shared" si="21"/>
        <v>0.94414590360620787</v>
      </c>
      <c r="AQ9" s="41">
        <f t="shared" si="22"/>
        <v>0.85158663950361801</v>
      </c>
      <c r="AR9" s="41">
        <f t="shared" si="23"/>
        <v>-6.4323411507493503E-2</v>
      </c>
      <c r="AS9" s="41">
        <f t="shared" si="24"/>
        <v>0.19323769153498557</v>
      </c>
      <c r="AT9" s="66">
        <v>1.06</v>
      </c>
      <c r="AU9" s="36"/>
      <c r="AV9" s="47">
        <f t="shared" si="25"/>
        <v>0.11403887923071897</v>
      </c>
      <c r="AW9" s="41">
        <f t="shared" si="26"/>
        <v>0.24439999999999998</v>
      </c>
      <c r="AX9" s="41">
        <f t="shared" si="27"/>
        <v>0.24439999999999998</v>
      </c>
      <c r="AY9" s="42">
        <f t="shared" si="28"/>
        <v>0.24439999999999998</v>
      </c>
      <c r="AZ9" s="36"/>
      <c r="BA9" s="47">
        <f t="shared" si="29"/>
        <v>0.11959293664689763</v>
      </c>
      <c r="BB9" s="41">
        <f t="shared" si="30"/>
        <v>0.1185444414035895</v>
      </c>
      <c r="BC9" s="41">
        <f t="shared" si="31"/>
        <v>0.25405599980004828</v>
      </c>
      <c r="BD9" s="41">
        <f t="shared" si="32"/>
        <v>0.25405599980004828</v>
      </c>
      <c r="BE9" s="42">
        <f t="shared" si="33"/>
        <v>0.25405599980004828</v>
      </c>
      <c r="BF9" s="36"/>
      <c r="BG9" s="39">
        <f t="shared" si="34"/>
        <v>1.0676921784133404E-4</v>
      </c>
      <c r="BH9" s="41">
        <f t="shared" si="35"/>
        <v>7.725321888412017E-3</v>
      </c>
      <c r="BI9" s="40">
        <f t="shared" si="36"/>
        <v>1.6572737945317906E-4</v>
      </c>
      <c r="BJ9" s="41">
        <f t="shared" si="37"/>
        <v>1.0573434720120552E-3</v>
      </c>
      <c r="BK9" s="41">
        <f t="shared" si="38"/>
        <v>0.83328024102913723</v>
      </c>
      <c r="BL9" s="42">
        <f t="shared" si="39"/>
        <v>0.84294353726678739</v>
      </c>
      <c r="BM9" s="36"/>
      <c r="BN9" s="35">
        <v>61.585000000000001</v>
      </c>
      <c r="BO9" s="36">
        <v>128.74700000000001</v>
      </c>
      <c r="BP9" s="37">
        <f t="shared" si="40"/>
        <v>190.33200000000002</v>
      </c>
      <c r="BQ9" s="33">
        <v>1007.679</v>
      </c>
      <c r="BR9" s="36">
        <v>0.124</v>
      </c>
      <c r="BS9" s="36">
        <v>4</v>
      </c>
      <c r="BT9" s="37">
        <f t="shared" si="41"/>
        <v>1003.5549999999999</v>
      </c>
      <c r="BU9" s="36">
        <v>56.45</v>
      </c>
      <c r="BV9" s="36">
        <v>23.013000000000002</v>
      </c>
      <c r="BW9" s="37">
        <v>79.463000000000008</v>
      </c>
      <c r="BX9" s="36">
        <v>0</v>
      </c>
      <c r="BY9" s="36">
        <v>0</v>
      </c>
      <c r="BZ9" s="36">
        <v>8.4480000000000004</v>
      </c>
      <c r="CA9" s="36">
        <v>4.3900000000000361</v>
      </c>
      <c r="CB9" s="67">
        <v>1286.1880000000001</v>
      </c>
      <c r="CC9" s="36">
        <v>165.364</v>
      </c>
      <c r="CD9" s="33">
        <v>951.39599999999996</v>
      </c>
      <c r="CE9" s="37">
        <f t="shared" si="42"/>
        <v>1116.76</v>
      </c>
      <c r="CF9" s="36">
        <v>0</v>
      </c>
      <c r="CG9" s="36">
        <v>15.165000000000134</v>
      </c>
      <c r="CH9" s="37">
        <f t="shared" si="43"/>
        <v>15.165000000000134</v>
      </c>
      <c r="CI9" s="36">
        <v>0.44400000000000001</v>
      </c>
      <c r="CJ9" s="36">
        <v>153.81899999999999</v>
      </c>
      <c r="CK9" s="108">
        <f t="shared" si="44"/>
        <v>1286.1880000000001</v>
      </c>
      <c r="CL9" s="36"/>
      <c r="CM9" s="69">
        <v>248.54000000000005</v>
      </c>
      <c r="CN9" s="36"/>
      <c r="CO9" s="60" t="s">
        <v>211</v>
      </c>
      <c r="CP9" s="56">
        <v>8.6</v>
      </c>
      <c r="CQ9" s="56"/>
      <c r="CR9" s="70">
        <v>1</v>
      </c>
      <c r="CS9" s="60"/>
      <c r="CT9" s="76"/>
      <c r="CU9" s="56"/>
      <c r="CV9" s="32">
        <v>146.67543799999999</v>
      </c>
      <c r="CW9" s="33">
        <v>146.67543799999999</v>
      </c>
      <c r="CX9" s="34">
        <v>146.67543799999999</v>
      </c>
      <c r="CY9" s="56"/>
      <c r="CZ9" s="60">
        <f t="shared" si="45"/>
        <v>577.77549999999997</v>
      </c>
      <c r="DA9" s="33">
        <v>555.40599999999995</v>
      </c>
      <c r="DB9" s="34">
        <v>600.14499999999998</v>
      </c>
      <c r="DC9" s="56"/>
      <c r="DD9" s="32">
        <v>20.149000000000001</v>
      </c>
      <c r="DE9" s="33">
        <v>17.120999999999999</v>
      </c>
      <c r="DF9" s="33">
        <v>30.533000000000001</v>
      </c>
      <c r="DG9" s="33">
        <v>18.268999999999998</v>
      </c>
      <c r="DH9" s="33">
        <v>62.7</v>
      </c>
      <c r="DI9" s="33">
        <v>5.1859999999999999</v>
      </c>
      <c r="DJ9" s="33">
        <v>6.5819999999999999</v>
      </c>
      <c r="DK9" s="33">
        <v>-1.00000000009004E-3</v>
      </c>
      <c r="DL9" s="33">
        <v>875.52700000000004</v>
      </c>
      <c r="DM9" s="72">
        <f t="shared" si="46"/>
        <v>1036.066</v>
      </c>
      <c r="DN9" s="33"/>
      <c r="DO9" s="47">
        <f t="shared" si="47"/>
        <v>1.9447602758897599E-2</v>
      </c>
      <c r="DP9" s="41">
        <f t="shared" si="48"/>
        <v>1.6525009024521604E-2</v>
      </c>
      <c r="DQ9" s="41">
        <f t="shared" si="49"/>
        <v>2.9470130281275517E-2</v>
      </c>
      <c r="DR9" s="41">
        <f t="shared" si="50"/>
        <v>1.7633046543366927E-2</v>
      </c>
      <c r="DS9" s="41">
        <f t="shared" si="51"/>
        <v>6.0517380166900565E-2</v>
      </c>
      <c r="DT9" s="41">
        <f t="shared" si="52"/>
        <v>5.0054726243308825E-3</v>
      </c>
      <c r="DU9" s="41">
        <f t="shared" si="53"/>
        <v>6.3528771333100399E-3</v>
      </c>
      <c r="DV9" s="41">
        <f t="shared" si="54"/>
        <v>-9.6518947643300709E-7</v>
      </c>
      <c r="DW9" s="41">
        <f t="shared" si="55"/>
        <v>0.8450494466568732</v>
      </c>
      <c r="DX9" s="73">
        <f t="shared" si="56"/>
        <v>0.99999999999999989</v>
      </c>
      <c r="DY9" s="56"/>
      <c r="DZ9" s="35">
        <v>0.16700000000000001</v>
      </c>
      <c r="EA9" s="36">
        <v>0</v>
      </c>
      <c r="EB9" s="68">
        <f t="shared" si="57"/>
        <v>0.16700000000000001</v>
      </c>
      <c r="ED9" s="35">
        <v>0.124</v>
      </c>
      <c r="EE9" s="36">
        <v>4</v>
      </c>
      <c r="EF9" s="68">
        <f t="shared" si="58"/>
        <v>4.1239999999999997</v>
      </c>
      <c r="EH9" s="32">
        <v>839.67899999999997</v>
      </c>
      <c r="EI9" s="33">
        <v>168.00000000000003</v>
      </c>
      <c r="EJ9" s="34">
        <f t="shared" si="59"/>
        <v>1007.679</v>
      </c>
      <c r="EK9" s="63"/>
      <c r="EL9" s="47">
        <v>0.83328024102913723</v>
      </c>
      <c r="EM9" s="41">
        <v>0.16671975897086277</v>
      </c>
      <c r="EN9" s="42">
        <f t="shared" si="60"/>
        <v>1</v>
      </c>
      <c r="EO9" s="56"/>
      <c r="EP9" s="60">
        <f t="shared" si="61"/>
        <v>151.01900000000001</v>
      </c>
      <c r="EQ9" s="33">
        <v>148.21899999999999</v>
      </c>
      <c r="ER9" s="34">
        <v>153.81899999999999</v>
      </c>
      <c r="ET9" s="60">
        <f t="shared" si="62"/>
        <v>1011.5274999999999</v>
      </c>
      <c r="EU9" s="33">
        <v>1015.376</v>
      </c>
      <c r="EV9" s="34">
        <v>1007.679</v>
      </c>
      <c r="EX9" s="60">
        <f t="shared" si="63"/>
        <v>41.654499999999999</v>
      </c>
      <c r="EY9" s="33">
        <v>21.309000000000001</v>
      </c>
      <c r="EZ9" s="34">
        <v>62</v>
      </c>
      <c r="FB9" s="60">
        <f t="shared" si="64"/>
        <v>1053.182</v>
      </c>
      <c r="FC9" s="56">
        <v>1036.6849999999999</v>
      </c>
      <c r="FD9" s="70">
        <v>1069.6790000000001</v>
      </c>
      <c r="FF9" s="60">
        <f t="shared" si="65"/>
        <v>938.65</v>
      </c>
      <c r="FG9" s="33">
        <v>925.904</v>
      </c>
      <c r="FH9" s="34">
        <v>951.39599999999996</v>
      </c>
      <c r="FI9" s="33"/>
      <c r="FJ9" s="74">
        <f t="shared" si="66"/>
        <v>0.46660752549394019</v>
      </c>
    </row>
    <row r="10" spans="1:166" x14ac:dyDescent="0.2">
      <c r="A10" s="1"/>
      <c r="B10" s="75" t="s">
        <v>139</v>
      </c>
      <c r="C10" s="32">
        <v>10119.252</v>
      </c>
      <c r="D10" s="33">
        <v>9860.0519999999997</v>
      </c>
      <c r="E10" s="33">
        <v>8657.1139999999996</v>
      </c>
      <c r="F10" s="33">
        <v>1637.5260000000001</v>
      </c>
      <c r="G10" s="33">
        <v>6196.7730000000001</v>
      </c>
      <c r="H10" s="33">
        <f t="shared" si="0"/>
        <v>11756.778</v>
      </c>
      <c r="I10" s="34">
        <f t="shared" si="1"/>
        <v>10294.64</v>
      </c>
      <c r="J10" s="33"/>
      <c r="K10" s="35">
        <v>80.444999999999993</v>
      </c>
      <c r="L10" s="36">
        <v>17.055999999999997</v>
      </c>
      <c r="M10" s="36">
        <v>6.6000000000000003E-2</v>
      </c>
      <c r="N10" s="37">
        <f t="shared" si="2"/>
        <v>97.566999999999993</v>
      </c>
      <c r="O10" s="36">
        <v>44.991</v>
      </c>
      <c r="P10" s="37">
        <f t="shared" si="3"/>
        <v>52.575999999999993</v>
      </c>
      <c r="Q10" s="36">
        <v>2.77</v>
      </c>
      <c r="R10" s="37">
        <f t="shared" si="4"/>
        <v>49.80599999999999</v>
      </c>
      <c r="S10" s="36">
        <v>12.513</v>
      </c>
      <c r="T10" s="36">
        <v>2.3519999999999999</v>
      </c>
      <c r="U10" s="36">
        <v>7.9000000000000001E-2</v>
      </c>
      <c r="V10" s="37">
        <f t="shared" si="5"/>
        <v>64.749999999999986</v>
      </c>
      <c r="W10" s="36">
        <v>13.993</v>
      </c>
      <c r="X10" s="38">
        <f t="shared" si="6"/>
        <v>50.756999999999984</v>
      </c>
      <c r="Y10" s="36"/>
      <c r="Z10" s="39">
        <f t="shared" si="7"/>
        <v>1.6317358164034023E-2</v>
      </c>
      <c r="AA10" s="40">
        <f t="shared" si="8"/>
        <v>3.4596166429953913E-3</v>
      </c>
      <c r="AB10" s="41">
        <f t="shared" si="9"/>
        <v>0.40016187562259853</v>
      </c>
      <c r="AC10" s="41">
        <f t="shared" si="10"/>
        <v>0.40871184593023258</v>
      </c>
      <c r="AD10" s="41">
        <f t="shared" si="11"/>
        <v>0.46112927526725228</v>
      </c>
      <c r="AE10" s="40">
        <f t="shared" si="12"/>
        <v>9.1259153602841047E-3</v>
      </c>
      <c r="AF10" s="40">
        <f t="shared" si="13"/>
        <v>1.0295483228688852E-2</v>
      </c>
      <c r="AG10" s="40">
        <f t="shared" si="14"/>
        <v>1.9190666342266249E-2</v>
      </c>
      <c r="AH10" s="40">
        <f t="shared" si="15"/>
        <v>2.5498704194274257E-2</v>
      </c>
      <c r="AI10" s="40">
        <f t="shared" si="16"/>
        <v>1.8831103647633091E-2</v>
      </c>
      <c r="AJ10" s="42">
        <f t="shared" si="17"/>
        <v>0.10457313006021651</v>
      </c>
      <c r="AK10" s="36"/>
      <c r="AL10" s="47">
        <f t="shared" si="18"/>
        <v>0.1371461357374959</v>
      </c>
      <c r="AM10" s="41">
        <f t="shared" si="19"/>
        <v>0.11546066289827495</v>
      </c>
      <c r="AN10" s="42">
        <f t="shared" si="20"/>
        <v>4.0501628477442021E-2</v>
      </c>
      <c r="AO10" s="36"/>
      <c r="AP10" s="47">
        <f t="shared" si="21"/>
        <v>0.7158012473902966</v>
      </c>
      <c r="AQ10" s="41">
        <f t="shared" si="22"/>
        <v>0.68361076643108798</v>
      </c>
      <c r="AR10" s="41">
        <f t="shared" si="23"/>
        <v>0.16612136944509334</v>
      </c>
      <c r="AS10" s="41">
        <f t="shared" si="24"/>
        <v>0.11729829437986128</v>
      </c>
      <c r="AT10" s="66">
        <v>1.446</v>
      </c>
      <c r="AU10" s="36"/>
      <c r="AV10" s="47">
        <f t="shared" si="25"/>
        <v>9.6352872722213059E-2</v>
      </c>
      <c r="AW10" s="41">
        <f t="shared" si="26"/>
        <v>0.15620606199878598</v>
      </c>
      <c r="AX10" s="41">
        <f t="shared" si="27"/>
        <v>0.17810736029393903</v>
      </c>
      <c r="AY10" s="42">
        <f t="shared" si="28"/>
        <v>0.19360404272082099</v>
      </c>
      <c r="AZ10" s="36"/>
      <c r="BA10" s="47">
        <f t="shared" si="29"/>
        <v>9.9022141162212376E-2</v>
      </c>
      <c r="BB10" s="41">
        <f t="shared" si="30"/>
        <v>0.10136875729549971</v>
      </c>
      <c r="BC10" s="41">
        <f t="shared" si="31"/>
        <v>0.16547787648285189</v>
      </c>
      <c r="BD10" s="41">
        <f t="shared" si="32"/>
        <v>0.18737917477800495</v>
      </c>
      <c r="BE10" s="42">
        <f t="shared" si="33"/>
        <v>0.20287585720488691</v>
      </c>
      <c r="BF10" s="36"/>
      <c r="BG10" s="39">
        <f t="shared" si="34"/>
        <v>6.8100246513058411E-4</v>
      </c>
      <c r="BH10" s="41">
        <f t="shared" si="35"/>
        <v>4.1072937827137793E-2</v>
      </c>
      <c r="BI10" s="40">
        <f t="shared" si="36"/>
        <v>4.4534471880582844E-3</v>
      </c>
      <c r="BJ10" s="41">
        <f t="shared" si="37"/>
        <v>3.7385515706590516E-2</v>
      </c>
      <c r="BK10" s="41">
        <f t="shared" si="38"/>
        <v>0.7324149826374009</v>
      </c>
      <c r="BL10" s="42">
        <f t="shared" si="39"/>
        <v>0.77497862965582098</v>
      </c>
      <c r="BM10" s="36"/>
      <c r="BN10" s="35">
        <v>8.4990000000000006</v>
      </c>
      <c r="BO10" s="36">
        <v>400.61799999999999</v>
      </c>
      <c r="BP10" s="37">
        <f t="shared" si="40"/>
        <v>409.11700000000002</v>
      </c>
      <c r="BQ10" s="33">
        <v>8657.1139999999996</v>
      </c>
      <c r="BR10" s="36">
        <v>9.83</v>
      </c>
      <c r="BS10" s="36">
        <v>19.395</v>
      </c>
      <c r="BT10" s="37">
        <f t="shared" si="41"/>
        <v>8627.8889999999992</v>
      </c>
      <c r="BU10" s="36">
        <v>777.85400000000004</v>
      </c>
      <c r="BV10" s="36">
        <v>187.99100000000001</v>
      </c>
      <c r="BW10" s="37">
        <v>965.84500000000003</v>
      </c>
      <c r="BX10" s="36">
        <v>21.923999999999999</v>
      </c>
      <c r="BY10" s="36">
        <v>0</v>
      </c>
      <c r="BZ10" s="36">
        <v>8.9260000000000002</v>
      </c>
      <c r="CA10" s="36">
        <v>85.551000000000968</v>
      </c>
      <c r="CB10" s="67">
        <v>10119.252</v>
      </c>
      <c r="CC10" s="36">
        <v>28.013000000000002</v>
      </c>
      <c r="CD10" s="33">
        <v>6196.7730000000001</v>
      </c>
      <c r="CE10" s="37">
        <f t="shared" si="42"/>
        <v>6224.7860000000001</v>
      </c>
      <c r="CF10" s="36">
        <v>2634.8130000000001</v>
      </c>
      <c r="CG10" s="36">
        <v>52.454000000000406</v>
      </c>
      <c r="CH10" s="37">
        <f t="shared" si="43"/>
        <v>2687.2670000000007</v>
      </c>
      <c r="CI10" s="36">
        <v>205.16899999999998</v>
      </c>
      <c r="CJ10" s="36">
        <v>1002.03</v>
      </c>
      <c r="CK10" s="108">
        <f t="shared" si="44"/>
        <v>10119.252</v>
      </c>
      <c r="CL10" s="36"/>
      <c r="CM10" s="69">
        <v>1186.971</v>
      </c>
      <c r="CN10" s="36"/>
      <c r="CO10" s="60" t="s">
        <v>209</v>
      </c>
      <c r="CP10" s="56">
        <v>57.2</v>
      </c>
      <c r="CQ10" s="56"/>
      <c r="CR10" s="70">
        <v>4</v>
      </c>
      <c r="CS10" s="71" t="s">
        <v>134</v>
      </c>
      <c r="CT10" s="76" t="s">
        <v>140</v>
      </c>
      <c r="CU10" s="56"/>
      <c r="CV10" s="32">
        <v>855.12400000000002</v>
      </c>
      <c r="CW10" s="33">
        <v>975.01900000000001</v>
      </c>
      <c r="CX10" s="34">
        <v>1059.8530000000001</v>
      </c>
      <c r="CY10" s="56"/>
      <c r="CZ10" s="60">
        <f t="shared" si="45"/>
        <v>5289.759</v>
      </c>
      <c r="DA10" s="33">
        <v>5105.1850000000004</v>
      </c>
      <c r="DB10" s="34">
        <v>5474.3329999999996</v>
      </c>
      <c r="DC10" s="56"/>
      <c r="DD10" s="32">
        <v>75.635999999999996</v>
      </c>
      <c r="DE10" s="33">
        <v>18.408000000000001</v>
      </c>
      <c r="DF10" s="33">
        <v>576.63</v>
      </c>
      <c r="DG10" s="33">
        <v>142.125</v>
      </c>
      <c r="DH10" s="33">
        <v>1093.6790000000001</v>
      </c>
      <c r="DI10" s="33">
        <v>252.93200000000002</v>
      </c>
      <c r="DJ10" s="33">
        <v>39.143999999999998</v>
      </c>
      <c r="DK10" s="33">
        <v>7.6409999999987122</v>
      </c>
      <c r="DL10" s="33">
        <v>5961.6</v>
      </c>
      <c r="DM10" s="72">
        <f t="shared" si="46"/>
        <v>8167.7949999999983</v>
      </c>
      <c r="DN10" s="33"/>
      <c r="DO10" s="47">
        <f t="shared" si="47"/>
        <v>9.2602715910475239E-3</v>
      </c>
      <c r="DP10" s="41">
        <f t="shared" si="48"/>
        <v>2.2537294337088534E-3</v>
      </c>
      <c r="DQ10" s="41">
        <f t="shared" si="49"/>
        <v>7.059800105169145E-2</v>
      </c>
      <c r="DR10" s="41">
        <f t="shared" si="50"/>
        <v>1.7400657092887375E-2</v>
      </c>
      <c r="DS10" s="41">
        <f t="shared" si="51"/>
        <v>0.13390137729950377</v>
      </c>
      <c r="DT10" s="41">
        <f t="shared" si="52"/>
        <v>3.0966986806108633E-2</v>
      </c>
      <c r="DU10" s="41">
        <f t="shared" si="53"/>
        <v>4.7924807123587215E-3</v>
      </c>
      <c r="DV10" s="41">
        <f t="shared" si="54"/>
        <v>9.3550340085649965E-4</v>
      </c>
      <c r="DW10" s="41">
        <f t="shared" si="55"/>
        <v>0.72989099261183732</v>
      </c>
      <c r="DX10" s="73">
        <f t="shared" si="56"/>
        <v>1.0000000000000002</v>
      </c>
      <c r="DY10" s="56"/>
      <c r="DZ10" s="35">
        <v>19.396999999999998</v>
      </c>
      <c r="EA10" s="36">
        <v>19.157</v>
      </c>
      <c r="EB10" s="68">
        <f t="shared" si="57"/>
        <v>38.554000000000002</v>
      </c>
      <c r="ED10" s="35">
        <v>9.83</v>
      </c>
      <c r="EE10" s="36">
        <v>19.395</v>
      </c>
      <c r="EF10" s="68">
        <f t="shared" si="58"/>
        <v>29.225000000000001</v>
      </c>
      <c r="EH10" s="32">
        <v>6340.6</v>
      </c>
      <c r="EI10" s="33">
        <v>2316.5139999999997</v>
      </c>
      <c r="EJ10" s="34">
        <f t="shared" si="59"/>
        <v>8657.1139999999996</v>
      </c>
      <c r="EK10" s="63"/>
      <c r="EL10" s="47">
        <v>0.7324149826374009</v>
      </c>
      <c r="EM10" s="41">
        <v>0.2675850173625991</v>
      </c>
      <c r="EN10" s="42">
        <f t="shared" si="60"/>
        <v>1</v>
      </c>
      <c r="EO10" s="56"/>
      <c r="EP10" s="60">
        <f t="shared" si="61"/>
        <v>970.74649999999997</v>
      </c>
      <c r="EQ10" s="33">
        <v>939.46299999999997</v>
      </c>
      <c r="ER10" s="34">
        <v>1002.03</v>
      </c>
      <c r="ET10" s="60">
        <f t="shared" si="62"/>
        <v>8135.0659999999998</v>
      </c>
      <c r="EU10" s="33">
        <v>7613.018</v>
      </c>
      <c r="EV10" s="34">
        <v>8657.1139999999996</v>
      </c>
      <c r="EX10" s="60">
        <f t="shared" si="63"/>
        <v>1626.778</v>
      </c>
      <c r="EY10" s="33">
        <v>1616.03</v>
      </c>
      <c r="EZ10" s="34">
        <v>1637.5260000000001</v>
      </c>
      <c r="FB10" s="60">
        <f t="shared" si="64"/>
        <v>9761.844000000001</v>
      </c>
      <c r="FC10" s="56">
        <v>9229.0480000000007</v>
      </c>
      <c r="FD10" s="70">
        <v>10294.64</v>
      </c>
      <c r="FF10" s="60">
        <f t="shared" si="65"/>
        <v>6076.1679999999997</v>
      </c>
      <c r="FG10" s="33">
        <v>5955.5630000000001</v>
      </c>
      <c r="FH10" s="34">
        <v>6196.7730000000001</v>
      </c>
      <c r="FI10" s="33"/>
      <c r="FJ10" s="74">
        <f t="shared" si="66"/>
        <v>0.54098198167216305</v>
      </c>
    </row>
    <row r="11" spans="1:166" x14ac:dyDescent="0.2">
      <c r="A11" s="1"/>
      <c r="B11" s="75" t="s">
        <v>142</v>
      </c>
      <c r="C11" s="32">
        <v>3251.221</v>
      </c>
      <c r="D11" s="33">
        <v>3086.0645</v>
      </c>
      <c r="E11" s="33">
        <v>2652.5940000000001</v>
      </c>
      <c r="F11" s="33">
        <v>1379</v>
      </c>
      <c r="G11" s="33">
        <v>2202.3389999999999</v>
      </c>
      <c r="H11" s="33">
        <f t="shared" si="0"/>
        <v>4630.2209999999995</v>
      </c>
      <c r="I11" s="34">
        <f t="shared" si="1"/>
        <v>4031.5940000000001</v>
      </c>
      <c r="J11" s="33"/>
      <c r="K11" s="35">
        <v>29.088999999999999</v>
      </c>
      <c r="L11" s="36">
        <v>11.654</v>
      </c>
      <c r="M11" s="36">
        <v>0</v>
      </c>
      <c r="N11" s="37">
        <f t="shared" si="2"/>
        <v>40.742999999999995</v>
      </c>
      <c r="O11" s="36">
        <v>23.469000000000001</v>
      </c>
      <c r="P11" s="37">
        <f t="shared" si="3"/>
        <v>17.273999999999994</v>
      </c>
      <c r="Q11" s="36">
        <v>1.591</v>
      </c>
      <c r="R11" s="37">
        <f t="shared" si="4"/>
        <v>15.682999999999995</v>
      </c>
      <c r="S11" s="36">
        <v>7.3860000000000001</v>
      </c>
      <c r="T11" s="36">
        <v>1.1830000000000001</v>
      </c>
      <c r="U11" s="36">
        <v>3.3000000000000002E-2</v>
      </c>
      <c r="V11" s="37">
        <f t="shared" si="5"/>
        <v>24.284999999999997</v>
      </c>
      <c r="W11" s="36">
        <v>5</v>
      </c>
      <c r="X11" s="38">
        <f t="shared" si="6"/>
        <v>19.284999999999997</v>
      </c>
      <c r="Y11" s="36"/>
      <c r="Z11" s="39">
        <f t="shared" si="7"/>
        <v>1.8851841884704613E-2</v>
      </c>
      <c r="AA11" s="40">
        <f t="shared" si="8"/>
        <v>7.5526613264239942E-3</v>
      </c>
      <c r="AB11" s="41">
        <f t="shared" si="9"/>
        <v>0.47592878001297861</v>
      </c>
      <c r="AC11" s="41">
        <f t="shared" si="10"/>
        <v>0.48762700243096685</v>
      </c>
      <c r="AD11" s="41">
        <f t="shared" si="11"/>
        <v>0.57602532950445484</v>
      </c>
      <c r="AE11" s="40">
        <f t="shared" si="12"/>
        <v>1.5209662662591791E-2</v>
      </c>
      <c r="AF11" s="40">
        <f t="shared" si="13"/>
        <v>1.2498118558442312E-2</v>
      </c>
      <c r="AG11" s="40">
        <f t="shared" si="14"/>
        <v>2.525259138596592E-2</v>
      </c>
      <c r="AH11" s="40">
        <f t="shared" si="15"/>
        <v>3.3839912843532133E-2</v>
      </c>
      <c r="AI11" s="40">
        <f t="shared" si="16"/>
        <v>2.0535980850718352E-2</v>
      </c>
      <c r="AJ11" s="42">
        <f t="shared" si="17"/>
        <v>0.10278001692126282</v>
      </c>
      <c r="AK11" s="36"/>
      <c r="AL11" s="47">
        <f t="shared" si="18"/>
        <v>0.12267563590284687</v>
      </c>
      <c r="AM11" s="41">
        <f t="shared" si="19"/>
        <v>0.15591152601707958</v>
      </c>
      <c r="AN11" s="42">
        <f t="shared" si="20"/>
        <v>3.274594983934416E-2</v>
      </c>
      <c r="AO11" s="36"/>
      <c r="AP11" s="47">
        <f t="shared" si="21"/>
        <v>0.83025860723503098</v>
      </c>
      <c r="AQ11" s="41">
        <f t="shared" si="22"/>
        <v>0.78035557051617077</v>
      </c>
      <c r="AR11" s="41">
        <f t="shared" si="23"/>
        <v>3.8106914294660357E-2</v>
      </c>
      <c r="AS11" s="41">
        <f t="shared" si="24"/>
        <v>0.15255560910808585</v>
      </c>
      <c r="AT11" s="66">
        <v>1.8</v>
      </c>
      <c r="AU11" s="36"/>
      <c r="AV11" s="47">
        <f t="shared" si="25"/>
        <v>9.0283593640666071E-2</v>
      </c>
      <c r="AW11" s="41">
        <f t="shared" si="26"/>
        <v>0.17710000000000001</v>
      </c>
      <c r="AX11" s="41">
        <f t="shared" si="27"/>
        <v>0.17710000000000001</v>
      </c>
      <c r="AY11" s="42">
        <f t="shared" si="28"/>
        <v>0.20120000000000002</v>
      </c>
      <c r="AZ11" s="36"/>
      <c r="BA11" s="47">
        <f t="shared" si="29"/>
        <v>0.12009488127691104</v>
      </c>
      <c r="BB11" s="41">
        <f t="shared" si="30"/>
        <v>9.621521133137366E-2</v>
      </c>
      <c r="BC11" s="41">
        <f t="shared" si="31"/>
        <v>0.1887354417304801</v>
      </c>
      <c r="BD11" s="41">
        <f t="shared" si="32"/>
        <v>0.1887354417304801</v>
      </c>
      <c r="BE11" s="42">
        <f t="shared" si="33"/>
        <v>0.21283544173048013</v>
      </c>
      <c r="BF11" s="36"/>
      <c r="BG11" s="39">
        <f t="shared" si="34"/>
        <v>1.2689077523604098E-3</v>
      </c>
      <c r="BH11" s="41">
        <f t="shared" si="35"/>
        <v>6.1564059900166404E-2</v>
      </c>
      <c r="BI11" s="40">
        <f t="shared" si="36"/>
        <v>3.5421930382108988E-3</v>
      </c>
      <c r="BJ11" s="41">
        <f t="shared" si="37"/>
        <v>2.3350364818386055E-2</v>
      </c>
      <c r="BK11" s="41">
        <f t="shared" si="38"/>
        <v>0.81414419243955161</v>
      </c>
      <c r="BL11" s="42">
        <f t="shared" si="39"/>
        <v>0.87771586126976076</v>
      </c>
      <c r="BM11" s="36"/>
      <c r="BN11" s="35">
        <v>97.581000000000003</v>
      </c>
      <c r="BO11" s="36">
        <v>125.929</v>
      </c>
      <c r="BP11" s="37">
        <f t="shared" si="40"/>
        <v>223.51</v>
      </c>
      <c r="BQ11" s="33">
        <v>2652.5940000000001</v>
      </c>
      <c r="BR11" s="36">
        <v>2.7719999999999998</v>
      </c>
      <c r="BS11" s="36">
        <v>9.1649999999999991</v>
      </c>
      <c r="BT11" s="37">
        <f t="shared" si="41"/>
        <v>2640.6570000000002</v>
      </c>
      <c r="BU11" s="36">
        <v>237.85999999999999</v>
      </c>
      <c r="BV11" s="36">
        <v>119.369</v>
      </c>
      <c r="BW11" s="37">
        <v>357.22899999999998</v>
      </c>
      <c r="BX11" s="36">
        <v>8.5519999999999996</v>
      </c>
      <c r="BY11" s="36">
        <v>2.8130000000000002</v>
      </c>
      <c r="BZ11" s="36">
        <v>6.4619999999999997</v>
      </c>
      <c r="CA11" s="36">
        <v>11.998000000000104</v>
      </c>
      <c r="CB11" s="67">
        <v>3251.221</v>
      </c>
      <c r="CC11" s="36">
        <v>200</v>
      </c>
      <c r="CD11" s="33">
        <v>2202.3389999999999</v>
      </c>
      <c r="CE11" s="37">
        <f t="shared" si="42"/>
        <v>2402.3389999999999</v>
      </c>
      <c r="CF11" s="36">
        <v>379.88600000000002</v>
      </c>
      <c r="CG11" s="36">
        <v>38.541000000000054</v>
      </c>
      <c r="CH11" s="37">
        <f t="shared" si="43"/>
        <v>418.42700000000008</v>
      </c>
      <c r="CI11" s="36">
        <v>40</v>
      </c>
      <c r="CJ11" s="36">
        <v>390.45499999999998</v>
      </c>
      <c r="CK11" s="108">
        <f t="shared" si="44"/>
        <v>3251.221</v>
      </c>
      <c r="CL11" s="36"/>
      <c r="CM11" s="69">
        <v>495.99200000000002</v>
      </c>
      <c r="CN11" s="36"/>
      <c r="CO11" s="60" t="s">
        <v>212</v>
      </c>
      <c r="CP11" s="56">
        <v>27</v>
      </c>
      <c r="CQ11" s="56"/>
      <c r="CR11" s="70">
        <v>2</v>
      </c>
      <c r="CS11" s="60"/>
      <c r="CT11" s="70"/>
      <c r="CU11" s="56"/>
      <c r="CV11" s="32">
        <v>293.53191559999999</v>
      </c>
      <c r="CW11" s="33">
        <v>293.53191559999999</v>
      </c>
      <c r="CX11" s="34">
        <v>333.47612320000002</v>
      </c>
      <c r="CY11" s="56"/>
      <c r="CZ11" s="60">
        <f t="shared" si="45"/>
        <v>1527.3679999999999</v>
      </c>
      <c r="DA11" s="33">
        <v>1397.3</v>
      </c>
      <c r="DB11" s="34">
        <v>1657.4359999999999</v>
      </c>
      <c r="DC11" s="56"/>
      <c r="DD11" s="32">
        <v>140.76400000000001</v>
      </c>
      <c r="DE11" s="33">
        <v>12.28</v>
      </c>
      <c r="DF11" s="33">
        <v>90.432000000000002</v>
      </c>
      <c r="DG11" s="33">
        <v>22.100999999999999</v>
      </c>
      <c r="DH11" s="33">
        <v>114.119</v>
      </c>
      <c r="DI11" s="33">
        <v>50.337000000000003</v>
      </c>
      <c r="DJ11" s="33">
        <v>5.0419999999999998</v>
      </c>
      <c r="DK11" s="33">
        <v>23.924999999999997</v>
      </c>
      <c r="DL11" s="33">
        <v>1992.2950000000001</v>
      </c>
      <c r="DM11" s="72">
        <f t="shared" si="46"/>
        <v>2451.2950000000001</v>
      </c>
      <c r="DN11" s="33"/>
      <c r="DO11" s="47">
        <f t="shared" si="47"/>
        <v>5.7424341011587755E-2</v>
      </c>
      <c r="DP11" s="41">
        <f t="shared" si="48"/>
        <v>5.0095969681331698E-3</v>
      </c>
      <c r="DQ11" s="41">
        <f t="shared" si="49"/>
        <v>3.6891520604415216E-2</v>
      </c>
      <c r="DR11" s="41">
        <f t="shared" si="50"/>
        <v>9.0160506997321813E-3</v>
      </c>
      <c r="DS11" s="41">
        <f t="shared" si="51"/>
        <v>4.6554576254591959E-2</v>
      </c>
      <c r="DT11" s="41">
        <f t="shared" si="52"/>
        <v>2.0534860145351743E-2</v>
      </c>
      <c r="DU11" s="41">
        <f t="shared" si="53"/>
        <v>2.0568719799126584E-3</v>
      </c>
      <c r="DV11" s="41">
        <f t="shared" si="54"/>
        <v>9.7601471875070102E-3</v>
      </c>
      <c r="DW11" s="41">
        <f t="shared" si="55"/>
        <v>0.81275203514876826</v>
      </c>
      <c r="DX11" s="73">
        <f t="shared" si="56"/>
        <v>1</v>
      </c>
      <c r="DY11" s="56"/>
      <c r="DZ11" s="35">
        <v>5.1989999999999998</v>
      </c>
      <c r="EA11" s="36">
        <v>4.1970000000000001</v>
      </c>
      <c r="EB11" s="68">
        <f t="shared" si="57"/>
        <v>9.3960000000000008</v>
      </c>
      <c r="ED11" s="35">
        <v>2.7719999999999998</v>
      </c>
      <c r="EE11" s="36">
        <v>9.1649999999999991</v>
      </c>
      <c r="EF11" s="68">
        <f t="shared" si="58"/>
        <v>11.936999999999999</v>
      </c>
      <c r="EH11" s="32">
        <v>2159.5940000000001</v>
      </c>
      <c r="EI11" s="33">
        <v>493.00000000000006</v>
      </c>
      <c r="EJ11" s="34">
        <f t="shared" si="59"/>
        <v>2652.5940000000001</v>
      </c>
      <c r="EK11" s="63"/>
      <c r="EL11" s="47">
        <v>0.81414419243955161</v>
      </c>
      <c r="EM11" s="41">
        <v>0.18585580756044839</v>
      </c>
      <c r="EN11" s="42">
        <f t="shared" si="60"/>
        <v>1</v>
      </c>
      <c r="EO11" s="56"/>
      <c r="EP11" s="60">
        <f t="shared" si="61"/>
        <v>375.26749999999998</v>
      </c>
      <c r="EQ11" s="33">
        <v>360.08</v>
      </c>
      <c r="ER11" s="34">
        <v>390.45499999999998</v>
      </c>
      <c r="ET11" s="60">
        <f t="shared" si="62"/>
        <v>2507.6684999999998</v>
      </c>
      <c r="EU11" s="33">
        <v>2362.7429999999999</v>
      </c>
      <c r="EV11" s="34">
        <v>2652.5940000000001</v>
      </c>
      <c r="EX11" s="60">
        <f t="shared" si="63"/>
        <v>1252.0309999999999</v>
      </c>
      <c r="EY11" s="33">
        <v>1125.0619999999999</v>
      </c>
      <c r="EZ11" s="34">
        <v>1379</v>
      </c>
      <c r="FB11" s="60">
        <f t="shared" si="64"/>
        <v>3759.6994999999997</v>
      </c>
      <c r="FC11" s="56">
        <v>3487.8049999999998</v>
      </c>
      <c r="FD11" s="70">
        <v>4031.5940000000001</v>
      </c>
      <c r="FF11" s="60">
        <f t="shared" si="65"/>
        <v>2167.4234999999999</v>
      </c>
      <c r="FG11" s="33">
        <v>2132.5079999999998</v>
      </c>
      <c r="FH11" s="34">
        <v>2202.3389999999999</v>
      </c>
      <c r="FI11" s="33"/>
      <c r="FJ11" s="74">
        <f t="shared" si="66"/>
        <v>0.50978878396762317</v>
      </c>
    </row>
    <row r="12" spans="1:166" x14ac:dyDescent="0.2">
      <c r="A12" s="1"/>
      <c r="B12" s="75" t="s">
        <v>184</v>
      </c>
      <c r="C12" s="32">
        <v>4231.8040000000001</v>
      </c>
      <c r="D12" s="33">
        <v>4065.5240000000003</v>
      </c>
      <c r="E12" s="33">
        <v>3564.527</v>
      </c>
      <c r="F12" s="33">
        <v>1064.2550000000001</v>
      </c>
      <c r="G12" s="33">
        <v>2875.4740000000002</v>
      </c>
      <c r="H12" s="33">
        <f t="shared" si="0"/>
        <v>5296.0590000000002</v>
      </c>
      <c r="I12" s="34">
        <f t="shared" si="1"/>
        <v>4628.7820000000002</v>
      </c>
      <c r="J12" s="33"/>
      <c r="K12" s="35">
        <v>33.563000000000002</v>
      </c>
      <c r="L12" s="36">
        <v>6.0139999999999993</v>
      </c>
      <c r="M12" s="36">
        <v>2.9000000000000001E-2</v>
      </c>
      <c r="N12" s="37">
        <f t="shared" si="2"/>
        <v>39.606000000000002</v>
      </c>
      <c r="O12" s="36">
        <v>24.519000000000002</v>
      </c>
      <c r="P12" s="37">
        <f t="shared" si="3"/>
        <v>15.087</v>
      </c>
      <c r="Q12" s="36">
        <v>-2.5000000000000001E-2</v>
      </c>
      <c r="R12" s="37">
        <f t="shared" si="4"/>
        <v>15.112</v>
      </c>
      <c r="S12" s="36">
        <v>4.5019999999999998</v>
      </c>
      <c r="T12" s="36">
        <v>0.27600000000000002</v>
      </c>
      <c r="U12" s="36">
        <v>1.6E-2</v>
      </c>
      <c r="V12" s="37">
        <f t="shared" si="5"/>
        <v>19.905999999999999</v>
      </c>
      <c r="W12" s="36">
        <v>4.1239999999999997</v>
      </c>
      <c r="X12" s="38">
        <f t="shared" si="6"/>
        <v>15.782</v>
      </c>
      <c r="Y12" s="36"/>
      <c r="Z12" s="39">
        <f t="shared" si="7"/>
        <v>1.6511032772159259E-2</v>
      </c>
      <c r="AA12" s="40">
        <f t="shared" si="8"/>
        <v>2.9585362182095094E-3</v>
      </c>
      <c r="AB12" s="41">
        <f t="shared" si="9"/>
        <v>0.55242880317231424</v>
      </c>
      <c r="AC12" s="41">
        <f t="shared" si="10"/>
        <v>0.55588555364106285</v>
      </c>
      <c r="AD12" s="41">
        <f t="shared" si="11"/>
        <v>0.61907286774731107</v>
      </c>
      <c r="AE12" s="40">
        <f t="shared" si="12"/>
        <v>1.206191379020269E-2</v>
      </c>
      <c r="AF12" s="40">
        <f t="shared" si="13"/>
        <v>7.7638208506455742E-3</v>
      </c>
      <c r="AG12" s="40">
        <f t="shared" si="14"/>
        <v>1.8124553188190673E-2</v>
      </c>
      <c r="AH12" s="40">
        <f t="shared" si="15"/>
        <v>2.281360087969888E-2</v>
      </c>
      <c r="AI12" s="40">
        <f t="shared" si="16"/>
        <v>1.735510377518296E-2</v>
      </c>
      <c r="AJ12" s="42">
        <f t="shared" si="17"/>
        <v>9.3319871272741245E-2</v>
      </c>
      <c r="AK12" s="36"/>
      <c r="AL12" s="47">
        <f t="shared" si="18"/>
        <v>0.13390580111929604</v>
      </c>
      <c r="AM12" s="41">
        <f t="shared" si="19"/>
        <v>0.14909524037677402</v>
      </c>
      <c r="AN12" s="42">
        <f t="shared" si="20"/>
        <v>0.14379259676481382</v>
      </c>
      <c r="AO12" s="36"/>
      <c r="AP12" s="47">
        <f t="shared" si="21"/>
        <v>0.8066916031215362</v>
      </c>
      <c r="AQ12" s="41">
        <f t="shared" si="22"/>
        <v>0.74983265190213566</v>
      </c>
      <c r="AR12" s="41">
        <f t="shared" si="23"/>
        <v>8.947460704701822E-2</v>
      </c>
      <c r="AS12" s="41">
        <f t="shared" si="24"/>
        <v>0.1372246918808149</v>
      </c>
      <c r="AT12" s="66">
        <v>1.67</v>
      </c>
      <c r="AU12" s="36"/>
      <c r="AV12" s="47">
        <f t="shared" si="25"/>
        <v>7.7339593232578829E-2</v>
      </c>
      <c r="AW12" s="41">
        <f t="shared" si="26"/>
        <v>0.1644145476949079</v>
      </c>
      <c r="AX12" s="41">
        <f t="shared" si="27"/>
        <v>0.18100610071404516</v>
      </c>
      <c r="AY12" s="42">
        <f t="shared" si="28"/>
        <v>0.2031077084908379</v>
      </c>
      <c r="AZ12" s="36"/>
      <c r="BA12" s="47">
        <f t="shared" si="29"/>
        <v>8.166540794422425E-2</v>
      </c>
      <c r="BB12" s="41">
        <f t="shared" si="30"/>
        <v>8.106897200342926E-2</v>
      </c>
      <c r="BC12" s="41">
        <f t="shared" si="31"/>
        <v>0.17314281068650869</v>
      </c>
      <c r="BD12" s="41">
        <f t="shared" si="32"/>
        <v>0.18973436370564595</v>
      </c>
      <c r="BE12" s="42">
        <f t="shared" si="33"/>
        <v>0.21183597148243868</v>
      </c>
      <c r="BF12" s="36"/>
      <c r="BG12" s="39">
        <f t="shared" si="34"/>
        <v>-1.4907328591809019E-5</v>
      </c>
      <c r="BH12" s="41">
        <f t="shared" si="35"/>
        <v>-1.2584948401711555E-3</v>
      </c>
      <c r="BI12" s="40">
        <f t="shared" si="36"/>
        <v>1.5401762982858596E-3</v>
      </c>
      <c r="BJ12" s="41">
        <f t="shared" si="37"/>
        <v>1.5508825058193407E-2</v>
      </c>
      <c r="BK12" s="41">
        <f t="shared" si="38"/>
        <v>0.83915004711705077</v>
      </c>
      <c r="BL12" s="42">
        <f t="shared" si="39"/>
        <v>0.87613285741259794</v>
      </c>
      <c r="BM12" s="36"/>
      <c r="BN12" s="35">
        <v>57.838999999999999</v>
      </c>
      <c r="BO12" s="36">
        <v>79.5</v>
      </c>
      <c r="BP12" s="37">
        <f t="shared" si="40"/>
        <v>137.339</v>
      </c>
      <c r="BQ12" s="33">
        <v>3564.527</v>
      </c>
      <c r="BR12" s="36">
        <v>0</v>
      </c>
      <c r="BS12" s="36">
        <v>8.4</v>
      </c>
      <c r="BT12" s="37">
        <f t="shared" si="41"/>
        <v>3556.127</v>
      </c>
      <c r="BU12" s="36">
        <v>443.36900000000003</v>
      </c>
      <c r="BV12" s="36">
        <v>63.400000000000006</v>
      </c>
      <c r="BW12" s="37">
        <v>506.76900000000001</v>
      </c>
      <c r="BX12" s="36">
        <v>0</v>
      </c>
      <c r="BY12" s="36">
        <v>0.624</v>
      </c>
      <c r="BZ12" s="36">
        <v>6.1079999999999997</v>
      </c>
      <c r="CA12" s="36">
        <v>24.837000000000188</v>
      </c>
      <c r="CB12" s="67">
        <v>4231.8040000000001</v>
      </c>
      <c r="CC12" s="36">
        <v>105.89100000000001</v>
      </c>
      <c r="CD12" s="33">
        <v>2875.4740000000002</v>
      </c>
      <c r="CE12" s="37">
        <f t="shared" si="42"/>
        <v>2981.3650000000002</v>
      </c>
      <c r="CF12" s="36">
        <v>783.49300000000005</v>
      </c>
      <c r="CG12" s="36">
        <v>51.390999999999849</v>
      </c>
      <c r="CH12" s="37">
        <f t="shared" si="43"/>
        <v>834.8839999999999</v>
      </c>
      <c r="CI12" s="36">
        <v>69.962999999999994</v>
      </c>
      <c r="CJ12" s="36">
        <v>345.59199999999998</v>
      </c>
      <c r="CK12" s="108">
        <f t="shared" si="44"/>
        <v>4231.8040000000001</v>
      </c>
      <c r="CL12" s="36"/>
      <c r="CM12" s="69">
        <v>580.70800000000008</v>
      </c>
      <c r="CN12" s="36"/>
      <c r="CO12" s="60" t="s">
        <v>211</v>
      </c>
      <c r="CP12" s="56">
        <v>21.5</v>
      </c>
      <c r="CQ12" s="56"/>
      <c r="CR12" s="70">
        <v>1</v>
      </c>
      <c r="CS12" s="71" t="s">
        <v>134</v>
      </c>
      <c r="CT12" s="76" t="s">
        <v>185</v>
      </c>
      <c r="CU12" s="56"/>
      <c r="CV12" s="32">
        <v>297.286</v>
      </c>
      <c r="CW12" s="33">
        <v>327.286</v>
      </c>
      <c r="CX12" s="34">
        <v>367.24900000000002</v>
      </c>
      <c r="CY12" s="56"/>
      <c r="CZ12" s="60">
        <f t="shared" si="45"/>
        <v>1741.5050000000001</v>
      </c>
      <c r="DA12" s="33">
        <v>1674.8610000000001</v>
      </c>
      <c r="DB12" s="34">
        <v>1808.1489999999999</v>
      </c>
      <c r="DC12" s="56"/>
      <c r="DD12" s="32">
        <v>0</v>
      </c>
      <c r="DE12" s="33">
        <v>8.8710000000000004</v>
      </c>
      <c r="DF12" s="33">
        <v>67.043999999999997</v>
      </c>
      <c r="DG12" s="33">
        <v>5.8570000000000002</v>
      </c>
      <c r="DH12" s="33">
        <v>397.798</v>
      </c>
      <c r="DI12" s="33">
        <v>38.871000000000002</v>
      </c>
      <c r="DJ12" s="33">
        <v>0.94499999999999995</v>
      </c>
      <c r="DK12" s="33">
        <v>0</v>
      </c>
      <c r="DL12" s="33">
        <v>2817.797</v>
      </c>
      <c r="DM12" s="72">
        <f t="shared" si="46"/>
        <v>3337.183</v>
      </c>
      <c r="DN12" s="33"/>
      <c r="DO12" s="47">
        <f t="shared" si="47"/>
        <v>0</v>
      </c>
      <c r="DP12" s="41">
        <f t="shared" si="48"/>
        <v>2.6582300101612648E-3</v>
      </c>
      <c r="DQ12" s="41">
        <f t="shared" si="49"/>
        <v>2.0089998061239074E-2</v>
      </c>
      <c r="DR12" s="41">
        <f t="shared" si="50"/>
        <v>1.7550730661159428E-3</v>
      </c>
      <c r="DS12" s="41">
        <f t="shared" si="51"/>
        <v>0.11920173391749868</v>
      </c>
      <c r="DT12" s="41">
        <f t="shared" si="52"/>
        <v>1.164784790045976E-2</v>
      </c>
      <c r="DU12" s="41">
        <f t="shared" si="53"/>
        <v>2.8317296354440257E-4</v>
      </c>
      <c r="DV12" s="41">
        <f t="shared" si="54"/>
        <v>0</v>
      </c>
      <c r="DW12" s="41">
        <f t="shared" si="55"/>
        <v>0.84436394408098092</v>
      </c>
      <c r="DX12" s="73">
        <f t="shared" si="56"/>
        <v>1</v>
      </c>
      <c r="DY12" s="56"/>
      <c r="DZ12" s="35">
        <v>5.49</v>
      </c>
      <c r="EA12" s="36">
        <v>0</v>
      </c>
      <c r="EB12" s="68">
        <f t="shared" si="57"/>
        <v>5.49</v>
      </c>
      <c r="ED12" s="35">
        <v>0</v>
      </c>
      <c r="EE12" s="36">
        <v>8.4</v>
      </c>
      <c r="EF12" s="68">
        <f t="shared" si="58"/>
        <v>8.4</v>
      </c>
      <c r="EH12" s="32">
        <v>2991.1729999999998</v>
      </c>
      <c r="EI12" s="33">
        <v>573.35400000000038</v>
      </c>
      <c r="EJ12" s="34">
        <f t="shared" si="59"/>
        <v>3564.527</v>
      </c>
      <c r="EK12" s="63"/>
      <c r="EL12" s="47">
        <v>0.83915004711705077</v>
      </c>
      <c r="EM12" s="41">
        <v>0.16084995288294923</v>
      </c>
      <c r="EN12" s="42">
        <f t="shared" si="60"/>
        <v>1</v>
      </c>
      <c r="EO12" s="56"/>
      <c r="EP12" s="60">
        <f t="shared" si="61"/>
        <v>338.23450000000003</v>
      </c>
      <c r="EQ12" s="33">
        <v>330.87700000000001</v>
      </c>
      <c r="ER12" s="34">
        <v>345.59199999999998</v>
      </c>
      <c r="ET12" s="60">
        <f t="shared" si="62"/>
        <v>3354.0550000000003</v>
      </c>
      <c r="EU12" s="33">
        <v>3143.5830000000001</v>
      </c>
      <c r="EV12" s="34">
        <v>3564.527</v>
      </c>
      <c r="EX12" s="60">
        <f t="shared" si="63"/>
        <v>974.43450000000007</v>
      </c>
      <c r="EY12" s="33">
        <v>884.61400000000003</v>
      </c>
      <c r="EZ12" s="34">
        <v>1064.2550000000001</v>
      </c>
      <c r="FB12" s="60">
        <f t="shared" si="64"/>
        <v>4328.4894999999997</v>
      </c>
      <c r="FC12" s="56">
        <v>4028.1970000000001</v>
      </c>
      <c r="FD12" s="70">
        <v>4628.7820000000002</v>
      </c>
      <c r="FF12" s="60">
        <f t="shared" si="65"/>
        <v>2694.7280000000001</v>
      </c>
      <c r="FG12" s="33">
        <v>2513.982</v>
      </c>
      <c r="FH12" s="34">
        <v>2875.4740000000002</v>
      </c>
      <c r="FI12" s="33"/>
      <c r="FJ12" s="74">
        <f t="shared" si="66"/>
        <v>0.42727616874505525</v>
      </c>
    </row>
    <row r="13" spans="1:166" x14ac:dyDescent="0.2">
      <c r="A13" s="1"/>
      <c r="B13" s="75" t="s">
        <v>143</v>
      </c>
      <c r="C13" s="32">
        <v>1548.5889999999999</v>
      </c>
      <c r="D13" s="33">
        <v>1517.0835</v>
      </c>
      <c r="E13" s="33">
        <v>1296.318</v>
      </c>
      <c r="F13" s="33">
        <v>648</v>
      </c>
      <c r="G13" s="33">
        <v>1123.6759999999999</v>
      </c>
      <c r="H13" s="33">
        <f t="shared" si="0"/>
        <v>2196.5889999999999</v>
      </c>
      <c r="I13" s="34">
        <f t="shared" si="1"/>
        <v>1944.318</v>
      </c>
      <c r="J13" s="33"/>
      <c r="K13" s="35">
        <v>13.638999999999999</v>
      </c>
      <c r="L13" s="36">
        <v>4.4249999999999998</v>
      </c>
      <c r="M13" s="36">
        <v>0</v>
      </c>
      <c r="N13" s="37">
        <f t="shared" si="2"/>
        <v>18.064</v>
      </c>
      <c r="O13" s="36">
        <v>11.923999999999999</v>
      </c>
      <c r="P13" s="37">
        <f t="shared" si="3"/>
        <v>6.1400000000000006</v>
      </c>
      <c r="Q13" s="36">
        <v>0.84799999999999998</v>
      </c>
      <c r="R13" s="37">
        <f t="shared" si="4"/>
        <v>5.2920000000000007</v>
      </c>
      <c r="S13" s="36">
        <v>3.214</v>
      </c>
      <c r="T13" s="36">
        <v>0.10199999999999999</v>
      </c>
      <c r="U13" s="36">
        <v>0.22800000000000001</v>
      </c>
      <c r="V13" s="37">
        <f t="shared" si="5"/>
        <v>8.8360000000000003</v>
      </c>
      <c r="W13" s="36">
        <v>1.5529999999999999</v>
      </c>
      <c r="X13" s="38">
        <f t="shared" si="6"/>
        <v>7.2830000000000004</v>
      </c>
      <c r="Y13" s="36"/>
      <c r="Z13" s="39">
        <f t="shared" si="7"/>
        <v>1.7980552817297137E-2</v>
      </c>
      <c r="AA13" s="40">
        <f t="shared" si="8"/>
        <v>5.8335615673099075E-3</v>
      </c>
      <c r="AB13" s="41">
        <f t="shared" si="9"/>
        <v>0.55771749298409734</v>
      </c>
      <c r="AC13" s="41">
        <f t="shared" si="10"/>
        <v>0.56039101419306325</v>
      </c>
      <c r="AD13" s="41">
        <f t="shared" si="11"/>
        <v>0.66009743135518151</v>
      </c>
      <c r="AE13" s="40">
        <f t="shared" si="12"/>
        <v>1.5719635735277591E-2</v>
      </c>
      <c r="AF13" s="40">
        <f t="shared" si="13"/>
        <v>9.6013172643430646E-3</v>
      </c>
      <c r="AG13" s="40">
        <f t="shared" si="14"/>
        <v>1.9272562003044499E-2</v>
      </c>
      <c r="AH13" s="40">
        <f t="shared" si="15"/>
        <v>2.5022840354357929E-2</v>
      </c>
      <c r="AI13" s="40">
        <f t="shared" si="16"/>
        <v>1.4003899233847521E-2</v>
      </c>
      <c r="AJ13" s="42">
        <f t="shared" si="17"/>
        <v>7.0204864600428477E-2</v>
      </c>
      <c r="AK13" s="36"/>
      <c r="AL13" s="47">
        <f t="shared" si="18"/>
        <v>4.5646266240444433E-2</v>
      </c>
      <c r="AM13" s="41">
        <f t="shared" si="19"/>
        <v>7.5801144345691809E-2</v>
      </c>
      <c r="AN13" s="42">
        <f t="shared" si="20"/>
        <v>1.9010386202030778E-2</v>
      </c>
      <c r="AO13" s="36"/>
      <c r="AP13" s="47">
        <f t="shared" si="21"/>
        <v>0.8668212583640742</v>
      </c>
      <c r="AQ13" s="41">
        <f t="shared" si="22"/>
        <v>0.8489293530940083</v>
      </c>
      <c r="AR13" s="41">
        <f t="shared" si="23"/>
        <v>-6.3780641603420982E-3</v>
      </c>
      <c r="AS13" s="41">
        <f t="shared" si="24"/>
        <v>0.13550399750999137</v>
      </c>
      <c r="AT13" s="66">
        <v>1.63</v>
      </c>
      <c r="AU13" s="36"/>
      <c r="AV13" s="47">
        <f t="shared" si="25"/>
        <v>0.11123590804274085</v>
      </c>
      <c r="AW13" s="41">
        <f t="shared" si="26"/>
        <v>0.22089999999999999</v>
      </c>
      <c r="AX13" s="41">
        <f t="shared" si="27"/>
        <v>0.22089999999999999</v>
      </c>
      <c r="AY13" s="42">
        <f t="shared" si="28"/>
        <v>0.22089999999999999</v>
      </c>
      <c r="AZ13" s="36"/>
      <c r="BA13" s="47">
        <f t="shared" si="29"/>
        <v>0.13738119023188208</v>
      </c>
      <c r="BB13" s="41">
        <f t="shared" si="30"/>
        <v>0.11593889895898782</v>
      </c>
      <c r="BC13" s="41">
        <f t="shared" si="31"/>
        <v>0.23023952634251682</v>
      </c>
      <c r="BD13" s="41">
        <f t="shared" si="32"/>
        <v>0.23023952634251682</v>
      </c>
      <c r="BE13" s="42">
        <f t="shared" si="33"/>
        <v>0.23023952634251682</v>
      </c>
      <c r="BF13" s="36"/>
      <c r="BG13" s="39">
        <f t="shared" si="34"/>
        <v>1.3375146438532094E-3</v>
      </c>
      <c r="BH13" s="41">
        <f t="shared" si="35"/>
        <v>8.9678510998307939E-2</v>
      </c>
      <c r="BI13" s="40">
        <f t="shared" si="36"/>
        <v>2.1113646497232935E-3</v>
      </c>
      <c r="BJ13" s="41">
        <f t="shared" si="37"/>
        <v>1.2326219223858011E-2</v>
      </c>
      <c r="BK13" s="41">
        <f t="shared" si="38"/>
        <v>0.84803111582188939</v>
      </c>
      <c r="BL13" s="42">
        <f t="shared" si="39"/>
        <v>0.89867912553399187</v>
      </c>
      <c r="BM13" s="36"/>
      <c r="BN13" s="35">
        <v>63.640999999999998</v>
      </c>
      <c r="BO13" s="36">
        <v>53.545999999999999</v>
      </c>
      <c r="BP13" s="37">
        <f t="shared" si="40"/>
        <v>117.187</v>
      </c>
      <c r="BQ13" s="33">
        <v>1296.318</v>
      </c>
      <c r="BR13" s="36">
        <v>2</v>
      </c>
      <c r="BS13" s="36">
        <v>7.3</v>
      </c>
      <c r="BT13" s="37">
        <f t="shared" si="41"/>
        <v>1287.018</v>
      </c>
      <c r="BU13" s="36">
        <v>88.867000000000004</v>
      </c>
      <c r="BV13" s="36">
        <v>49.790999999999997</v>
      </c>
      <c r="BW13" s="37">
        <v>138.65800000000002</v>
      </c>
      <c r="BX13" s="36">
        <v>0</v>
      </c>
      <c r="BY13" s="36">
        <v>0.747</v>
      </c>
      <c r="BZ13" s="36">
        <v>1.6930000000000001</v>
      </c>
      <c r="CA13" s="36">
        <v>3.2859999999999991</v>
      </c>
      <c r="CB13" s="67">
        <v>1548.5889999999999</v>
      </c>
      <c r="CC13" s="36">
        <v>125</v>
      </c>
      <c r="CD13" s="33">
        <v>1123.6759999999999</v>
      </c>
      <c r="CE13" s="37">
        <f t="shared" si="42"/>
        <v>1248.6759999999999</v>
      </c>
      <c r="CF13" s="36">
        <v>74.962999999999994</v>
      </c>
      <c r="CG13" s="36">
        <v>12.203000000000003</v>
      </c>
      <c r="CH13" s="37">
        <f t="shared" si="43"/>
        <v>87.165999999999997</v>
      </c>
      <c r="CI13" s="36">
        <v>0</v>
      </c>
      <c r="CJ13" s="36">
        <v>212.74700000000001</v>
      </c>
      <c r="CK13" s="108">
        <f t="shared" si="44"/>
        <v>1548.5889999999999</v>
      </c>
      <c r="CL13" s="36"/>
      <c r="CM13" s="69">
        <v>209.84</v>
      </c>
      <c r="CN13" s="36"/>
      <c r="CO13" s="60" t="s">
        <v>213</v>
      </c>
      <c r="CP13" s="56">
        <v>16.600000000000001</v>
      </c>
      <c r="CQ13" s="56"/>
      <c r="CR13" s="70">
        <v>2</v>
      </c>
      <c r="CS13" s="60"/>
      <c r="CT13" s="70"/>
      <c r="CU13" s="56"/>
      <c r="CV13" s="32">
        <v>172.25870359999999</v>
      </c>
      <c r="CW13" s="33">
        <v>172.25870359999999</v>
      </c>
      <c r="CX13" s="34">
        <v>172.25870359999999</v>
      </c>
      <c r="CY13" s="56"/>
      <c r="CZ13" s="60">
        <f t="shared" si="45"/>
        <v>755.78949999999998</v>
      </c>
      <c r="DA13" s="33">
        <v>731.77499999999998</v>
      </c>
      <c r="DB13" s="34">
        <v>779.80399999999997</v>
      </c>
      <c r="DC13" s="56"/>
      <c r="DD13" s="32">
        <v>22.661000000000001</v>
      </c>
      <c r="DE13" s="33">
        <v>13.087</v>
      </c>
      <c r="DF13" s="33">
        <v>68.617000000000004</v>
      </c>
      <c r="DG13" s="33">
        <v>10.321999999999999</v>
      </c>
      <c r="DH13" s="33">
        <v>43.55</v>
      </c>
      <c r="DI13" s="33">
        <v>10.747999999999999</v>
      </c>
      <c r="DJ13" s="33">
        <v>11.077</v>
      </c>
      <c r="DK13" s="33">
        <v>-9.9999999997635314E-4</v>
      </c>
      <c r="DL13" s="33">
        <v>1077.52</v>
      </c>
      <c r="DM13" s="72">
        <f t="shared" si="46"/>
        <v>1257.5810000000001</v>
      </c>
      <c r="DN13" s="33"/>
      <c r="DO13" s="47">
        <f t="shared" si="47"/>
        <v>1.80195152439485E-2</v>
      </c>
      <c r="DP13" s="41">
        <f t="shared" si="48"/>
        <v>1.0406486739223954E-2</v>
      </c>
      <c r="DQ13" s="41">
        <f t="shared" si="49"/>
        <v>5.456268820855277E-2</v>
      </c>
      <c r="DR13" s="41">
        <f t="shared" si="50"/>
        <v>8.2078212059501516E-3</v>
      </c>
      <c r="DS13" s="41">
        <f t="shared" si="51"/>
        <v>3.4629976120822428E-2</v>
      </c>
      <c r="DT13" s="41">
        <f t="shared" si="52"/>
        <v>8.5465667817818478E-3</v>
      </c>
      <c r="DU13" s="41">
        <f t="shared" si="53"/>
        <v>8.8081801490321483E-3</v>
      </c>
      <c r="DV13" s="41">
        <f t="shared" si="54"/>
        <v>-7.9517740803682076E-7</v>
      </c>
      <c r="DW13" s="41">
        <f t="shared" si="55"/>
        <v>0.85681956072809617</v>
      </c>
      <c r="DX13" s="73">
        <f t="shared" si="56"/>
        <v>0.99999999999999989</v>
      </c>
      <c r="DY13" s="56"/>
      <c r="DZ13" s="35">
        <v>0.98299999999999998</v>
      </c>
      <c r="EA13" s="36">
        <v>1.754</v>
      </c>
      <c r="EB13" s="68">
        <f t="shared" si="57"/>
        <v>2.7370000000000001</v>
      </c>
      <c r="ED13" s="35">
        <v>2</v>
      </c>
      <c r="EE13" s="36">
        <v>7.3</v>
      </c>
      <c r="EF13" s="68">
        <f t="shared" si="58"/>
        <v>9.3000000000000007</v>
      </c>
      <c r="EH13" s="32">
        <v>1099.318</v>
      </c>
      <c r="EI13" s="33">
        <v>196.99999999999997</v>
      </c>
      <c r="EJ13" s="34">
        <f t="shared" si="59"/>
        <v>1296.318</v>
      </c>
      <c r="EK13" s="63"/>
      <c r="EL13" s="47">
        <v>0.84803111582188939</v>
      </c>
      <c r="EM13" s="41">
        <v>0.15196888417811061</v>
      </c>
      <c r="EN13" s="42">
        <f t="shared" si="60"/>
        <v>1</v>
      </c>
      <c r="EO13" s="56"/>
      <c r="EP13" s="60">
        <f t="shared" si="61"/>
        <v>207.4785</v>
      </c>
      <c r="EQ13" s="33">
        <v>202.21</v>
      </c>
      <c r="ER13" s="34">
        <v>212.74700000000001</v>
      </c>
      <c r="ET13" s="60">
        <f t="shared" si="62"/>
        <v>1268.0235</v>
      </c>
      <c r="EU13" s="33">
        <v>1239.729</v>
      </c>
      <c r="EV13" s="34">
        <v>1296.318</v>
      </c>
      <c r="EX13" s="60">
        <f t="shared" si="63"/>
        <v>607.79600000000005</v>
      </c>
      <c r="EY13" s="33">
        <v>567.59199999999998</v>
      </c>
      <c r="EZ13" s="34">
        <v>648</v>
      </c>
      <c r="FB13" s="60">
        <f t="shared" si="64"/>
        <v>1875.8195000000001</v>
      </c>
      <c r="FC13" s="56">
        <v>1807.3209999999999</v>
      </c>
      <c r="FD13" s="70">
        <v>1944.318</v>
      </c>
      <c r="FF13" s="60">
        <f t="shared" si="65"/>
        <v>1113.1945000000001</v>
      </c>
      <c r="FG13" s="33">
        <v>1102.713</v>
      </c>
      <c r="FH13" s="34">
        <v>1123.6759999999999</v>
      </c>
      <c r="FI13" s="33"/>
      <c r="FJ13" s="74">
        <f t="shared" si="66"/>
        <v>0.50355775483359366</v>
      </c>
    </row>
    <row r="14" spans="1:166" x14ac:dyDescent="0.2">
      <c r="A14" s="1"/>
      <c r="B14" s="75" t="s">
        <v>144</v>
      </c>
      <c r="C14" s="32">
        <v>2988.7069999999999</v>
      </c>
      <c r="D14" s="33">
        <v>2883.1549999999997</v>
      </c>
      <c r="E14" s="33">
        <v>2612.431</v>
      </c>
      <c r="F14" s="33">
        <v>0</v>
      </c>
      <c r="G14" s="33">
        <v>2256.424</v>
      </c>
      <c r="H14" s="33">
        <f t="shared" si="0"/>
        <v>2988.7069999999999</v>
      </c>
      <c r="I14" s="34">
        <f t="shared" si="1"/>
        <v>2612.431</v>
      </c>
      <c r="J14" s="33"/>
      <c r="K14" s="35">
        <v>32.677999999999997</v>
      </c>
      <c r="L14" s="36">
        <v>4.2779999999999996</v>
      </c>
      <c r="M14" s="36">
        <v>0.115</v>
      </c>
      <c r="N14" s="37">
        <f t="shared" si="2"/>
        <v>37.070999999999998</v>
      </c>
      <c r="O14" s="36">
        <v>19.196999999999999</v>
      </c>
      <c r="P14" s="37">
        <f t="shared" si="3"/>
        <v>17.873999999999999</v>
      </c>
      <c r="Q14" s="36">
        <v>1.153</v>
      </c>
      <c r="R14" s="37">
        <f t="shared" si="4"/>
        <v>16.721</v>
      </c>
      <c r="S14" s="36">
        <v>2.3130000000000002</v>
      </c>
      <c r="T14" s="36">
        <v>1.3660000000000001</v>
      </c>
      <c r="U14" s="36">
        <v>0</v>
      </c>
      <c r="V14" s="37">
        <f t="shared" si="5"/>
        <v>20.399999999999999</v>
      </c>
      <c r="W14" s="36">
        <v>5.15</v>
      </c>
      <c r="X14" s="38">
        <f t="shared" si="6"/>
        <v>15.249999999999998</v>
      </c>
      <c r="Y14" s="36"/>
      <c r="Z14" s="39">
        <f t="shared" si="7"/>
        <v>2.2668222832279223E-2</v>
      </c>
      <c r="AA14" s="40">
        <f t="shared" si="8"/>
        <v>2.9675823880436535E-3</v>
      </c>
      <c r="AB14" s="41">
        <f t="shared" si="9"/>
        <v>0.47109202453987731</v>
      </c>
      <c r="AC14" s="41">
        <f t="shared" si="10"/>
        <v>0.48743144424131624</v>
      </c>
      <c r="AD14" s="41">
        <f t="shared" si="11"/>
        <v>0.51784413692643849</v>
      </c>
      <c r="AE14" s="40">
        <f t="shared" si="12"/>
        <v>1.3316661781971486E-2</v>
      </c>
      <c r="AF14" s="40">
        <f t="shared" si="13"/>
        <v>1.0578688970936353E-2</v>
      </c>
      <c r="AG14" s="40">
        <f t="shared" si="14"/>
        <v>1.974397565988574E-2</v>
      </c>
      <c r="AH14" s="40">
        <f t="shared" si="15"/>
        <v>2.7904387370329006E-2</v>
      </c>
      <c r="AI14" s="40">
        <f t="shared" si="16"/>
        <v>2.1648460131734396E-2</v>
      </c>
      <c r="AJ14" s="42">
        <f t="shared" si="17"/>
        <v>9.9326695270583826E-2</v>
      </c>
      <c r="AK14" s="36"/>
      <c r="AL14" s="47">
        <f t="shared" si="18"/>
        <v>0.13107919711821561</v>
      </c>
      <c r="AM14" s="41">
        <f t="shared" si="19"/>
        <v>0.13107919711821561</v>
      </c>
      <c r="AN14" s="42">
        <f t="shared" si="20"/>
        <v>2.7172624074022558E-2</v>
      </c>
      <c r="AO14" s="36"/>
      <c r="AP14" s="47">
        <f t="shared" si="21"/>
        <v>0.86372577878611911</v>
      </c>
      <c r="AQ14" s="41">
        <f t="shared" si="22"/>
        <v>0.85749128324006951</v>
      </c>
      <c r="AR14" s="41">
        <f t="shared" si="23"/>
        <v>1.4965334507531175E-2</v>
      </c>
      <c r="AS14" s="41">
        <f t="shared" si="24"/>
        <v>0.11050731972053467</v>
      </c>
      <c r="AT14" s="66">
        <v>1.36</v>
      </c>
      <c r="AU14" s="36"/>
      <c r="AV14" s="47">
        <f t="shared" si="25"/>
        <v>0.10162146975263885</v>
      </c>
      <c r="AW14" s="41">
        <f t="shared" si="26"/>
        <v>0.187</v>
      </c>
      <c r="AX14" s="41">
        <f t="shared" si="27"/>
        <v>0.187</v>
      </c>
      <c r="AY14" s="42">
        <f t="shared" si="28"/>
        <v>0.187</v>
      </c>
      <c r="AZ14" s="36"/>
      <c r="BA14" s="47">
        <f t="shared" si="29"/>
        <v>0.10670768328912805</v>
      </c>
      <c r="BB14" s="41">
        <f t="shared" si="30"/>
        <v>0.10672401075113754</v>
      </c>
      <c r="BC14" s="41">
        <f t="shared" si="31"/>
        <v>0.19638950370469793</v>
      </c>
      <c r="BD14" s="41">
        <f t="shared" si="32"/>
        <v>0.19638950370469793</v>
      </c>
      <c r="BE14" s="42">
        <f t="shared" si="33"/>
        <v>0.19638950370469793</v>
      </c>
      <c r="BF14" s="36"/>
      <c r="BG14" s="39">
        <f t="shared" si="34"/>
        <v>9.3699634161033751E-4</v>
      </c>
      <c r="BH14" s="41">
        <f t="shared" si="35"/>
        <v>5.3496033034844348E-2</v>
      </c>
      <c r="BI14" s="40">
        <f t="shared" si="36"/>
        <v>5.2552584163945383E-3</v>
      </c>
      <c r="BJ14" s="41">
        <f t="shared" si="37"/>
        <v>4.1714521843229477E-2</v>
      </c>
      <c r="BK14" s="41">
        <f t="shared" si="38"/>
        <v>0.79865496926043211</v>
      </c>
      <c r="BL14" s="42">
        <f t="shared" si="39"/>
        <v>0.79865496926043211</v>
      </c>
      <c r="BM14" s="36"/>
      <c r="BN14" s="35">
        <v>52.543999999999997</v>
      </c>
      <c r="BO14" s="36">
        <v>46.402000000000001</v>
      </c>
      <c r="BP14" s="37">
        <f t="shared" si="40"/>
        <v>98.945999999999998</v>
      </c>
      <c r="BQ14" s="33">
        <v>2612.431</v>
      </c>
      <c r="BR14" s="36">
        <v>0.4</v>
      </c>
      <c r="BS14" s="36">
        <v>9.8000000000000007</v>
      </c>
      <c r="BT14" s="37">
        <f t="shared" si="41"/>
        <v>2602.2309999999998</v>
      </c>
      <c r="BU14" s="36">
        <v>212.053</v>
      </c>
      <c r="BV14" s="36">
        <v>33.564</v>
      </c>
      <c r="BW14" s="37">
        <v>245.61699999999999</v>
      </c>
      <c r="BX14" s="36">
        <v>2.5</v>
      </c>
      <c r="BY14" s="36">
        <v>4.1219999999999999</v>
      </c>
      <c r="BZ14" s="36">
        <v>18.239999999999998</v>
      </c>
      <c r="CA14" s="36">
        <v>17.051000000000212</v>
      </c>
      <c r="CB14" s="67">
        <v>2988.7069999999999</v>
      </c>
      <c r="CC14" s="36">
        <v>125.001</v>
      </c>
      <c r="CD14" s="33">
        <v>2256.424</v>
      </c>
      <c r="CE14" s="37">
        <f t="shared" si="42"/>
        <v>2381.4250000000002</v>
      </c>
      <c r="CF14" s="36">
        <v>250</v>
      </c>
      <c r="CG14" s="36">
        <v>38.363999999999692</v>
      </c>
      <c r="CH14" s="37">
        <f t="shared" si="43"/>
        <v>288.36399999999969</v>
      </c>
      <c r="CI14" s="36">
        <v>0</v>
      </c>
      <c r="CJ14" s="36">
        <v>318.91800000000001</v>
      </c>
      <c r="CK14" s="108">
        <f t="shared" si="44"/>
        <v>2988.7069999999999</v>
      </c>
      <c r="CL14" s="36"/>
      <c r="CM14" s="69">
        <v>330.274</v>
      </c>
      <c r="CN14" s="36"/>
      <c r="CO14" s="60" t="s">
        <v>214</v>
      </c>
      <c r="CP14" s="56">
        <v>20.8</v>
      </c>
      <c r="CQ14" s="56"/>
      <c r="CR14" s="70">
        <v>1</v>
      </c>
      <c r="CS14" s="71" t="s">
        <v>134</v>
      </c>
      <c r="CT14" s="70"/>
      <c r="CU14" s="56"/>
      <c r="CV14" s="32">
        <v>303.71679799999998</v>
      </c>
      <c r="CW14" s="33">
        <v>303.71679799999998</v>
      </c>
      <c r="CX14" s="34">
        <v>303.71679799999998</v>
      </c>
      <c r="CY14" s="56"/>
      <c r="CZ14" s="60">
        <f t="shared" si="45"/>
        <v>1544.7750000000001</v>
      </c>
      <c r="DA14" s="33">
        <v>1465.396</v>
      </c>
      <c r="DB14" s="34">
        <v>1624.154</v>
      </c>
      <c r="DC14" s="56"/>
      <c r="DD14" s="32">
        <v>48.290999999999997</v>
      </c>
      <c r="DE14" s="33">
        <v>6.9089999999999998</v>
      </c>
      <c r="DF14" s="33">
        <v>110.429</v>
      </c>
      <c r="DG14" s="33">
        <v>20.443999999999999</v>
      </c>
      <c r="DH14" s="33">
        <v>332.80200000000002</v>
      </c>
      <c r="DI14" s="33">
        <v>7.6909999999999998</v>
      </c>
      <c r="DJ14" s="33">
        <v>10.438000000000001</v>
      </c>
      <c r="DK14" s="33">
        <v>-1.0000000006584742E-3</v>
      </c>
      <c r="DL14" s="33">
        <v>1886.499</v>
      </c>
      <c r="DM14" s="72">
        <f t="shared" si="46"/>
        <v>2423.5019999999995</v>
      </c>
      <c r="DN14" s="33"/>
      <c r="DO14" s="47">
        <f t="shared" si="47"/>
        <v>1.9926123436250519E-2</v>
      </c>
      <c r="DP14" s="41">
        <f t="shared" si="48"/>
        <v>2.8508332157349161E-3</v>
      </c>
      <c r="DQ14" s="41">
        <f t="shared" si="49"/>
        <v>4.5565879458733693E-2</v>
      </c>
      <c r="DR14" s="41">
        <f t="shared" si="50"/>
        <v>8.4357264817606931E-3</v>
      </c>
      <c r="DS14" s="41">
        <f t="shared" si="51"/>
        <v>0.13732276680605177</v>
      </c>
      <c r="DT14" s="41">
        <f t="shared" si="52"/>
        <v>3.1735067683047102E-3</v>
      </c>
      <c r="DU14" s="41">
        <f t="shared" si="53"/>
        <v>4.3069904625620287E-3</v>
      </c>
      <c r="DV14" s="41">
        <f t="shared" si="54"/>
        <v>-4.1262602657578758E-7</v>
      </c>
      <c r="DW14" s="41">
        <f t="shared" si="55"/>
        <v>0.77841858599662817</v>
      </c>
      <c r="DX14" s="73">
        <f t="shared" si="56"/>
        <v>1</v>
      </c>
      <c r="DY14" s="56"/>
      <c r="DZ14" s="35">
        <v>11.715999999999999</v>
      </c>
      <c r="EA14" s="36">
        <v>2.0129999999999999</v>
      </c>
      <c r="EB14" s="68">
        <f t="shared" si="57"/>
        <v>13.728999999999999</v>
      </c>
      <c r="ED14" s="35">
        <v>0.4</v>
      </c>
      <c r="EE14" s="36">
        <v>9.8000000000000007</v>
      </c>
      <c r="EF14" s="68">
        <f t="shared" si="58"/>
        <v>10.200000000000001</v>
      </c>
      <c r="EH14" s="32">
        <v>2086.431</v>
      </c>
      <c r="EI14" s="33">
        <v>526.00000000000011</v>
      </c>
      <c r="EJ14" s="34">
        <f t="shared" si="59"/>
        <v>2612.431</v>
      </c>
      <c r="EK14" s="63"/>
      <c r="EL14" s="47">
        <v>0.79865496926043211</v>
      </c>
      <c r="EM14" s="41">
        <v>0.20134503073956789</v>
      </c>
      <c r="EN14" s="42">
        <f t="shared" si="60"/>
        <v>1</v>
      </c>
      <c r="EO14" s="56"/>
      <c r="EP14" s="60">
        <f t="shared" si="61"/>
        <v>307.0675</v>
      </c>
      <c r="EQ14" s="33">
        <v>295.21699999999998</v>
      </c>
      <c r="ER14" s="34">
        <v>318.91800000000001</v>
      </c>
      <c r="ET14" s="60">
        <f t="shared" si="62"/>
        <v>2461.0554999999999</v>
      </c>
      <c r="EU14" s="33">
        <v>2309.6799999999998</v>
      </c>
      <c r="EV14" s="34">
        <v>2612.431</v>
      </c>
      <c r="EX14" s="60">
        <f t="shared" si="63"/>
        <v>0</v>
      </c>
      <c r="EY14" s="33">
        <v>0</v>
      </c>
      <c r="EZ14" s="34">
        <v>0</v>
      </c>
      <c r="FB14" s="60">
        <f t="shared" si="64"/>
        <v>2461.0554999999999</v>
      </c>
      <c r="FC14" s="56">
        <v>2309.6799999999998</v>
      </c>
      <c r="FD14" s="70">
        <v>2612.431</v>
      </c>
      <c r="FF14" s="60">
        <f t="shared" si="65"/>
        <v>2226.5785000000001</v>
      </c>
      <c r="FG14" s="33">
        <v>2196.7330000000002</v>
      </c>
      <c r="FH14" s="34">
        <v>2256.424</v>
      </c>
      <c r="FI14" s="33"/>
      <c r="FJ14" s="74">
        <f t="shared" si="66"/>
        <v>0.54343031953282805</v>
      </c>
    </row>
    <row r="15" spans="1:166" x14ac:dyDescent="0.2">
      <c r="A15" s="1"/>
      <c r="B15" s="75" t="s">
        <v>145</v>
      </c>
      <c r="C15" s="32">
        <v>2568.5790000000002</v>
      </c>
      <c r="D15" s="33">
        <v>2516.2984999999999</v>
      </c>
      <c r="E15" s="33">
        <v>2102.9899999999998</v>
      </c>
      <c r="F15" s="33">
        <v>505.60199999999998</v>
      </c>
      <c r="G15" s="33">
        <v>1990.0309999999999</v>
      </c>
      <c r="H15" s="33">
        <f t="shared" si="0"/>
        <v>3074.181</v>
      </c>
      <c r="I15" s="34">
        <f t="shared" si="1"/>
        <v>2608.5919999999996</v>
      </c>
      <c r="J15" s="33"/>
      <c r="K15" s="35">
        <v>21.704999999999998</v>
      </c>
      <c r="L15" s="36">
        <v>6.5969999999999995</v>
      </c>
      <c r="M15" s="36">
        <v>0.35</v>
      </c>
      <c r="N15" s="37">
        <f t="shared" si="2"/>
        <v>28.652000000000001</v>
      </c>
      <c r="O15" s="36">
        <v>19.033000000000001</v>
      </c>
      <c r="P15" s="37">
        <f t="shared" si="3"/>
        <v>9.6189999999999998</v>
      </c>
      <c r="Q15" s="36">
        <v>0.20399999999999999</v>
      </c>
      <c r="R15" s="37">
        <f t="shared" si="4"/>
        <v>9.4149999999999991</v>
      </c>
      <c r="S15" s="36">
        <v>4.4790000000000001</v>
      </c>
      <c r="T15" s="36">
        <v>0.34599999999999997</v>
      </c>
      <c r="U15" s="36">
        <v>-3.5500000000000003</v>
      </c>
      <c r="V15" s="37">
        <f t="shared" si="5"/>
        <v>10.689999999999998</v>
      </c>
      <c r="W15" s="36">
        <v>2.2400000000000002</v>
      </c>
      <c r="X15" s="38">
        <f t="shared" si="6"/>
        <v>8.4499999999999975</v>
      </c>
      <c r="Y15" s="36"/>
      <c r="Z15" s="39">
        <f t="shared" si="7"/>
        <v>1.7251530372887E-2</v>
      </c>
      <c r="AA15" s="40">
        <f t="shared" si="8"/>
        <v>5.2434160732520406E-3</v>
      </c>
      <c r="AB15" s="41">
        <f t="shared" si="9"/>
        <v>0.56853959434835866</v>
      </c>
      <c r="AC15" s="41">
        <f t="shared" si="10"/>
        <v>0.57447707585041208</v>
      </c>
      <c r="AD15" s="41">
        <f t="shared" si="11"/>
        <v>0.66428172553399412</v>
      </c>
      <c r="AE15" s="40">
        <f t="shared" si="12"/>
        <v>1.5127775977293634E-2</v>
      </c>
      <c r="AF15" s="40">
        <f t="shared" si="13"/>
        <v>6.7162143124116615E-3</v>
      </c>
      <c r="AG15" s="40">
        <f t="shared" si="14"/>
        <v>1.3850790109716285E-2</v>
      </c>
      <c r="AH15" s="40">
        <f t="shared" si="15"/>
        <v>2.3675835780442848E-2</v>
      </c>
      <c r="AI15" s="40">
        <f t="shared" si="16"/>
        <v>1.5432566731713473E-2</v>
      </c>
      <c r="AJ15" s="42">
        <f t="shared" si="17"/>
        <v>7.2177034463466225E-2</v>
      </c>
      <c r="AK15" s="36"/>
      <c r="AL15" s="47">
        <f t="shared" si="18"/>
        <v>6.1665221994092356E-2</v>
      </c>
      <c r="AM15" s="41">
        <f t="shared" si="19"/>
        <v>4.0589331353683679E-2</v>
      </c>
      <c r="AN15" s="42">
        <f t="shared" si="20"/>
        <v>6.7118567359335538E-2</v>
      </c>
      <c r="AO15" s="36"/>
      <c r="AP15" s="47">
        <f t="shared" si="21"/>
        <v>0.94628647782443098</v>
      </c>
      <c r="AQ15" s="41">
        <f t="shared" si="22"/>
        <v>0.86464666916353028</v>
      </c>
      <c r="AR15" s="41">
        <f t="shared" si="23"/>
        <v>-4.4023563223089507E-2</v>
      </c>
      <c r="AS15" s="41">
        <f t="shared" si="24"/>
        <v>0.16530579748569149</v>
      </c>
      <c r="AT15" s="66">
        <v>1.68</v>
      </c>
      <c r="AU15" s="36"/>
      <c r="AV15" s="47">
        <f t="shared" si="25"/>
        <v>0.10595274663539646</v>
      </c>
      <c r="AW15" s="41">
        <f t="shared" si="26"/>
        <v>0.17226684682519319</v>
      </c>
      <c r="AX15" s="41">
        <f t="shared" si="27"/>
        <v>0.2209876021917844</v>
      </c>
      <c r="AY15" s="42">
        <f t="shared" si="28"/>
        <v>0.2209876021917844</v>
      </c>
      <c r="AZ15" s="36"/>
      <c r="BA15" s="47">
        <f t="shared" si="29"/>
        <v>9.3528367241186669E-2</v>
      </c>
      <c r="BB15" s="41">
        <f t="shared" si="30"/>
        <v>0.10924250334523486</v>
      </c>
      <c r="BC15" s="41">
        <f t="shared" si="31"/>
        <v>0.17912835320598811</v>
      </c>
      <c r="BD15" s="41">
        <f t="shared" si="32"/>
        <v>0.22784910857257931</v>
      </c>
      <c r="BE15" s="42">
        <f t="shared" si="33"/>
        <v>0.22784910857257931</v>
      </c>
      <c r="BF15" s="36"/>
      <c r="BG15" s="39">
        <f t="shared" si="34"/>
        <v>1.9981238205008973E-4</v>
      </c>
      <c r="BH15" s="41">
        <f t="shared" si="35"/>
        <v>1.4123511492661313E-2</v>
      </c>
      <c r="BI15" s="40">
        <f t="shared" si="36"/>
        <v>2.5547434842771485E-2</v>
      </c>
      <c r="BJ15" s="41">
        <f t="shared" si="37"/>
        <v>0.2055474787665468</v>
      </c>
      <c r="BK15" s="41">
        <f t="shared" si="38"/>
        <v>0.74471347937935994</v>
      </c>
      <c r="BL15" s="42">
        <f t="shared" si="39"/>
        <v>0.79419357262461898</v>
      </c>
      <c r="BM15" s="36"/>
      <c r="BN15" s="35">
        <v>31.542999999999999</v>
      </c>
      <c r="BO15" s="36">
        <v>104.56</v>
      </c>
      <c r="BP15" s="37">
        <f t="shared" si="40"/>
        <v>136.10300000000001</v>
      </c>
      <c r="BQ15" s="33">
        <v>2102.9899999999998</v>
      </c>
      <c r="BR15" s="36">
        <v>13.145</v>
      </c>
      <c r="BS15" s="36">
        <v>8</v>
      </c>
      <c r="BT15" s="37">
        <f t="shared" si="41"/>
        <v>2081.8449999999998</v>
      </c>
      <c r="BU15" s="36">
        <v>285.29899999999998</v>
      </c>
      <c r="BV15" s="36">
        <v>43.198999999999998</v>
      </c>
      <c r="BW15" s="37">
        <v>328.49799999999999</v>
      </c>
      <c r="BX15" s="36">
        <v>0.03</v>
      </c>
      <c r="BY15" s="36">
        <v>10.244999999999999</v>
      </c>
      <c r="BZ15" s="36">
        <v>2.6389999999999998</v>
      </c>
      <c r="CA15" s="36">
        <v>9.2190000000003227</v>
      </c>
      <c r="CB15" s="67">
        <v>2568.5790000000002</v>
      </c>
      <c r="CC15" s="36">
        <v>0.77800000000000002</v>
      </c>
      <c r="CD15" s="33">
        <v>1990.0309999999999</v>
      </c>
      <c r="CE15" s="37">
        <f t="shared" si="42"/>
        <v>1990.809</v>
      </c>
      <c r="CF15" s="36">
        <v>250.78899999999999</v>
      </c>
      <c r="CG15" s="36">
        <v>26.790000000000191</v>
      </c>
      <c r="CH15" s="37">
        <f t="shared" si="43"/>
        <v>277.57900000000018</v>
      </c>
      <c r="CI15" s="36">
        <v>59.956000000000003</v>
      </c>
      <c r="CJ15" s="36">
        <v>240.23500000000001</v>
      </c>
      <c r="CK15" s="108">
        <f t="shared" si="44"/>
        <v>2568.5790000000002</v>
      </c>
      <c r="CL15" s="36"/>
      <c r="CM15" s="69">
        <v>424.601</v>
      </c>
      <c r="CN15" s="36"/>
      <c r="CO15" s="60" t="s">
        <v>212</v>
      </c>
      <c r="CP15" s="56">
        <v>21</v>
      </c>
      <c r="CQ15" s="56"/>
      <c r="CR15" s="70">
        <v>2</v>
      </c>
      <c r="CS15" s="71" t="s">
        <v>134</v>
      </c>
      <c r="CT15" s="70"/>
      <c r="CU15" s="56"/>
      <c r="CV15" s="32">
        <v>212.14800000000002</v>
      </c>
      <c r="CW15" s="33">
        <v>272.14800000000002</v>
      </c>
      <c r="CX15" s="34">
        <v>272.14800000000002</v>
      </c>
      <c r="CY15" s="56"/>
      <c r="CZ15" s="60">
        <f t="shared" si="45"/>
        <v>1220.1469999999999</v>
      </c>
      <c r="DA15" s="33">
        <v>1208.7860000000001</v>
      </c>
      <c r="DB15" s="34">
        <v>1231.508</v>
      </c>
      <c r="DC15" s="56"/>
      <c r="DD15" s="32">
        <v>188.50299999999999</v>
      </c>
      <c r="DE15" s="33">
        <v>11.526999999999999</v>
      </c>
      <c r="DF15" s="33">
        <v>119.223</v>
      </c>
      <c r="DG15" s="33">
        <v>22.512</v>
      </c>
      <c r="DH15" s="33">
        <v>93.004999999999995</v>
      </c>
      <c r="DI15" s="33">
        <v>45.728000000000002</v>
      </c>
      <c r="DJ15" s="33">
        <v>3.9079999999999999</v>
      </c>
      <c r="DK15" s="33">
        <v>-9.9999999997635314E-4</v>
      </c>
      <c r="DL15" s="33">
        <v>1595.693</v>
      </c>
      <c r="DM15" s="72">
        <f t="shared" si="46"/>
        <v>2080.098</v>
      </c>
      <c r="DN15" s="33"/>
      <c r="DO15" s="47">
        <f t="shared" si="47"/>
        <v>9.0622172609175142E-2</v>
      </c>
      <c r="DP15" s="41">
        <f t="shared" si="48"/>
        <v>5.5415658300714673E-3</v>
      </c>
      <c r="DQ15" s="41">
        <f t="shared" si="49"/>
        <v>5.731604953228165E-2</v>
      </c>
      <c r="DR15" s="41">
        <f t="shared" si="50"/>
        <v>1.0822567013669548E-2</v>
      </c>
      <c r="DS15" s="41">
        <f t="shared" si="51"/>
        <v>4.4711835692356802E-2</v>
      </c>
      <c r="DT15" s="41">
        <f t="shared" si="52"/>
        <v>2.1983579619806376E-2</v>
      </c>
      <c r="DU15" s="41">
        <f t="shared" si="53"/>
        <v>1.8787576354575603E-3</v>
      </c>
      <c r="DV15" s="41">
        <f t="shared" si="54"/>
        <v>-4.8074658019783354E-7</v>
      </c>
      <c r="DW15" s="41">
        <f t="shared" si="55"/>
        <v>0.76712395281376167</v>
      </c>
      <c r="DX15" s="73">
        <f t="shared" si="56"/>
        <v>1</v>
      </c>
      <c r="DY15" s="56"/>
      <c r="DZ15" s="35">
        <v>3.9390000000000001</v>
      </c>
      <c r="EA15" s="36">
        <v>49.786999999999999</v>
      </c>
      <c r="EB15" s="68">
        <f t="shared" si="57"/>
        <v>53.725999999999999</v>
      </c>
      <c r="ED15" s="35">
        <v>13.145</v>
      </c>
      <c r="EE15" s="36">
        <v>8</v>
      </c>
      <c r="EF15" s="68">
        <f t="shared" si="58"/>
        <v>21.145</v>
      </c>
      <c r="EH15" s="32">
        <v>1566.125</v>
      </c>
      <c r="EI15" s="33">
        <v>536.86499999999978</v>
      </c>
      <c r="EJ15" s="34">
        <f t="shared" si="59"/>
        <v>2102.9899999999998</v>
      </c>
      <c r="EK15" s="63"/>
      <c r="EL15" s="47">
        <v>0.74471347937935994</v>
      </c>
      <c r="EM15" s="41">
        <v>0.25528652062064006</v>
      </c>
      <c r="EN15" s="42">
        <f t="shared" si="60"/>
        <v>1</v>
      </c>
      <c r="EO15" s="56"/>
      <c r="EP15" s="60">
        <f t="shared" si="61"/>
        <v>234.1465</v>
      </c>
      <c r="EQ15" s="33">
        <v>228.05799999999999</v>
      </c>
      <c r="ER15" s="34">
        <v>240.23500000000001</v>
      </c>
      <c r="ET15" s="60">
        <f t="shared" si="62"/>
        <v>2041.9154999999998</v>
      </c>
      <c r="EU15" s="33">
        <v>1980.8409999999999</v>
      </c>
      <c r="EV15" s="34">
        <v>2102.9899999999998</v>
      </c>
      <c r="EX15" s="60">
        <f t="shared" si="63"/>
        <v>515.80099999999993</v>
      </c>
      <c r="EY15" s="33">
        <v>526</v>
      </c>
      <c r="EZ15" s="34">
        <v>505.60199999999998</v>
      </c>
      <c r="FB15" s="60">
        <f t="shared" si="64"/>
        <v>2557.7164999999995</v>
      </c>
      <c r="FC15" s="56">
        <v>2506.8409999999999</v>
      </c>
      <c r="FD15" s="70">
        <v>2608.5919999999996</v>
      </c>
      <c r="FF15" s="60">
        <f t="shared" si="65"/>
        <v>1927.4475</v>
      </c>
      <c r="FG15" s="33">
        <v>1864.864</v>
      </c>
      <c r="FH15" s="34">
        <v>1990.0309999999999</v>
      </c>
      <c r="FI15" s="33"/>
      <c r="FJ15" s="74">
        <f t="shared" si="66"/>
        <v>0.47945108949345144</v>
      </c>
    </row>
    <row r="16" spans="1:166" x14ac:dyDescent="0.2">
      <c r="A16" s="1"/>
      <c r="B16" s="75" t="s">
        <v>148</v>
      </c>
      <c r="C16" s="32">
        <v>3231.9780000000001</v>
      </c>
      <c r="D16" s="33">
        <v>3123.9839999999999</v>
      </c>
      <c r="E16" s="33">
        <v>2722.7919999999999</v>
      </c>
      <c r="F16" s="33">
        <v>1215.2729999999999</v>
      </c>
      <c r="G16" s="33">
        <v>2322.7220000000002</v>
      </c>
      <c r="H16" s="33">
        <f t="shared" si="0"/>
        <v>4447.2510000000002</v>
      </c>
      <c r="I16" s="34">
        <f t="shared" si="1"/>
        <v>3938.0649999999996</v>
      </c>
      <c r="J16" s="33"/>
      <c r="K16" s="35">
        <v>26.606999999999999</v>
      </c>
      <c r="L16" s="36">
        <v>12.341000000000001</v>
      </c>
      <c r="M16" s="36">
        <v>1E-3</v>
      </c>
      <c r="N16" s="37">
        <f t="shared" si="2"/>
        <v>38.948999999999998</v>
      </c>
      <c r="O16" s="36">
        <v>23.994999999999997</v>
      </c>
      <c r="P16" s="37">
        <f t="shared" si="3"/>
        <v>14.954000000000001</v>
      </c>
      <c r="Q16" s="36">
        <v>1.21</v>
      </c>
      <c r="R16" s="37">
        <f t="shared" si="4"/>
        <v>13.744</v>
      </c>
      <c r="S16" s="36">
        <v>3.8109999999999999</v>
      </c>
      <c r="T16" s="36">
        <v>0.74399999999999999</v>
      </c>
      <c r="U16" s="36">
        <v>0.06</v>
      </c>
      <c r="V16" s="37">
        <f t="shared" si="5"/>
        <v>18.358999999999998</v>
      </c>
      <c r="W16" s="36">
        <v>4.4000000000000004</v>
      </c>
      <c r="X16" s="38">
        <f t="shared" si="6"/>
        <v>13.958999999999998</v>
      </c>
      <c r="Y16" s="36"/>
      <c r="Z16" s="39">
        <f t="shared" si="7"/>
        <v>1.703401809996466E-2</v>
      </c>
      <c r="AA16" s="40">
        <f t="shared" si="8"/>
        <v>7.9008087109280981E-3</v>
      </c>
      <c r="AB16" s="41">
        <f t="shared" si="9"/>
        <v>0.55155847738139019</v>
      </c>
      <c r="AC16" s="41">
        <f t="shared" si="10"/>
        <v>0.56115528531337699</v>
      </c>
      <c r="AD16" s="41">
        <f t="shared" si="11"/>
        <v>0.61606202983388525</v>
      </c>
      <c r="AE16" s="40">
        <f t="shared" si="12"/>
        <v>1.5361794426603976E-2</v>
      </c>
      <c r="AF16" s="40">
        <f t="shared" si="13"/>
        <v>8.9366654886836802E-3</v>
      </c>
      <c r="AG16" s="40">
        <f t="shared" si="14"/>
        <v>1.8046395875922137E-2</v>
      </c>
      <c r="AH16" s="40">
        <f t="shared" si="15"/>
        <v>2.5221515663254174E-2</v>
      </c>
      <c r="AI16" s="40">
        <f t="shared" si="16"/>
        <v>1.776844078506153E-2</v>
      </c>
      <c r="AJ16" s="42">
        <f t="shared" si="17"/>
        <v>8.9343460931037053E-2</v>
      </c>
      <c r="AK16" s="36"/>
      <c r="AL16" s="47">
        <f t="shared" si="18"/>
        <v>0.10810619422926813</v>
      </c>
      <c r="AM16" s="41">
        <f t="shared" si="19"/>
        <v>0.12638371581504712</v>
      </c>
      <c r="AN16" s="42">
        <f t="shared" si="20"/>
        <v>9.4941312512345041E-2</v>
      </c>
      <c r="AO16" s="36"/>
      <c r="AP16" s="47">
        <f t="shared" si="21"/>
        <v>0.85306626433455079</v>
      </c>
      <c r="AQ16" s="41">
        <f t="shared" si="22"/>
        <v>0.80849244928043218</v>
      </c>
      <c r="AR16" s="41">
        <f t="shared" si="23"/>
        <v>3.6249627936823833E-2</v>
      </c>
      <c r="AS16" s="41">
        <f t="shared" si="24"/>
        <v>0.13398141942797875</v>
      </c>
      <c r="AT16" s="66">
        <v>1.39</v>
      </c>
      <c r="AU16" s="36"/>
      <c r="AV16" s="47">
        <f t="shared" si="25"/>
        <v>9.0025365271669544E-2</v>
      </c>
      <c r="AW16" s="41">
        <f t="shared" si="26"/>
        <v>0.15920446572918889</v>
      </c>
      <c r="AX16" s="41">
        <f t="shared" si="27"/>
        <v>0.1775066345361925</v>
      </c>
      <c r="AY16" s="42">
        <f t="shared" si="28"/>
        <v>0.19580270262026048</v>
      </c>
      <c r="AZ16" s="36"/>
      <c r="BA16" s="47">
        <f t="shared" si="29"/>
        <v>0.10074697290637499</v>
      </c>
      <c r="BB16" s="41">
        <f t="shared" si="30"/>
        <v>9.4344392195738952E-2</v>
      </c>
      <c r="BC16" s="41">
        <f t="shared" si="31"/>
        <v>0.16772046487508768</v>
      </c>
      <c r="BD16" s="41">
        <f t="shared" si="32"/>
        <v>0.18602263368209132</v>
      </c>
      <c r="BE16" s="42">
        <f t="shared" si="33"/>
        <v>0.20431870176615927</v>
      </c>
      <c r="BF16" s="36"/>
      <c r="BG16" s="39">
        <f t="shared" si="34"/>
        <v>9.3437195339723359E-4</v>
      </c>
      <c r="BH16" s="41">
        <f t="shared" si="35"/>
        <v>6.2022656209954376E-2</v>
      </c>
      <c r="BI16" s="40">
        <f t="shared" si="36"/>
        <v>8.3340923581382651E-3</v>
      </c>
      <c r="BJ16" s="41">
        <f t="shared" si="37"/>
        <v>6.71635164653024E-2</v>
      </c>
      <c r="BK16" s="41">
        <f t="shared" si="38"/>
        <v>0.82510856503177632</v>
      </c>
      <c r="BL16" s="42">
        <f t="shared" si="39"/>
        <v>0.87907944637785329</v>
      </c>
      <c r="BM16" s="36"/>
      <c r="BN16" s="35">
        <v>68.840999999999994</v>
      </c>
      <c r="BO16" s="36">
        <v>106.378</v>
      </c>
      <c r="BP16" s="37">
        <f t="shared" si="40"/>
        <v>175.21899999999999</v>
      </c>
      <c r="BQ16" s="33">
        <v>2722.7919999999999</v>
      </c>
      <c r="BR16" s="36">
        <v>7.6639999999999997</v>
      </c>
      <c r="BS16" s="36">
        <v>4.5860000000000003</v>
      </c>
      <c r="BT16" s="37">
        <f t="shared" si="41"/>
        <v>2710.5419999999999</v>
      </c>
      <c r="BU16" s="36">
        <v>216.459</v>
      </c>
      <c r="BV16" s="36">
        <v>109.396</v>
      </c>
      <c r="BW16" s="37">
        <v>325.85500000000002</v>
      </c>
      <c r="BX16" s="36">
        <v>0</v>
      </c>
      <c r="BY16" s="36">
        <v>5.8000000000000003E-2</v>
      </c>
      <c r="BZ16" s="36">
        <v>4.7729999999999997</v>
      </c>
      <c r="CA16" s="36">
        <v>15.531000000000081</v>
      </c>
      <c r="CB16" s="67">
        <v>3231.9780000000001</v>
      </c>
      <c r="CC16" s="36">
        <v>50.070999999999998</v>
      </c>
      <c r="CD16" s="33">
        <v>2322.7220000000002</v>
      </c>
      <c r="CE16" s="37">
        <f t="shared" si="42"/>
        <v>2372.7930000000001</v>
      </c>
      <c r="CF16" s="36">
        <v>440.16899999999998</v>
      </c>
      <c r="CG16" s="36">
        <v>33.460999999999956</v>
      </c>
      <c r="CH16" s="37">
        <f t="shared" si="43"/>
        <v>473.62999999999994</v>
      </c>
      <c r="CI16" s="36">
        <v>59.942999999999998</v>
      </c>
      <c r="CJ16" s="36">
        <v>325.61200000000002</v>
      </c>
      <c r="CK16" s="108">
        <f t="shared" si="44"/>
        <v>3231.9780000000005</v>
      </c>
      <c r="CL16" s="36"/>
      <c r="CM16" s="69">
        <v>433.02499999999998</v>
      </c>
      <c r="CN16" s="36"/>
      <c r="CO16" s="60" t="s">
        <v>209</v>
      </c>
      <c r="CP16" s="56">
        <v>28.5</v>
      </c>
      <c r="CQ16" s="56"/>
      <c r="CR16" s="70">
        <v>4</v>
      </c>
      <c r="CS16" s="71" t="s">
        <v>134</v>
      </c>
      <c r="CT16" s="76" t="s">
        <v>149</v>
      </c>
      <c r="CU16" s="56"/>
      <c r="CV16" s="32">
        <v>260.95999999999998</v>
      </c>
      <c r="CW16" s="33">
        <v>290.95999999999998</v>
      </c>
      <c r="CX16" s="34">
        <v>320.95</v>
      </c>
      <c r="CY16" s="56"/>
      <c r="CZ16" s="60">
        <f t="shared" si="45"/>
        <v>1547.0125</v>
      </c>
      <c r="DA16" s="33">
        <v>1454.875</v>
      </c>
      <c r="DB16" s="34">
        <v>1639.15</v>
      </c>
      <c r="DC16" s="56"/>
      <c r="DD16" s="32">
        <v>28.140999999999998</v>
      </c>
      <c r="DE16" s="33">
        <v>12.43</v>
      </c>
      <c r="DF16" s="33">
        <v>72.272999999999996</v>
      </c>
      <c r="DG16" s="33">
        <v>21.332999999999998</v>
      </c>
      <c r="DH16" s="33">
        <v>203.45699999999999</v>
      </c>
      <c r="DI16" s="33">
        <v>24.274000000000001</v>
      </c>
      <c r="DJ16" s="33">
        <v>8.7189999999999994</v>
      </c>
      <c r="DK16" s="33">
        <v>-9.9999999974897946E-4</v>
      </c>
      <c r="DL16" s="33">
        <v>2185.9749999999999</v>
      </c>
      <c r="DM16" s="72">
        <f t="shared" si="46"/>
        <v>2556.6010000000001</v>
      </c>
      <c r="DN16" s="33"/>
      <c r="DO16" s="47">
        <f t="shared" si="47"/>
        <v>1.1007192753190662E-2</v>
      </c>
      <c r="DP16" s="41">
        <f t="shared" si="48"/>
        <v>4.8619240937479097E-3</v>
      </c>
      <c r="DQ16" s="41">
        <f t="shared" si="49"/>
        <v>2.8269174579842529E-2</v>
      </c>
      <c r="DR16" s="41">
        <f t="shared" si="50"/>
        <v>8.3442821151990462E-3</v>
      </c>
      <c r="DS16" s="41">
        <f t="shared" si="51"/>
        <v>7.9581053124832532E-2</v>
      </c>
      <c r="DT16" s="41">
        <f t="shared" si="52"/>
        <v>9.4946376067286207E-3</v>
      </c>
      <c r="DU16" s="41">
        <f t="shared" si="53"/>
        <v>3.41038746366758E-3</v>
      </c>
      <c r="DV16" s="41">
        <f t="shared" si="54"/>
        <v>-3.9114433568201663E-7</v>
      </c>
      <c r="DW16" s="41">
        <f t="shared" si="55"/>
        <v>0.85503173940712685</v>
      </c>
      <c r="DX16" s="73">
        <f t="shared" si="56"/>
        <v>1</v>
      </c>
      <c r="DY16" s="56"/>
      <c r="DZ16" s="35">
        <v>2.7810000000000001</v>
      </c>
      <c r="EA16" s="36">
        <v>19.911000000000001</v>
      </c>
      <c r="EB16" s="68">
        <f t="shared" si="57"/>
        <v>22.692</v>
      </c>
      <c r="ED16" s="35">
        <v>7.6639999999999997</v>
      </c>
      <c r="EE16" s="36">
        <v>4.5860000000000003</v>
      </c>
      <c r="EF16" s="68">
        <f t="shared" si="58"/>
        <v>12.25</v>
      </c>
      <c r="EH16" s="32">
        <v>2246.5990000000002</v>
      </c>
      <c r="EI16" s="33">
        <v>476.1929999999997</v>
      </c>
      <c r="EJ16" s="34">
        <f t="shared" si="59"/>
        <v>2722.7919999999999</v>
      </c>
      <c r="EK16" s="63"/>
      <c r="EL16" s="47">
        <v>0.82510856503177632</v>
      </c>
      <c r="EM16" s="41">
        <v>0.17489143496822368</v>
      </c>
      <c r="EN16" s="42">
        <f t="shared" si="60"/>
        <v>1</v>
      </c>
      <c r="EO16" s="56"/>
      <c r="EP16" s="60">
        <f t="shared" si="61"/>
        <v>312.47950000000003</v>
      </c>
      <c r="EQ16" s="33">
        <v>299.34699999999998</v>
      </c>
      <c r="ER16" s="34">
        <v>325.61200000000002</v>
      </c>
      <c r="ET16" s="60">
        <f t="shared" si="62"/>
        <v>2589.9749999999999</v>
      </c>
      <c r="EU16" s="33">
        <v>2457.1579999999999</v>
      </c>
      <c r="EV16" s="34">
        <v>2722.7919999999999</v>
      </c>
      <c r="EX16" s="60">
        <f t="shared" si="63"/>
        <v>1127.1585</v>
      </c>
      <c r="EY16" s="33">
        <v>1039.0440000000001</v>
      </c>
      <c r="EZ16" s="34">
        <v>1215.2729999999999</v>
      </c>
      <c r="FB16" s="60">
        <f t="shared" si="64"/>
        <v>3717.1334999999999</v>
      </c>
      <c r="FC16" s="56">
        <v>3496.2020000000002</v>
      </c>
      <c r="FD16" s="70">
        <v>3938.0649999999996</v>
      </c>
      <c r="FF16" s="60">
        <f t="shared" si="65"/>
        <v>2222.0214999999998</v>
      </c>
      <c r="FG16" s="33">
        <v>2121.3209999999999</v>
      </c>
      <c r="FH16" s="34">
        <v>2322.7220000000002</v>
      </c>
      <c r="FI16" s="33"/>
      <c r="FJ16" s="74">
        <f t="shared" si="66"/>
        <v>0.50716619976992416</v>
      </c>
    </row>
    <row r="17" spans="1:166" x14ac:dyDescent="0.2">
      <c r="A17" s="1"/>
      <c r="B17" s="75" t="s">
        <v>150</v>
      </c>
      <c r="C17" s="32">
        <v>5290.7830000000004</v>
      </c>
      <c r="D17" s="33">
        <v>5149.6095000000005</v>
      </c>
      <c r="E17" s="33">
        <v>4369.9210000000003</v>
      </c>
      <c r="F17" s="33">
        <v>1496.271</v>
      </c>
      <c r="G17" s="33">
        <v>3947.4189999999999</v>
      </c>
      <c r="H17" s="33">
        <f t="shared" si="0"/>
        <v>6787.0540000000001</v>
      </c>
      <c r="I17" s="34">
        <f t="shared" si="1"/>
        <v>5866.192</v>
      </c>
      <c r="J17" s="33"/>
      <c r="K17" s="35">
        <v>52.868000000000002</v>
      </c>
      <c r="L17" s="36">
        <v>17.527000000000001</v>
      </c>
      <c r="M17" s="36">
        <v>0.79300000000000004</v>
      </c>
      <c r="N17" s="37">
        <f t="shared" si="2"/>
        <v>71.188000000000017</v>
      </c>
      <c r="O17" s="36">
        <v>33.042999999999999</v>
      </c>
      <c r="P17" s="37">
        <f t="shared" si="3"/>
        <v>38.145000000000017</v>
      </c>
      <c r="Q17" s="36">
        <v>0.45799999999999996</v>
      </c>
      <c r="R17" s="37">
        <f t="shared" si="4"/>
        <v>37.687000000000019</v>
      </c>
      <c r="S17" s="36">
        <v>8.8239999999999998</v>
      </c>
      <c r="T17" s="36">
        <v>-0.55299999999999994</v>
      </c>
      <c r="U17" s="36">
        <v>0.14300000000000002</v>
      </c>
      <c r="V17" s="37">
        <f t="shared" si="5"/>
        <v>46.10100000000002</v>
      </c>
      <c r="W17" s="36">
        <v>11.530999999999999</v>
      </c>
      <c r="X17" s="38">
        <f t="shared" si="6"/>
        <v>34.570000000000022</v>
      </c>
      <c r="Y17" s="36"/>
      <c r="Z17" s="39">
        <f t="shared" si="7"/>
        <v>2.0532819041909876E-2</v>
      </c>
      <c r="AA17" s="40">
        <f t="shared" si="8"/>
        <v>6.8071180931291971E-3</v>
      </c>
      <c r="AB17" s="41">
        <f t="shared" si="9"/>
        <v>0.41584968348456425</v>
      </c>
      <c r="AC17" s="41">
        <f t="shared" si="10"/>
        <v>0.41297555366694988</v>
      </c>
      <c r="AD17" s="41">
        <f t="shared" si="11"/>
        <v>0.46416530875990325</v>
      </c>
      <c r="AE17" s="40">
        <f t="shared" si="12"/>
        <v>1.2833206090675418E-2</v>
      </c>
      <c r="AF17" s="40">
        <f t="shared" si="13"/>
        <v>1.3426260767928138E-2</v>
      </c>
      <c r="AG17" s="40">
        <f t="shared" si="14"/>
        <v>2.6191750204800638E-2</v>
      </c>
      <c r="AH17" s="40">
        <f t="shared" si="15"/>
        <v>3.5166800043564539E-2</v>
      </c>
      <c r="AI17" s="40">
        <f t="shared" si="16"/>
        <v>2.8553326293558622E-2</v>
      </c>
      <c r="AJ17" s="42">
        <f t="shared" si="17"/>
        <v>0.11752077733008234</v>
      </c>
      <c r="AK17" s="36"/>
      <c r="AL17" s="47">
        <f t="shared" si="18"/>
        <v>6.7472309340991368E-2</v>
      </c>
      <c r="AM17" s="41">
        <f t="shared" si="19"/>
        <v>8.2692601221339201E-2</v>
      </c>
      <c r="AN17" s="42">
        <f t="shared" si="20"/>
        <v>6.7341361022678639E-2</v>
      </c>
      <c r="AO17" s="36"/>
      <c r="AP17" s="47">
        <f t="shared" si="21"/>
        <v>0.90331587230066623</v>
      </c>
      <c r="AQ17" s="41">
        <f t="shared" si="22"/>
        <v>0.85733742778725086</v>
      </c>
      <c r="AR17" s="41">
        <f t="shared" si="23"/>
        <v>-2.6008059676611184E-2</v>
      </c>
      <c r="AS17" s="41">
        <f t="shared" si="24"/>
        <v>0.15015943764845391</v>
      </c>
      <c r="AT17" s="66">
        <v>1.48</v>
      </c>
      <c r="AU17" s="36"/>
      <c r="AV17" s="47">
        <f t="shared" si="25"/>
        <v>0.10068415204327978</v>
      </c>
      <c r="AW17" s="41">
        <f t="shared" si="26"/>
        <v>0.18984501752963553</v>
      </c>
      <c r="AX17" s="41">
        <f t="shared" si="27"/>
        <v>0.18984501752963553</v>
      </c>
      <c r="AY17" s="42">
        <f t="shared" si="28"/>
        <v>0.20766421504207558</v>
      </c>
      <c r="AZ17" s="36"/>
      <c r="BA17" s="47">
        <f t="shared" si="29"/>
        <v>0.11711650241561597</v>
      </c>
      <c r="BB17" s="41">
        <f t="shared" si="30"/>
        <v>0.1072181565564114</v>
      </c>
      <c r="BC17" s="41">
        <f t="shared" si="31"/>
        <v>0.20216521068973659</v>
      </c>
      <c r="BD17" s="41">
        <f t="shared" si="32"/>
        <v>0.20216521068973659</v>
      </c>
      <c r="BE17" s="42">
        <f t="shared" si="33"/>
        <v>0.21998440820217663</v>
      </c>
      <c r="BF17" s="36"/>
      <c r="BG17" s="39">
        <f t="shared" si="34"/>
        <v>2.1645558702353476E-4</v>
      </c>
      <c r="BH17" s="41">
        <f t="shared" si="35"/>
        <v>9.867287142364697E-3</v>
      </c>
      <c r="BI17" s="40">
        <f t="shared" si="36"/>
        <v>6.2518292664787308E-4</v>
      </c>
      <c r="BJ17" s="41">
        <f t="shared" si="37"/>
        <v>4.2875145755093781E-3</v>
      </c>
      <c r="BK17" s="41">
        <f t="shared" si="38"/>
        <v>0.68525380664776314</v>
      </c>
      <c r="BL17" s="42">
        <f t="shared" si="39"/>
        <v>0.76553512056884598</v>
      </c>
      <c r="BM17" s="36"/>
      <c r="BN17" s="35">
        <v>70.105999999999995</v>
      </c>
      <c r="BO17" s="36">
        <v>203.68799999999999</v>
      </c>
      <c r="BP17" s="37">
        <f t="shared" si="40"/>
        <v>273.79399999999998</v>
      </c>
      <c r="BQ17" s="33">
        <v>4369.9210000000003</v>
      </c>
      <c r="BR17" s="36">
        <v>0</v>
      </c>
      <c r="BS17" s="36">
        <v>17.561</v>
      </c>
      <c r="BT17" s="37">
        <f t="shared" si="41"/>
        <v>4352.3600000000006</v>
      </c>
      <c r="BU17" s="36">
        <v>487.08800000000002</v>
      </c>
      <c r="BV17" s="36">
        <v>135.76</v>
      </c>
      <c r="BW17" s="37">
        <v>622.84799999999996</v>
      </c>
      <c r="BX17" s="36">
        <v>5.1269999999999998</v>
      </c>
      <c r="BY17" s="36">
        <v>3.5960000000000001</v>
      </c>
      <c r="BZ17" s="36">
        <v>24.763999999999999</v>
      </c>
      <c r="CA17" s="36">
        <v>8.2939999999999507</v>
      </c>
      <c r="CB17" s="67">
        <v>5290.7830000000004</v>
      </c>
      <c r="CC17" s="36">
        <v>7.1769999999999996</v>
      </c>
      <c r="CD17" s="33">
        <v>3947.4189999999999</v>
      </c>
      <c r="CE17" s="37">
        <f t="shared" si="42"/>
        <v>3954.596</v>
      </c>
      <c r="CF17" s="36">
        <v>599.68100000000004</v>
      </c>
      <c r="CG17" s="36">
        <v>66.868000000000393</v>
      </c>
      <c r="CH17" s="37">
        <f t="shared" si="43"/>
        <v>666.54900000000043</v>
      </c>
      <c r="CI17" s="36">
        <v>50</v>
      </c>
      <c r="CJ17" s="36">
        <v>619.63799999999992</v>
      </c>
      <c r="CK17" s="108">
        <f t="shared" si="44"/>
        <v>5290.7830000000004</v>
      </c>
      <c r="CL17" s="36"/>
      <c r="CM17" s="69">
        <v>794.46100000000001</v>
      </c>
      <c r="CN17" s="36"/>
      <c r="CO17" s="60" t="s">
        <v>209</v>
      </c>
      <c r="CP17" s="56">
        <v>39.950000000000003</v>
      </c>
      <c r="CQ17" s="56"/>
      <c r="CR17" s="70">
        <v>2</v>
      </c>
      <c r="CS17" s="71" t="s">
        <v>134</v>
      </c>
      <c r="CT17" s="70"/>
      <c r="CU17" s="56"/>
      <c r="CV17" s="32">
        <v>532.69799999999998</v>
      </c>
      <c r="CW17" s="33">
        <v>532.69799999999998</v>
      </c>
      <c r="CX17" s="34">
        <v>582.69799999999998</v>
      </c>
      <c r="CY17" s="56"/>
      <c r="CZ17" s="60">
        <f t="shared" si="45"/>
        <v>2639.7624999999998</v>
      </c>
      <c r="DA17" s="33">
        <v>2473.5625</v>
      </c>
      <c r="DB17" s="34">
        <v>2805.9625000000001</v>
      </c>
      <c r="DC17" s="56"/>
      <c r="DD17" s="32">
        <v>439.18299999999999</v>
      </c>
      <c r="DE17" s="33">
        <v>60.421999999999997</v>
      </c>
      <c r="DF17" s="33">
        <v>182.01400000000001</v>
      </c>
      <c r="DG17" s="33">
        <v>47.15</v>
      </c>
      <c r="DH17" s="33">
        <v>406.96800000000002</v>
      </c>
      <c r="DI17" s="33">
        <v>11.045</v>
      </c>
      <c r="DJ17" s="33">
        <v>46.741</v>
      </c>
      <c r="DK17" s="33">
        <v>95.455999999999676</v>
      </c>
      <c r="DL17" s="33">
        <v>2940.0920000000001</v>
      </c>
      <c r="DM17" s="72">
        <f t="shared" si="46"/>
        <v>4229.0709999999999</v>
      </c>
      <c r="DN17" s="33"/>
      <c r="DO17" s="47">
        <f t="shared" si="47"/>
        <v>0.10384857572738788</v>
      </c>
      <c r="DP17" s="41">
        <f t="shared" si="48"/>
        <v>1.428729855800482E-2</v>
      </c>
      <c r="DQ17" s="41">
        <f t="shared" si="49"/>
        <v>4.3038766670032265E-2</v>
      </c>
      <c r="DR17" s="41">
        <f t="shared" si="50"/>
        <v>1.1149020671442971E-2</v>
      </c>
      <c r="DS17" s="41">
        <f t="shared" si="51"/>
        <v>9.6231063512530302E-2</v>
      </c>
      <c r="DT17" s="41">
        <f t="shared" si="52"/>
        <v>2.6116846938724842E-3</v>
      </c>
      <c r="DU17" s="41">
        <f t="shared" si="53"/>
        <v>1.1052309124155163E-2</v>
      </c>
      <c r="DV17" s="41">
        <f t="shared" si="54"/>
        <v>2.257138742764065E-2</v>
      </c>
      <c r="DW17" s="41">
        <f t="shared" si="55"/>
        <v>0.69520989361493346</v>
      </c>
      <c r="DX17" s="73">
        <f t="shared" si="56"/>
        <v>1</v>
      </c>
      <c r="DY17" s="56"/>
      <c r="DZ17" s="35">
        <v>2.7320000000000002</v>
      </c>
      <c r="EA17" s="36">
        <v>0</v>
      </c>
      <c r="EB17" s="68">
        <f t="shared" si="57"/>
        <v>2.7320000000000002</v>
      </c>
      <c r="ED17" s="35">
        <v>0</v>
      </c>
      <c r="EE17" s="36">
        <v>17.561</v>
      </c>
      <c r="EF17" s="68">
        <f t="shared" si="58"/>
        <v>17.561</v>
      </c>
      <c r="EH17" s="32">
        <v>2994.5050000000001</v>
      </c>
      <c r="EI17" s="33">
        <v>1375.4160000000004</v>
      </c>
      <c r="EJ17" s="34">
        <f t="shared" si="59"/>
        <v>4369.9210000000003</v>
      </c>
      <c r="EK17" s="63"/>
      <c r="EL17" s="47">
        <v>0.68525380664776314</v>
      </c>
      <c r="EM17" s="41">
        <v>0.31474619335223686</v>
      </c>
      <c r="EN17" s="42">
        <f t="shared" si="60"/>
        <v>1</v>
      </c>
      <c r="EO17" s="56"/>
      <c r="EP17" s="60">
        <f t="shared" si="61"/>
        <v>588.32150000000001</v>
      </c>
      <c r="EQ17" s="33">
        <v>557.005</v>
      </c>
      <c r="ER17" s="34">
        <v>619.63799999999992</v>
      </c>
      <c r="ET17" s="60">
        <f t="shared" si="62"/>
        <v>4231.8150000000005</v>
      </c>
      <c r="EU17" s="33">
        <v>4093.7089999999998</v>
      </c>
      <c r="EV17" s="34">
        <v>4369.9210000000003</v>
      </c>
      <c r="EX17" s="60">
        <f t="shared" si="63"/>
        <v>1410.3564999999999</v>
      </c>
      <c r="EY17" s="33">
        <v>1324.442</v>
      </c>
      <c r="EZ17" s="34">
        <v>1496.271</v>
      </c>
      <c r="FB17" s="60">
        <f t="shared" si="64"/>
        <v>5642.1715000000004</v>
      </c>
      <c r="FC17" s="56">
        <v>5418.1509999999998</v>
      </c>
      <c r="FD17" s="70">
        <v>5866.192</v>
      </c>
      <c r="FF17" s="60">
        <f t="shared" si="65"/>
        <v>3822.8924999999999</v>
      </c>
      <c r="FG17" s="33">
        <v>3698.366</v>
      </c>
      <c r="FH17" s="34">
        <v>3947.4189999999999</v>
      </c>
      <c r="FI17" s="33"/>
      <c r="FJ17" s="74">
        <f t="shared" si="66"/>
        <v>0.53034919406069003</v>
      </c>
    </row>
    <row r="18" spans="1:166" x14ac:dyDescent="0.2">
      <c r="A18" s="1"/>
      <c r="B18" s="75" t="s">
        <v>151</v>
      </c>
      <c r="C18" s="32">
        <v>1294.4580000000001</v>
      </c>
      <c r="D18" s="33">
        <v>1262.1505000000002</v>
      </c>
      <c r="E18" s="33">
        <v>1119.8689999999999</v>
      </c>
      <c r="F18" s="33">
        <v>125</v>
      </c>
      <c r="G18" s="33">
        <v>1098.9739999999999</v>
      </c>
      <c r="H18" s="33">
        <f t="shared" si="0"/>
        <v>1419.4580000000001</v>
      </c>
      <c r="I18" s="34">
        <f t="shared" si="1"/>
        <v>1244.8689999999999</v>
      </c>
      <c r="J18" s="33"/>
      <c r="K18" s="35">
        <v>13.432</v>
      </c>
      <c r="L18" s="36">
        <v>2.778</v>
      </c>
      <c r="M18" s="36">
        <v>0.16900000000000001</v>
      </c>
      <c r="N18" s="37">
        <f t="shared" si="2"/>
        <v>16.379000000000001</v>
      </c>
      <c r="O18" s="36">
        <v>9.8109999999999999</v>
      </c>
      <c r="P18" s="37">
        <f t="shared" si="3"/>
        <v>6.5680000000000014</v>
      </c>
      <c r="Q18" s="36">
        <v>0.28799999999999998</v>
      </c>
      <c r="R18" s="37">
        <f t="shared" si="4"/>
        <v>6.2800000000000011</v>
      </c>
      <c r="S18" s="36">
        <v>2.0169999999999999</v>
      </c>
      <c r="T18" s="36">
        <v>-1.9E-2</v>
      </c>
      <c r="U18" s="36">
        <v>-1.2E-2</v>
      </c>
      <c r="V18" s="37">
        <f t="shared" si="5"/>
        <v>8.266</v>
      </c>
      <c r="W18" s="36">
        <v>2.8</v>
      </c>
      <c r="X18" s="38">
        <f t="shared" si="6"/>
        <v>5.4660000000000002</v>
      </c>
      <c r="Y18" s="36"/>
      <c r="Z18" s="39">
        <f t="shared" si="7"/>
        <v>2.1284308012396301E-2</v>
      </c>
      <c r="AA18" s="40">
        <f t="shared" si="8"/>
        <v>4.4020106952380083E-3</v>
      </c>
      <c r="AB18" s="41">
        <f t="shared" si="9"/>
        <v>0.53387386406921689</v>
      </c>
      <c r="AC18" s="41">
        <f t="shared" si="10"/>
        <v>0.53332246140465311</v>
      </c>
      <c r="AD18" s="41">
        <f t="shared" si="11"/>
        <v>0.59899871787044379</v>
      </c>
      <c r="AE18" s="40">
        <f t="shared" si="12"/>
        <v>1.5546481976594707E-2</v>
      </c>
      <c r="AF18" s="40">
        <f t="shared" si="13"/>
        <v>8.6614076530492981E-3</v>
      </c>
      <c r="AG18" s="40">
        <f t="shared" si="14"/>
        <v>2.0034288468463682E-2</v>
      </c>
      <c r="AH18" s="40">
        <f t="shared" si="15"/>
        <v>3.1396581599132806E-2</v>
      </c>
      <c r="AI18" s="40">
        <f t="shared" si="16"/>
        <v>2.301780672922648E-2</v>
      </c>
      <c r="AJ18" s="42">
        <f t="shared" si="17"/>
        <v>9.7710524081282432E-2</v>
      </c>
      <c r="AK18" s="36"/>
      <c r="AL18" s="47">
        <f t="shared" si="18"/>
        <v>0.11262580600292091</v>
      </c>
      <c r="AM18" s="41">
        <f t="shared" si="19"/>
        <v>0.12351783828665799</v>
      </c>
      <c r="AN18" s="42">
        <f t="shared" si="20"/>
        <v>8.2798079490491519E-2</v>
      </c>
      <c r="AO18" s="36"/>
      <c r="AP18" s="47">
        <f t="shared" si="21"/>
        <v>0.98134156762978531</v>
      </c>
      <c r="AQ18" s="41">
        <f t="shared" si="22"/>
        <v>0.94289960069530843</v>
      </c>
      <c r="AR18" s="41">
        <f t="shared" si="23"/>
        <v>-6.8189157160757644E-2</v>
      </c>
      <c r="AS18" s="41">
        <f t="shared" si="24"/>
        <v>0.119602180990036</v>
      </c>
      <c r="AT18" s="66">
        <v>1.3</v>
      </c>
      <c r="AU18" s="36"/>
      <c r="AV18" s="47">
        <f t="shared" si="25"/>
        <v>8.5727494905203552E-2</v>
      </c>
      <c r="AW18" s="41">
        <f t="shared" si="26"/>
        <v>0.19039999999999999</v>
      </c>
      <c r="AX18" s="41">
        <f t="shared" si="27"/>
        <v>0.19039999999999999</v>
      </c>
      <c r="AY18" s="42">
        <f t="shared" si="28"/>
        <v>0.21609999999999999</v>
      </c>
      <c r="AZ18" s="36"/>
      <c r="BA18" s="47">
        <f t="shared" si="29"/>
        <v>9.0739135607335264E-2</v>
      </c>
      <c r="BB18" s="41">
        <f t="shared" si="30"/>
        <v>8.9950111629732266E-2</v>
      </c>
      <c r="BC18" s="41">
        <f t="shared" si="31"/>
        <v>0.19977839400578898</v>
      </c>
      <c r="BD18" s="41">
        <f t="shared" si="32"/>
        <v>0.19977839400578898</v>
      </c>
      <c r="BE18" s="42">
        <f t="shared" si="33"/>
        <v>0.22547839400578898</v>
      </c>
      <c r="BF18" s="36"/>
      <c r="BG18" s="39">
        <f t="shared" si="34"/>
        <v>5.4176607274620376E-4</v>
      </c>
      <c r="BH18" s="41">
        <f t="shared" si="35"/>
        <v>3.3621293485874379E-2</v>
      </c>
      <c r="BI18" s="40">
        <f t="shared" si="36"/>
        <v>1.9609436460871765E-3</v>
      </c>
      <c r="BJ18" s="41">
        <f t="shared" si="37"/>
        <v>1.796201475568061E-2</v>
      </c>
      <c r="BK18" s="41">
        <f t="shared" si="38"/>
        <v>0.83837395266767811</v>
      </c>
      <c r="BL18" s="42">
        <f t="shared" si="39"/>
        <v>0.85460317511320472</v>
      </c>
      <c r="BM18" s="36"/>
      <c r="BN18" s="35">
        <v>69.311000000000007</v>
      </c>
      <c r="BO18" s="36">
        <v>76.314999999999998</v>
      </c>
      <c r="BP18" s="37">
        <f t="shared" si="40"/>
        <v>145.626</v>
      </c>
      <c r="BQ18" s="33">
        <v>1119.8689999999999</v>
      </c>
      <c r="BR18" s="36">
        <v>0.2</v>
      </c>
      <c r="BS18" s="36">
        <v>4.5999999999999996</v>
      </c>
      <c r="BT18" s="37">
        <f t="shared" si="41"/>
        <v>1115.069</v>
      </c>
      <c r="BU18" s="36">
        <v>10.003</v>
      </c>
      <c r="BV18" s="36">
        <v>12.426</v>
      </c>
      <c r="BW18" s="37">
        <v>22.429000000000002</v>
      </c>
      <c r="BX18" s="36">
        <v>1.0089999999999999</v>
      </c>
      <c r="BY18" s="36">
        <v>9.7000000000000003E-2</v>
      </c>
      <c r="BZ18" s="36">
        <v>8.0500000000000007</v>
      </c>
      <c r="CA18" s="36">
        <v>2.1780000000001447</v>
      </c>
      <c r="CB18" s="67">
        <v>1294.4580000000001</v>
      </c>
      <c r="CC18" s="36">
        <v>1.552</v>
      </c>
      <c r="CD18" s="33">
        <v>1098.9739999999999</v>
      </c>
      <c r="CE18" s="37">
        <f t="shared" si="42"/>
        <v>1100.5259999999998</v>
      </c>
      <c r="CF18" s="36">
        <v>50</v>
      </c>
      <c r="CG18" s="36">
        <v>11.474000000000245</v>
      </c>
      <c r="CH18" s="37">
        <f t="shared" si="43"/>
        <v>61.474000000000245</v>
      </c>
      <c r="CI18" s="36">
        <v>15</v>
      </c>
      <c r="CJ18" s="36">
        <v>117.458</v>
      </c>
      <c r="CK18" s="108">
        <f t="shared" si="44"/>
        <v>1294.4580000000001</v>
      </c>
      <c r="CL18" s="36"/>
      <c r="CM18" s="69">
        <v>154.82000000000002</v>
      </c>
      <c r="CN18" s="36"/>
      <c r="CO18" s="60" t="s">
        <v>215</v>
      </c>
      <c r="CP18" s="56">
        <v>14.1</v>
      </c>
      <c r="CQ18" s="56"/>
      <c r="CR18" s="70">
        <v>2</v>
      </c>
      <c r="CS18" s="60"/>
      <c r="CT18" s="70"/>
      <c r="CU18" s="56"/>
      <c r="CV18" s="32">
        <v>110.97064159999998</v>
      </c>
      <c r="CW18" s="33">
        <v>110.97064159999998</v>
      </c>
      <c r="CX18" s="34">
        <v>125.94934689999998</v>
      </c>
      <c r="CY18" s="56"/>
      <c r="CZ18" s="60">
        <f t="shared" si="45"/>
        <v>545.66449999999998</v>
      </c>
      <c r="DA18" s="33">
        <v>508.5</v>
      </c>
      <c r="DB18" s="34">
        <v>582.82899999999995</v>
      </c>
      <c r="DC18" s="56"/>
      <c r="DD18" s="32">
        <v>36.085000000000001</v>
      </c>
      <c r="DE18" s="33">
        <v>18.984999999999999</v>
      </c>
      <c r="DF18" s="33">
        <v>25.591000000000001</v>
      </c>
      <c r="DG18" s="33">
        <v>1.0960000000000001</v>
      </c>
      <c r="DH18" s="33">
        <v>38.302</v>
      </c>
      <c r="DI18" s="33">
        <v>19.306999999999999</v>
      </c>
      <c r="DJ18" s="33">
        <v>8.1129999999999995</v>
      </c>
      <c r="DK18" s="33">
        <v>15.093999999999863</v>
      </c>
      <c r="DL18" s="33">
        <v>907.7</v>
      </c>
      <c r="DM18" s="72">
        <f t="shared" si="46"/>
        <v>1070.2729999999999</v>
      </c>
      <c r="DN18" s="33"/>
      <c r="DO18" s="47">
        <f t="shared" si="47"/>
        <v>3.3715696836227771E-2</v>
      </c>
      <c r="DP18" s="41">
        <f t="shared" si="48"/>
        <v>1.773846485896589E-2</v>
      </c>
      <c r="DQ18" s="41">
        <f t="shared" si="49"/>
        <v>2.3910721843866008E-2</v>
      </c>
      <c r="DR18" s="41">
        <f t="shared" si="50"/>
        <v>1.0240377922268431E-3</v>
      </c>
      <c r="DS18" s="41">
        <f t="shared" si="51"/>
        <v>3.5787130946964001E-2</v>
      </c>
      <c r="DT18" s="41">
        <f t="shared" si="52"/>
        <v>1.8039322677485089E-2</v>
      </c>
      <c r="DU18" s="41">
        <f t="shared" si="53"/>
        <v>7.5803089492120241E-3</v>
      </c>
      <c r="DV18" s="41">
        <f t="shared" si="54"/>
        <v>1.4102943828350209E-2</v>
      </c>
      <c r="DW18" s="41">
        <f t="shared" si="55"/>
        <v>0.84810137226670212</v>
      </c>
      <c r="DX18" s="73">
        <f t="shared" si="56"/>
        <v>1</v>
      </c>
      <c r="DY18" s="56"/>
      <c r="DZ18" s="35">
        <v>1.8740000000000001</v>
      </c>
      <c r="EA18" s="36">
        <v>0.32200000000000001</v>
      </c>
      <c r="EB18" s="68">
        <f t="shared" si="57"/>
        <v>2.1960000000000002</v>
      </c>
      <c r="ED18" s="35">
        <v>0.2</v>
      </c>
      <c r="EE18" s="36">
        <v>4.5999999999999996</v>
      </c>
      <c r="EF18" s="68">
        <f t="shared" si="58"/>
        <v>4.8</v>
      </c>
      <c r="EH18" s="32">
        <v>938.86899999999991</v>
      </c>
      <c r="EI18" s="33">
        <v>180.99999999999997</v>
      </c>
      <c r="EJ18" s="34">
        <f t="shared" si="59"/>
        <v>1119.8689999999999</v>
      </c>
      <c r="EK18" s="63"/>
      <c r="EL18" s="47">
        <v>0.83837395266767811</v>
      </c>
      <c r="EM18" s="41">
        <v>0.16162604733232189</v>
      </c>
      <c r="EN18" s="42">
        <f t="shared" si="60"/>
        <v>1</v>
      </c>
      <c r="EO18" s="56"/>
      <c r="EP18" s="60">
        <f t="shared" si="61"/>
        <v>111.8815</v>
      </c>
      <c r="EQ18" s="33">
        <v>106.30500000000001</v>
      </c>
      <c r="ER18" s="34">
        <v>117.458</v>
      </c>
      <c r="ET18" s="60">
        <f t="shared" si="62"/>
        <v>1063.1895</v>
      </c>
      <c r="EU18" s="33">
        <v>1006.51</v>
      </c>
      <c r="EV18" s="34">
        <v>1119.8689999999999</v>
      </c>
      <c r="EX18" s="60">
        <f t="shared" si="63"/>
        <v>113.25</v>
      </c>
      <c r="EY18" s="33">
        <v>101.5</v>
      </c>
      <c r="EZ18" s="34">
        <v>125</v>
      </c>
      <c r="FB18" s="60">
        <f t="shared" si="64"/>
        <v>1176.4395</v>
      </c>
      <c r="FC18" s="56">
        <v>1108.01</v>
      </c>
      <c r="FD18" s="70">
        <v>1244.8689999999999</v>
      </c>
      <c r="FF18" s="60">
        <f t="shared" si="65"/>
        <v>1056.9565</v>
      </c>
      <c r="FG18" s="33">
        <v>1014.939</v>
      </c>
      <c r="FH18" s="34">
        <v>1098.9739999999999</v>
      </c>
      <c r="FI18" s="33"/>
      <c r="FJ18" s="74">
        <f t="shared" si="66"/>
        <v>0.45024944803153127</v>
      </c>
    </row>
    <row r="19" spans="1:166" x14ac:dyDescent="0.2">
      <c r="A19" s="1"/>
      <c r="B19" s="75" t="s">
        <v>152</v>
      </c>
      <c r="C19" s="32">
        <v>1967.0909999999999</v>
      </c>
      <c r="D19" s="33">
        <v>1940.518</v>
      </c>
      <c r="E19" s="33">
        <v>1629.184</v>
      </c>
      <c r="F19" s="33">
        <v>447</v>
      </c>
      <c r="G19" s="33">
        <v>1319.721</v>
      </c>
      <c r="H19" s="33">
        <f t="shared" si="0"/>
        <v>2414.0909999999999</v>
      </c>
      <c r="I19" s="34">
        <f t="shared" si="1"/>
        <v>2076.1840000000002</v>
      </c>
      <c r="J19" s="33"/>
      <c r="K19" s="35">
        <v>16.721</v>
      </c>
      <c r="L19" s="36">
        <v>3.9319999999999999</v>
      </c>
      <c r="M19" s="36">
        <v>0</v>
      </c>
      <c r="N19" s="37">
        <f t="shared" si="2"/>
        <v>20.652999999999999</v>
      </c>
      <c r="O19" s="36">
        <v>13.511000000000001</v>
      </c>
      <c r="P19" s="37">
        <f t="shared" si="3"/>
        <v>7.1419999999999977</v>
      </c>
      <c r="Q19" s="36">
        <v>0.30200000000000005</v>
      </c>
      <c r="R19" s="37">
        <f t="shared" si="4"/>
        <v>6.8399999999999981</v>
      </c>
      <c r="S19" s="36">
        <v>2.1560000000000001</v>
      </c>
      <c r="T19" s="36">
        <v>-3.5999999999999997E-2</v>
      </c>
      <c r="U19" s="36">
        <v>3.0000000000000001E-3</v>
      </c>
      <c r="V19" s="37">
        <f t="shared" si="5"/>
        <v>8.9629999999999992</v>
      </c>
      <c r="W19" s="36">
        <v>1.915</v>
      </c>
      <c r="X19" s="38">
        <f t="shared" si="6"/>
        <v>7.0479999999999992</v>
      </c>
      <c r="Y19" s="36"/>
      <c r="Z19" s="39">
        <f t="shared" si="7"/>
        <v>1.7233542796304905E-2</v>
      </c>
      <c r="AA19" s="40">
        <f t="shared" si="8"/>
        <v>4.0525261811536917E-3</v>
      </c>
      <c r="AB19" s="41">
        <f t="shared" si="9"/>
        <v>0.59329029991656801</v>
      </c>
      <c r="AC19" s="41">
        <f t="shared" si="10"/>
        <v>0.59235389539216987</v>
      </c>
      <c r="AD19" s="41">
        <f t="shared" si="11"/>
        <v>0.65419067447828416</v>
      </c>
      <c r="AE19" s="40">
        <f t="shared" si="12"/>
        <v>1.3925147821354917E-2</v>
      </c>
      <c r="AF19" s="40">
        <f t="shared" si="13"/>
        <v>7.2640398079275728E-3</v>
      </c>
      <c r="AG19" s="40">
        <f t="shared" si="14"/>
        <v>1.4128743362743156E-2</v>
      </c>
      <c r="AH19" s="40">
        <f t="shared" si="15"/>
        <v>1.8567029089915876E-2</v>
      </c>
      <c r="AI19" s="40">
        <f t="shared" si="16"/>
        <v>1.3711777043297839E-2</v>
      </c>
      <c r="AJ19" s="42">
        <f t="shared" si="17"/>
        <v>6.6213220096952394E-2</v>
      </c>
      <c r="AK19" s="36"/>
      <c r="AL19" s="47">
        <f t="shared" si="18"/>
        <v>3.5658481078641432E-2</v>
      </c>
      <c r="AM19" s="41">
        <f t="shared" si="19"/>
        <v>5.9228912958078597E-2</v>
      </c>
      <c r="AN19" s="42">
        <f t="shared" si="20"/>
        <v>1.6491438870531738E-2</v>
      </c>
      <c r="AO19" s="36"/>
      <c r="AP19" s="47">
        <f t="shared" si="21"/>
        <v>0.81005030739314898</v>
      </c>
      <c r="AQ19" s="41">
        <f t="shared" si="22"/>
        <v>0.76302048854042059</v>
      </c>
      <c r="AR19" s="41">
        <f t="shared" si="23"/>
        <v>5.4023428504324442E-2</v>
      </c>
      <c r="AS19" s="41">
        <f t="shared" si="24"/>
        <v>0.15434517264325848</v>
      </c>
      <c r="AT19" s="66">
        <v>1.85</v>
      </c>
      <c r="AU19" s="36"/>
      <c r="AV19" s="47">
        <f t="shared" si="25"/>
        <v>0.100285179079158</v>
      </c>
      <c r="AW19" s="41">
        <f t="shared" si="26"/>
        <v>0.19269999999999998</v>
      </c>
      <c r="AX19" s="41">
        <f t="shared" si="27"/>
        <v>0.19269999999999998</v>
      </c>
      <c r="AY19" s="42">
        <f t="shared" si="28"/>
        <v>0.2122</v>
      </c>
      <c r="AZ19" s="36"/>
      <c r="BA19" s="47">
        <f t="shared" si="29"/>
        <v>0.11136393791644617</v>
      </c>
      <c r="BB19" s="41">
        <f t="shared" si="30"/>
        <v>0.10386813482446923</v>
      </c>
      <c r="BC19" s="41">
        <f t="shared" si="31"/>
        <v>0.19958472193459903</v>
      </c>
      <c r="BD19" s="41">
        <f t="shared" si="32"/>
        <v>0.19958472193459903</v>
      </c>
      <c r="BE19" s="42">
        <f t="shared" si="33"/>
        <v>0.21908472193459905</v>
      </c>
      <c r="BF19" s="36"/>
      <c r="BG19" s="39">
        <f t="shared" si="34"/>
        <v>3.7723192956005643E-4</v>
      </c>
      <c r="BH19" s="41">
        <f t="shared" si="35"/>
        <v>3.2606348520837838E-2</v>
      </c>
      <c r="BI19" s="40">
        <f t="shared" si="36"/>
        <v>2.2354749371464488E-2</v>
      </c>
      <c r="BJ19" s="41">
        <f t="shared" si="37"/>
        <v>0.15684889620065637</v>
      </c>
      <c r="BK19" s="41">
        <f t="shared" si="38"/>
        <v>0.79683080609679446</v>
      </c>
      <c r="BL19" s="42">
        <f t="shared" si="39"/>
        <v>0.84057289719986272</v>
      </c>
      <c r="BM19" s="36"/>
      <c r="BN19" s="35">
        <v>63.703000000000003</v>
      </c>
      <c r="BO19" s="36">
        <v>68.453999999999994</v>
      </c>
      <c r="BP19" s="37">
        <f t="shared" si="40"/>
        <v>132.15699999999998</v>
      </c>
      <c r="BQ19" s="33">
        <v>1629.184</v>
      </c>
      <c r="BR19" s="36">
        <v>6.7350000000000003</v>
      </c>
      <c r="BS19" s="36">
        <v>6.4</v>
      </c>
      <c r="BT19" s="37">
        <f t="shared" si="41"/>
        <v>1616.049</v>
      </c>
      <c r="BU19" s="36">
        <v>169.40299999999999</v>
      </c>
      <c r="BV19" s="36">
        <v>32.237000000000002</v>
      </c>
      <c r="BW19" s="37">
        <v>201.64</v>
      </c>
      <c r="BX19" s="36">
        <v>0</v>
      </c>
      <c r="BY19" s="36">
        <v>0.18</v>
      </c>
      <c r="BZ19" s="36">
        <v>12.536</v>
      </c>
      <c r="CA19" s="36">
        <v>4.5290000000000052</v>
      </c>
      <c r="CB19" s="67">
        <v>1967.0909999999999</v>
      </c>
      <c r="CC19" s="36">
        <v>130</v>
      </c>
      <c r="CD19" s="33">
        <v>1319.721</v>
      </c>
      <c r="CE19" s="37">
        <f t="shared" si="42"/>
        <v>1449.721</v>
      </c>
      <c r="CF19" s="36">
        <v>259.88</v>
      </c>
      <c r="CG19" s="36">
        <v>18.426999999999907</v>
      </c>
      <c r="CH19" s="37">
        <f t="shared" si="43"/>
        <v>278.3069999999999</v>
      </c>
      <c r="CI19" s="36">
        <v>20</v>
      </c>
      <c r="CJ19" s="36">
        <v>219.06299999999999</v>
      </c>
      <c r="CK19" s="108">
        <f t="shared" si="44"/>
        <v>1967.0909999999999</v>
      </c>
      <c r="CL19" s="36"/>
      <c r="CM19" s="69">
        <v>303.61099999999993</v>
      </c>
      <c r="CN19" s="36"/>
      <c r="CO19" s="60" t="s">
        <v>209</v>
      </c>
      <c r="CP19" s="56">
        <v>15</v>
      </c>
      <c r="CQ19" s="56"/>
      <c r="CR19" s="70">
        <v>1</v>
      </c>
      <c r="CS19" s="60"/>
      <c r="CT19" s="70"/>
      <c r="CU19" s="56"/>
      <c r="CV19" s="32">
        <v>197.27007319999998</v>
      </c>
      <c r="CW19" s="33">
        <v>197.27007319999998</v>
      </c>
      <c r="CX19" s="34">
        <v>217.2325352</v>
      </c>
      <c r="CY19" s="56"/>
      <c r="CZ19" s="60">
        <f t="shared" si="45"/>
        <v>997.6825</v>
      </c>
      <c r="DA19" s="33">
        <v>971.649</v>
      </c>
      <c r="DB19" s="34">
        <v>1023.716</v>
      </c>
      <c r="DC19" s="56"/>
      <c r="DD19" s="32">
        <v>30.81</v>
      </c>
      <c r="DE19" s="33">
        <v>8.657</v>
      </c>
      <c r="DF19" s="33">
        <v>42.566000000000003</v>
      </c>
      <c r="DG19" s="33">
        <v>88.320999999999998</v>
      </c>
      <c r="DH19" s="33">
        <v>104.31399999999999</v>
      </c>
      <c r="DI19" s="33">
        <v>37.250999999999998</v>
      </c>
      <c r="DJ19" s="33">
        <v>17.881</v>
      </c>
      <c r="DK19" s="33">
        <v>0</v>
      </c>
      <c r="DL19" s="33">
        <v>1293.7639999999999</v>
      </c>
      <c r="DM19" s="72">
        <f t="shared" si="46"/>
        <v>1623.5639999999999</v>
      </c>
      <c r="DN19" s="33"/>
      <c r="DO19" s="47">
        <f t="shared" si="47"/>
        <v>1.8976769625342765E-2</v>
      </c>
      <c r="DP19" s="41">
        <f t="shared" si="48"/>
        <v>5.3320965480880339E-3</v>
      </c>
      <c r="DQ19" s="41">
        <f t="shared" si="49"/>
        <v>2.6217629856291471E-2</v>
      </c>
      <c r="DR19" s="41">
        <f t="shared" si="50"/>
        <v>5.4399456997075574E-2</v>
      </c>
      <c r="DS19" s="41">
        <f t="shared" si="51"/>
        <v>6.4250008007075796E-2</v>
      </c>
      <c r="DT19" s="41">
        <f t="shared" si="52"/>
        <v>2.2943967715470411E-2</v>
      </c>
      <c r="DU19" s="41">
        <f t="shared" si="53"/>
        <v>1.1013424786457449E-2</v>
      </c>
      <c r="DV19" s="41">
        <f t="shared" si="54"/>
        <v>0</v>
      </c>
      <c r="DW19" s="41">
        <f t="shared" si="55"/>
        <v>0.79686664646419858</v>
      </c>
      <c r="DX19" s="73">
        <f t="shared" si="56"/>
        <v>1</v>
      </c>
      <c r="DY19" s="56"/>
      <c r="DZ19" s="35">
        <v>12.965</v>
      </c>
      <c r="EA19" s="36">
        <v>23.454999999999998</v>
      </c>
      <c r="EB19" s="68">
        <f t="shared" si="57"/>
        <v>36.42</v>
      </c>
      <c r="ED19" s="35">
        <v>6.7350000000000003</v>
      </c>
      <c r="EE19" s="36">
        <v>6.4</v>
      </c>
      <c r="EF19" s="68">
        <f t="shared" si="58"/>
        <v>13.135000000000002</v>
      </c>
      <c r="EH19" s="32">
        <v>1298.184</v>
      </c>
      <c r="EI19" s="33">
        <v>331</v>
      </c>
      <c r="EJ19" s="34">
        <f t="shared" si="59"/>
        <v>1629.184</v>
      </c>
      <c r="EK19" s="63"/>
      <c r="EL19" s="47">
        <v>0.79683080609679446</v>
      </c>
      <c r="EM19" s="41">
        <v>0.20316919390320554</v>
      </c>
      <c r="EN19" s="42">
        <f t="shared" si="60"/>
        <v>1</v>
      </c>
      <c r="EO19" s="56"/>
      <c r="EP19" s="60">
        <f t="shared" si="61"/>
        <v>212.88799999999998</v>
      </c>
      <c r="EQ19" s="33">
        <v>206.71299999999999</v>
      </c>
      <c r="ER19" s="34">
        <v>219.06299999999999</v>
      </c>
      <c r="ET19" s="60">
        <f t="shared" si="62"/>
        <v>1601.1369999999999</v>
      </c>
      <c r="EU19" s="33">
        <v>1573.09</v>
      </c>
      <c r="EV19" s="34">
        <v>1629.184</v>
      </c>
      <c r="EX19" s="60">
        <f t="shared" si="63"/>
        <v>417</v>
      </c>
      <c r="EY19" s="33">
        <v>387</v>
      </c>
      <c r="EZ19" s="34">
        <v>447</v>
      </c>
      <c r="FB19" s="60">
        <f t="shared" si="64"/>
        <v>2018.1370000000002</v>
      </c>
      <c r="FC19" s="56">
        <v>1960.09</v>
      </c>
      <c r="FD19" s="70">
        <v>2076.1840000000002</v>
      </c>
      <c r="FF19" s="60">
        <f t="shared" si="65"/>
        <v>1309.0155</v>
      </c>
      <c r="FG19" s="33">
        <v>1298.31</v>
      </c>
      <c r="FH19" s="34">
        <v>1319.721</v>
      </c>
      <c r="FI19" s="33"/>
      <c r="FJ19" s="74">
        <f t="shared" si="66"/>
        <v>0.52042127181711473</v>
      </c>
    </row>
    <row r="20" spans="1:166" x14ac:dyDescent="0.2">
      <c r="A20" s="1"/>
      <c r="B20" s="75" t="s">
        <v>153</v>
      </c>
      <c r="C20" s="32">
        <v>4262.7150000000001</v>
      </c>
      <c r="D20" s="33">
        <v>3697.7070000000003</v>
      </c>
      <c r="E20" s="33">
        <v>2395.9810000000002</v>
      </c>
      <c r="F20" s="33">
        <v>437.94499999999999</v>
      </c>
      <c r="G20" s="33">
        <v>3379.01</v>
      </c>
      <c r="H20" s="33">
        <f t="shared" si="0"/>
        <v>4700.66</v>
      </c>
      <c r="I20" s="34">
        <f t="shared" si="1"/>
        <v>2833.9260000000004</v>
      </c>
      <c r="J20" s="33"/>
      <c r="K20" s="35">
        <v>32.006</v>
      </c>
      <c r="L20" s="36">
        <v>2.16</v>
      </c>
      <c r="M20" s="36">
        <v>0.11599999999999999</v>
      </c>
      <c r="N20" s="37">
        <f t="shared" si="2"/>
        <v>34.281999999999996</v>
      </c>
      <c r="O20" s="36">
        <v>18.255000000000003</v>
      </c>
      <c r="P20" s="37">
        <f t="shared" si="3"/>
        <v>16.026999999999994</v>
      </c>
      <c r="Q20" s="36">
        <v>0.23300000000000001</v>
      </c>
      <c r="R20" s="37">
        <f t="shared" si="4"/>
        <v>15.793999999999993</v>
      </c>
      <c r="S20" s="36">
        <v>2.9899999999999998</v>
      </c>
      <c r="T20" s="36">
        <v>0.153</v>
      </c>
      <c r="U20" s="36">
        <v>0</v>
      </c>
      <c r="V20" s="37">
        <f t="shared" si="5"/>
        <v>18.936999999999991</v>
      </c>
      <c r="W20" s="36">
        <v>4.0090000000000003</v>
      </c>
      <c r="X20" s="38">
        <f t="shared" si="6"/>
        <v>14.92799999999999</v>
      </c>
      <c r="Y20" s="36"/>
      <c r="Z20" s="39">
        <f t="shared" si="7"/>
        <v>1.7311268848505302E-2</v>
      </c>
      <c r="AA20" s="40">
        <f t="shared" si="8"/>
        <v>1.1682915926004953E-3</v>
      </c>
      <c r="AB20" s="41">
        <f t="shared" si="9"/>
        <v>0.4877755511022045</v>
      </c>
      <c r="AC20" s="41">
        <f t="shared" si="10"/>
        <v>0.48977784932388935</v>
      </c>
      <c r="AD20" s="41">
        <f t="shared" si="11"/>
        <v>0.53249518697858944</v>
      </c>
      <c r="AE20" s="40">
        <f t="shared" si="12"/>
        <v>9.8736865846861324E-3</v>
      </c>
      <c r="AF20" s="40">
        <f t="shared" si="13"/>
        <v>8.0741930066389727E-3</v>
      </c>
      <c r="AG20" s="40">
        <f t="shared" si="14"/>
        <v>1.8454500530926642E-2</v>
      </c>
      <c r="AH20" s="40">
        <f t="shared" si="15"/>
        <v>2.3698604982439964E-2</v>
      </c>
      <c r="AI20" s="40">
        <f t="shared" si="16"/>
        <v>1.9525079138897068E-2</v>
      </c>
      <c r="AJ20" s="42">
        <f t="shared" si="17"/>
        <v>0.10946247676452142</v>
      </c>
      <c r="AK20" s="36"/>
      <c r="AL20" s="47">
        <f t="shared" si="18"/>
        <v>-0.11916802628105813</v>
      </c>
      <c r="AM20" s="41">
        <f t="shared" si="19"/>
        <v>-0.12825049702400812</v>
      </c>
      <c r="AN20" s="42">
        <f t="shared" si="20"/>
        <v>6.5030326010523054E-2</v>
      </c>
      <c r="AO20" s="36"/>
      <c r="AP20" s="47">
        <f t="shared" si="21"/>
        <v>1.4102824688509632</v>
      </c>
      <c r="AQ20" s="41">
        <f t="shared" si="22"/>
        <v>0.86009443447494693</v>
      </c>
      <c r="AR20" s="41">
        <f t="shared" si="23"/>
        <v>-0.29783389224942319</v>
      </c>
      <c r="AS20" s="41">
        <f t="shared" si="24"/>
        <v>0.42677518905204781</v>
      </c>
      <c r="AT20" s="66">
        <v>1.87</v>
      </c>
      <c r="AU20" s="36"/>
      <c r="AV20" s="47">
        <f t="shared" si="25"/>
        <v>7.3751118711900751E-2</v>
      </c>
      <c r="AW20" s="41">
        <f t="shared" si="26"/>
        <v>0.16805374191825526</v>
      </c>
      <c r="AX20" s="41">
        <f t="shared" si="27"/>
        <v>0.19255315760719108</v>
      </c>
      <c r="AY20" s="42">
        <f t="shared" si="28"/>
        <v>0.20786529241277596</v>
      </c>
      <c r="AZ20" s="36"/>
      <c r="BA20" s="47">
        <f t="shared" si="29"/>
        <v>6.6714054305765214E-2</v>
      </c>
      <c r="BB20" s="41">
        <f t="shared" si="30"/>
        <v>7.7253112159738568E-2</v>
      </c>
      <c r="BC20" s="41">
        <f t="shared" si="31"/>
        <v>0.17719692385336608</v>
      </c>
      <c r="BD20" s="41">
        <f t="shared" si="32"/>
        <v>0.2016963395423019</v>
      </c>
      <c r="BE20" s="42">
        <f t="shared" si="33"/>
        <v>0.21700847434788681</v>
      </c>
      <c r="BF20" s="36"/>
      <c r="BG20" s="39">
        <f t="shared" si="34"/>
        <v>1.8216947820758528E-4</v>
      </c>
      <c r="BH20" s="41">
        <f t="shared" si="35"/>
        <v>1.2154407929055823E-2</v>
      </c>
      <c r="BI20" s="40">
        <f t="shared" si="36"/>
        <v>1.9089884268698287E-2</v>
      </c>
      <c r="BJ20" s="41">
        <f t="shared" si="37"/>
        <v>0.15888051743242915</v>
      </c>
      <c r="BK20" s="41">
        <f t="shared" si="38"/>
        <v>0.79198416014150363</v>
      </c>
      <c r="BL20" s="42">
        <f t="shared" si="39"/>
        <v>0.82413019958883893</v>
      </c>
      <c r="BM20" s="36"/>
      <c r="BN20" s="35">
        <v>665.14400000000001</v>
      </c>
      <c r="BO20" s="36">
        <v>860.29100000000005</v>
      </c>
      <c r="BP20" s="37">
        <f t="shared" si="40"/>
        <v>1525.4349999999999</v>
      </c>
      <c r="BQ20" s="33">
        <v>2395.9810000000002</v>
      </c>
      <c r="BR20" s="36">
        <v>0</v>
      </c>
      <c r="BS20" s="36">
        <v>3.5</v>
      </c>
      <c r="BT20" s="37">
        <f t="shared" si="41"/>
        <v>2392.4810000000002</v>
      </c>
      <c r="BU20" s="36">
        <v>293.786</v>
      </c>
      <c r="BV20" s="36">
        <v>38.790999999999997</v>
      </c>
      <c r="BW20" s="37">
        <v>332.577</v>
      </c>
      <c r="BX20" s="36">
        <v>0</v>
      </c>
      <c r="BY20" s="36">
        <v>0.40500000000000003</v>
      </c>
      <c r="BZ20" s="36">
        <v>6.3819999999999997</v>
      </c>
      <c r="CA20" s="36">
        <v>5.434999999999981</v>
      </c>
      <c r="CB20" s="67">
        <v>4262.7150000000001</v>
      </c>
      <c r="CC20" s="36">
        <v>0</v>
      </c>
      <c r="CD20" s="33">
        <v>3379.01</v>
      </c>
      <c r="CE20" s="37">
        <f t="shared" si="42"/>
        <v>3379.01</v>
      </c>
      <c r="CF20" s="36">
        <v>484.64</v>
      </c>
      <c r="CG20" s="36">
        <v>49.68199999999996</v>
      </c>
      <c r="CH20" s="37">
        <f t="shared" si="43"/>
        <v>534.32199999999989</v>
      </c>
      <c r="CI20" s="36">
        <v>65</v>
      </c>
      <c r="CJ20" s="36">
        <v>284.38299999999998</v>
      </c>
      <c r="CK20" s="108">
        <f t="shared" si="44"/>
        <v>4262.7150000000001</v>
      </c>
      <c r="CL20" s="36"/>
      <c r="CM20" s="69">
        <v>1819.221</v>
      </c>
      <c r="CN20" s="36"/>
      <c r="CO20" s="60" t="s">
        <v>216</v>
      </c>
      <c r="CP20" s="56">
        <v>13.8</v>
      </c>
      <c r="CQ20" s="56"/>
      <c r="CR20" s="70">
        <v>1</v>
      </c>
      <c r="CS20" s="71" t="s">
        <v>134</v>
      </c>
      <c r="CT20" s="70"/>
      <c r="CU20" s="56"/>
      <c r="CV20" s="32">
        <v>274.38</v>
      </c>
      <c r="CW20" s="33">
        <v>314.38</v>
      </c>
      <c r="CX20" s="34">
        <v>339.38</v>
      </c>
      <c r="CY20" s="56"/>
      <c r="CZ20" s="60">
        <f t="shared" si="45"/>
        <v>1617.8167461084272</v>
      </c>
      <c r="DA20" s="33">
        <v>1602.9414922168546</v>
      </c>
      <c r="DB20" s="34">
        <v>1632.692</v>
      </c>
      <c r="DC20" s="56"/>
      <c r="DD20" s="32">
        <v>0</v>
      </c>
      <c r="DE20" s="33">
        <v>0</v>
      </c>
      <c r="DF20" s="33">
        <v>0</v>
      </c>
      <c r="DG20" s="33">
        <v>0</v>
      </c>
      <c r="DH20" s="33">
        <v>432.13700000000017</v>
      </c>
      <c r="DI20" s="33">
        <v>0</v>
      </c>
      <c r="DJ20" s="33">
        <v>0</v>
      </c>
      <c r="DK20" s="33">
        <v>0</v>
      </c>
      <c r="DL20" s="33">
        <v>2145.183</v>
      </c>
      <c r="DM20" s="72">
        <f t="shared" si="46"/>
        <v>2577.3200000000002</v>
      </c>
      <c r="DN20" s="33"/>
      <c r="DO20" s="47">
        <f t="shared" si="47"/>
        <v>0</v>
      </c>
      <c r="DP20" s="41">
        <f t="shared" si="48"/>
        <v>0</v>
      </c>
      <c r="DQ20" s="41">
        <f t="shared" si="49"/>
        <v>0</v>
      </c>
      <c r="DR20" s="41">
        <f t="shared" si="50"/>
        <v>0</v>
      </c>
      <c r="DS20" s="41">
        <f t="shared" si="51"/>
        <v>0.16766912917293939</v>
      </c>
      <c r="DT20" s="41">
        <f t="shared" si="52"/>
        <v>0</v>
      </c>
      <c r="DU20" s="41">
        <f t="shared" si="53"/>
        <v>0</v>
      </c>
      <c r="DV20" s="41">
        <f t="shared" si="54"/>
        <v>0</v>
      </c>
      <c r="DW20" s="41">
        <f t="shared" si="55"/>
        <v>0.83233087082706059</v>
      </c>
      <c r="DX20" s="73">
        <f t="shared" si="56"/>
        <v>1</v>
      </c>
      <c r="DY20" s="56"/>
      <c r="DZ20" s="35">
        <v>45.738999999999997</v>
      </c>
      <c r="EA20" s="36">
        <v>0</v>
      </c>
      <c r="EB20" s="68">
        <f t="shared" si="57"/>
        <v>45.738999999999997</v>
      </c>
      <c r="ED20" s="35">
        <v>0</v>
      </c>
      <c r="EE20" s="36">
        <v>3.5</v>
      </c>
      <c r="EF20" s="68">
        <f t="shared" si="58"/>
        <v>3.5</v>
      </c>
      <c r="EH20" s="32">
        <v>1897.5790000000002</v>
      </c>
      <c r="EI20" s="33">
        <v>498.40200000000004</v>
      </c>
      <c r="EJ20" s="34">
        <f t="shared" si="59"/>
        <v>2395.9810000000002</v>
      </c>
      <c r="EK20" s="63"/>
      <c r="EL20" s="47">
        <v>0.79198416014150363</v>
      </c>
      <c r="EM20" s="41">
        <v>0.20801583985849637</v>
      </c>
      <c r="EN20" s="42">
        <f t="shared" si="60"/>
        <v>1</v>
      </c>
      <c r="EO20" s="56"/>
      <c r="EP20" s="60">
        <f t="shared" si="61"/>
        <v>272.75099999999998</v>
      </c>
      <c r="EQ20" s="33">
        <v>261.11900000000003</v>
      </c>
      <c r="ER20" s="34">
        <v>284.38299999999998</v>
      </c>
      <c r="ET20" s="60">
        <f t="shared" si="62"/>
        <v>2558.0574999999999</v>
      </c>
      <c r="EU20" s="33">
        <v>2720.134</v>
      </c>
      <c r="EV20" s="34">
        <v>2395.9810000000002</v>
      </c>
      <c r="EX20" s="60">
        <f t="shared" si="63"/>
        <v>484.33000000000004</v>
      </c>
      <c r="EY20" s="33">
        <v>530.71500000000003</v>
      </c>
      <c r="EZ20" s="34">
        <v>437.94499999999999</v>
      </c>
      <c r="FB20" s="60">
        <f t="shared" si="64"/>
        <v>3042.3875000000003</v>
      </c>
      <c r="FC20" s="56">
        <v>3250.8490000000002</v>
      </c>
      <c r="FD20" s="70">
        <v>2833.9260000000004</v>
      </c>
      <c r="FF20" s="60">
        <f t="shared" si="65"/>
        <v>3275.8495000000003</v>
      </c>
      <c r="FG20" s="33">
        <v>3172.6889999999999</v>
      </c>
      <c r="FH20" s="34">
        <v>3379.01</v>
      </c>
      <c r="FI20" s="33"/>
      <c r="FJ20" s="74">
        <f t="shared" si="66"/>
        <v>0.38301692700544138</v>
      </c>
    </row>
    <row r="21" spans="1:166" x14ac:dyDescent="0.2">
      <c r="A21" s="1"/>
      <c r="B21" s="75" t="s">
        <v>154</v>
      </c>
      <c r="C21" s="32">
        <v>619.54399999999998</v>
      </c>
      <c r="D21" s="33">
        <v>620.428</v>
      </c>
      <c r="E21" s="33">
        <v>471.63</v>
      </c>
      <c r="F21" s="33">
        <v>30</v>
      </c>
      <c r="G21" s="33">
        <v>506.20499999999998</v>
      </c>
      <c r="H21" s="33">
        <f t="shared" si="0"/>
        <v>649.54399999999998</v>
      </c>
      <c r="I21" s="34">
        <f t="shared" si="1"/>
        <v>501.63</v>
      </c>
      <c r="J21" s="33"/>
      <c r="K21" s="35">
        <v>6.43</v>
      </c>
      <c r="L21" s="36">
        <v>1.347</v>
      </c>
      <c r="M21" s="36">
        <v>0.19500000000000001</v>
      </c>
      <c r="N21" s="37">
        <f t="shared" si="2"/>
        <v>7.9719999999999995</v>
      </c>
      <c r="O21" s="36">
        <v>6.7240000000000002</v>
      </c>
      <c r="P21" s="37">
        <f t="shared" si="3"/>
        <v>1.2479999999999993</v>
      </c>
      <c r="Q21" s="36">
        <v>-1.4E-2</v>
      </c>
      <c r="R21" s="37">
        <f t="shared" si="4"/>
        <v>1.2619999999999993</v>
      </c>
      <c r="S21" s="36">
        <v>0.185</v>
      </c>
      <c r="T21" s="36">
        <v>0.23199999999999998</v>
      </c>
      <c r="U21" s="36">
        <v>6.3E-2</v>
      </c>
      <c r="V21" s="37">
        <f t="shared" si="5"/>
        <v>1.7419999999999993</v>
      </c>
      <c r="W21" s="36">
        <v>0.39700000000000002</v>
      </c>
      <c r="X21" s="38">
        <f t="shared" si="6"/>
        <v>1.3449999999999993</v>
      </c>
      <c r="Y21" s="36"/>
      <c r="Z21" s="39">
        <f t="shared" si="7"/>
        <v>2.0727626735092548E-2</v>
      </c>
      <c r="AA21" s="40">
        <f t="shared" si="8"/>
        <v>4.342163796604924E-3</v>
      </c>
      <c r="AB21" s="41">
        <f t="shared" si="9"/>
        <v>0.80152580760519732</v>
      </c>
      <c r="AC21" s="41">
        <f t="shared" si="10"/>
        <v>0.82432266764741946</v>
      </c>
      <c r="AD21" s="41">
        <f t="shared" si="11"/>
        <v>0.84345208228800805</v>
      </c>
      <c r="AE21" s="40">
        <f t="shared" si="12"/>
        <v>2.1675359590476253E-2</v>
      </c>
      <c r="AF21" s="40">
        <f t="shared" si="13"/>
        <v>4.3357166343234001E-3</v>
      </c>
      <c r="AG21" s="40">
        <f t="shared" si="14"/>
        <v>9.1057571064679602E-3</v>
      </c>
      <c r="AH21" s="40">
        <f t="shared" si="15"/>
        <v>1.1272182589047698E-2</v>
      </c>
      <c r="AI21" s="40">
        <f t="shared" si="16"/>
        <v>8.5438404969238393E-3</v>
      </c>
      <c r="AJ21" s="42">
        <f t="shared" si="17"/>
        <v>3.947204308175406E-2</v>
      </c>
      <c r="AK21" s="36"/>
      <c r="AL21" s="47">
        <f t="shared" si="18"/>
        <v>5.7277628032344555E-3</v>
      </c>
      <c r="AM21" s="41">
        <f t="shared" si="19"/>
        <v>-1.9098665029321744E-2</v>
      </c>
      <c r="AN21" s="42">
        <f t="shared" si="20"/>
        <v>5.9569310889049841E-2</v>
      </c>
      <c r="AO21" s="36"/>
      <c r="AP21" s="47">
        <f t="shared" si="21"/>
        <v>1.0733095859042046</v>
      </c>
      <c r="AQ21" s="41">
        <f t="shared" si="22"/>
        <v>0.94350401479173041</v>
      </c>
      <c r="AR21" s="41">
        <f t="shared" si="23"/>
        <v>-0.17422814198830108</v>
      </c>
      <c r="AS21" s="41">
        <f t="shared" si="24"/>
        <v>0.22315283498831401</v>
      </c>
      <c r="AT21" s="66">
        <v>2.48</v>
      </c>
      <c r="AU21" s="36"/>
      <c r="AV21" s="47">
        <f t="shared" si="25"/>
        <v>0.13509756110946117</v>
      </c>
      <c r="AW21" s="41">
        <f t="shared" si="26"/>
        <v>0.24355296415388022</v>
      </c>
      <c r="AX21" s="41">
        <f t="shared" si="27"/>
        <v>0.27660000000000001</v>
      </c>
      <c r="AY21" s="42">
        <f t="shared" si="28"/>
        <v>0.27660000000000001</v>
      </c>
      <c r="AZ21" s="36"/>
      <c r="BA21" s="47">
        <f t="shared" si="29"/>
        <v>0.12666735534522164</v>
      </c>
      <c r="BB21" s="41">
        <f t="shared" si="30"/>
        <v>0.1372685126480121</v>
      </c>
      <c r="BC21" s="41">
        <f t="shared" si="31"/>
        <v>0.24799779047518333</v>
      </c>
      <c r="BD21" s="41">
        <f t="shared" si="32"/>
        <v>0.28104482632130312</v>
      </c>
      <c r="BE21" s="42">
        <f t="shared" si="33"/>
        <v>0.28104482632130312</v>
      </c>
      <c r="BF21" s="36"/>
      <c r="BG21" s="39">
        <f t="shared" si="34"/>
        <v>-5.9538111833837633E-5</v>
      </c>
      <c r="BH21" s="41">
        <f t="shared" si="35"/>
        <v>-8.4084084084084122E-3</v>
      </c>
      <c r="BI21" s="40">
        <f t="shared" si="36"/>
        <v>6.1531285117570984E-3</v>
      </c>
      <c r="BJ21" s="41">
        <f t="shared" si="37"/>
        <v>3.5143383065297427E-2</v>
      </c>
      <c r="BK21" s="41">
        <f t="shared" si="38"/>
        <v>0.83037550622309864</v>
      </c>
      <c r="BL21" s="42">
        <f t="shared" si="39"/>
        <v>0.84051990510934349</v>
      </c>
      <c r="BM21" s="36"/>
      <c r="BN21" s="35">
        <v>2.6059999999999999</v>
      </c>
      <c r="BO21" s="36">
        <v>63.521999999999998</v>
      </c>
      <c r="BP21" s="37">
        <f t="shared" si="40"/>
        <v>66.128</v>
      </c>
      <c r="BQ21" s="33">
        <v>471.63</v>
      </c>
      <c r="BR21" s="36">
        <v>2.1</v>
      </c>
      <c r="BS21" s="36">
        <v>2</v>
      </c>
      <c r="BT21" s="37">
        <f t="shared" si="41"/>
        <v>467.53</v>
      </c>
      <c r="BU21" s="36">
        <v>72.960000000000008</v>
      </c>
      <c r="BV21" s="36">
        <v>4.0439999999999996</v>
      </c>
      <c r="BW21" s="37">
        <v>77.004000000000005</v>
      </c>
      <c r="BX21" s="36">
        <v>0</v>
      </c>
      <c r="BY21" s="36">
        <v>4.8520000000000003</v>
      </c>
      <c r="BZ21" s="36">
        <v>3.6579999999999999</v>
      </c>
      <c r="CA21" s="36">
        <v>0.37199999999996214</v>
      </c>
      <c r="CB21" s="67">
        <v>619.54399999999998</v>
      </c>
      <c r="CC21" s="36">
        <v>20.309999999999999</v>
      </c>
      <c r="CD21" s="33">
        <v>506.20499999999998</v>
      </c>
      <c r="CE21" s="37">
        <f t="shared" si="42"/>
        <v>526.51499999999999</v>
      </c>
      <c r="CF21" s="36">
        <v>0</v>
      </c>
      <c r="CG21" s="36">
        <v>4.5519999999999925</v>
      </c>
      <c r="CH21" s="37">
        <f t="shared" si="43"/>
        <v>4.5519999999999925</v>
      </c>
      <c r="CI21" s="36">
        <v>10.000999999999999</v>
      </c>
      <c r="CJ21" s="36">
        <v>78.475999999999999</v>
      </c>
      <c r="CK21" s="108">
        <f t="shared" si="44"/>
        <v>619.54399999999998</v>
      </c>
      <c r="CL21" s="36"/>
      <c r="CM21" s="69">
        <v>138.25300000000001</v>
      </c>
      <c r="CN21" s="36"/>
      <c r="CO21" s="60" t="s">
        <v>208</v>
      </c>
      <c r="CP21" s="56">
        <v>6</v>
      </c>
      <c r="CQ21" s="56"/>
      <c r="CR21" s="70">
        <v>1</v>
      </c>
      <c r="CS21" s="60"/>
      <c r="CT21" s="76" t="s">
        <v>137</v>
      </c>
      <c r="CU21" s="56"/>
      <c r="CV21" s="32">
        <v>73.6988834</v>
      </c>
      <c r="CW21" s="33">
        <v>83.6988834</v>
      </c>
      <c r="CX21" s="34">
        <v>83.6988834</v>
      </c>
      <c r="CY21" s="56"/>
      <c r="CZ21" s="60">
        <f t="shared" si="45"/>
        <v>295.41750000000002</v>
      </c>
      <c r="DA21" s="33">
        <v>288.23599999999999</v>
      </c>
      <c r="DB21" s="34">
        <v>302.59899999999999</v>
      </c>
      <c r="DC21" s="56"/>
      <c r="DD21" s="32">
        <v>27.798999999999999</v>
      </c>
      <c r="DE21" s="33">
        <v>7.2530000000000001</v>
      </c>
      <c r="DF21" s="33">
        <v>7.4740000000000002</v>
      </c>
      <c r="DG21" s="33">
        <v>9.4179999999999993</v>
      </c>
      <c r="DH21" s="33">
        <v>16.234999999999999</v>
      </c>
      <c r="DI21" s="33">
        <v>4.718</v>
      </c>
      <c r="DJ21" s="33">
        <v>1.5009999999999999</v>
      </c>
      <c r="DK21" s="33">
        <v>0.52400000000002367</v>
      </c>
      <c r="DL21" s="33">
        <v>385.52300000000002</v>
      </c>
      <c r="DM21" s="72">
        <f t="shared" si="46"/>
        <v>460.44500000000005</v>
      </c>
      <c r="DN21" s="33"/>
      <c r="DO21" s="47">
        <f t="shared" si="47"/>
        <v>6.0374203216453641E-2</v>
      </c>
      <c r="DP21" s="41">
        <f t="shared" si="48"/>
        <v>1.5752152808695935E-2</v>
      </c>
      <c r="DQ21" s="41">
        <f t="shared" si="49"/>
        <v>1.6232123272052035E-2</v>
      </c>
      <c r="DR21" s="41">
        <f t="shared" si="50"/>
        <v>2.0454125899944615E-2</v>
      </c>
      <c r="DS21" s="41">
        <f t="shared" si="51"/>
        <v>3.5259368654236657E-2</v>
      </c>
      <c r="DT21" s="41">
        <f t="shared" si="52"/>
        <v>1.0246609258434774E-2</v>
      </c>
      <c r="DU21" s="41">
        <f t="shared" si="53"/>
        <v>3.2598898891289941E-3</v>
      </c>
      <c r="DV21" s="41">
        <f t="shared" si="54"/>
        <v>1.1380295149258297E-3</v>
      </c>
      <c r="DW21" s="41">
        <f t="shared" si="55"/>
        <v>0.83728349748612751</v>
      </c>
      <c r="DX21" s="73">
        <f t="shared" si="56"/>
        <v>1</v>
      </c>
      <c r="DY21" s="56"/>
      <c r="DZ21" s="35">
        <v>2.9020000000000001</v>
      </c>
      <c r="EA21" s="36">
        <v>0</v>
      </c>
      <c r="EB21" s="68">
        <f t="shared" si="57"/>
        <v>2.9020000000000001</v>
      </c>
      <c r="ED21" s="35">
        <v>2.1</v>
      </c>
      <c r="EE21" s="36">
        <v>2</v>
      </c>
      <c r="EF21" s="68">
        <f t="shared" si="58"/>
        <v>4.0999999999999996</v>
      </c>
      <c r="EH21" s="32">
        <v>391.63</v>
      </c>
      <c r="EI21" s="33">
        <v>79.999999999999986</v>
      </c>
      <c r="EJ21" s="34">
        <f t="shared" si="59"/>
        <v>471.63</v>
      </c>
      <c r="EK21" s="63"/>
      <c r="EL21" s="47">
        <v>0.83037550622309864</v>
      </c>
      <c r="EM21" s="41">
        <v>0.16962449377690136</v>
      </c>
      <c r="EN21" s="42">
        <f t="shared" si="60"/>
        <v>1</v>
      </c>
      <c r="EO21" s="56"/>
      <c r="EP21" s="60">
        <f t="shared" si="61"/>
        <v>68.149500000000003</v>
      </c>
      <c r="EQ21" s="33">
        <v>57.823</v>
      </c>
      <c r="ER21" s="34">
        <v>78.475999999999999</v>
      </c>
      <c r="ET21" s="60">
        <f t="shared" si="62"/>
        <v>470.28700000000003</v>
      </c>
      <c r="EU21" s="33">
        <v>468.94400000000002</v>
      </c>
      <c r="EV21" s="34">
        <v>471.63</v>
      </c>
      <c r="EX21" s="60">
        <f t="shared" si="63"/>
        <v>36.226500000000001</v>
      </c>
      <c r="EY21" s="33">
        <v>42.453000000000003</v>
      </c>
      <c r="EZ21" s="34">
        <v>30</v>
      </c>
      <c r="FB21" s="60">
        <f t="shared" si="64"/>
        <v>506.51350000000002</v>
      </c>
      <c r="FC21" s="56">
        <v>511.39700000000005</v>
      </c>
      <c r="FD21" s="70">
        <v>501.63</v>
      </c>
      <c r="FF21" s="60">
        <f t="shared" si="65"/>
        <v>491.97550000000001</v>
      </c>
      <c r="FG21" s="33">
        <v>477.74599999999998</v>
      </c>
      <c r="FH21" s="34">
        <v>506.20499999999998</v>
      </c>
      <c r="FI21" s="33"/>
      <c r="FJ21" s="74">
        <f t="shared" si="66"/>
        <v>0.4884221298245161</v>
      </c>
    </row>
    <row r="22" spans="1:166" x14ac:dyDescent="0.2">
      <c r="A22" s="1"/>
      <c r="B22" s="75" t="s">
        <v>156</v>
      </c>
      <c r="C22" s="32">
        <v>6123.6840000000002</v>
      </c>
      <c r="D22" s="33">
        <v>6007.4750000000004</v>
      </c>
      <c r="E22" s="33">
        <v>5292.9219999999996</v>
      </c>
      <c r="F22" s="33">
        <v>1654.3</v>
      </c>
      <c r="G22" s="33">
        <v>4284.0590000000002</v>
      </c>
      <c r="H22" s="33">
        <f t="shared" si="0"/>
        <v>7777.9840000000004</v>
      </c>
      <c r="I22" s="34">
        <f t="shared" si="1"/>
        <v>6947.2219999999998</v>
      </c>
      <c r="J22" s="33"/>
      <c r="K22" s="35">
        <v>58.601999999999997</v>
      </c>
      <c r="L22" s="36">
        <v>22.518999999999998</v>
      </c>
      <c r="M22" s="36">
        <v>0.36</v>
      </c>
      <c r="N22" s="37">
        <f t="shared" si="2"/>
        <v>81.480999999999995</v>
      </c>
      <c r="O22" s="36">
        <v>47.493000000000009</v>
      </c>
      <c r="P22" s="37">
        <f t="shared" si="3"/>
        <v>33.987999999999985</v>
      </c>
      <c r="Q22" s="36">
        <v>1.6930000000000001</v>
      </c>
      <c r="R22" s="37">
        <f t="shared" si="4"/>
        <v>32.294999999999987</v>
      </c>
      <c r="S22" s="36">
        <v>3.492</v>
      </c>
      <c r="T22" s="36">
        <v>-0.38800000000000001</v>
      </c>
      <c r="U22" s="36">
        <v>5.0000000000000001E-3</v>
      </c>
      <c r="V22" s="37">
        <f t="shared" si="5"/>
        <v>35.403999999999989</v>
      </c>
      <c r="W22" s="36">
        <v>8.0830000000000002</v>
      </c>
      <c r="X22" s="38">
        <f t="shared" si="6"/>
        <v>27.320999999999991</v>
      </c>
      <c r="Y22" s="36"/>
      <c r="Z22" s="39">
        <f t="shared" si="7"/>
        <v>1.9509694172676537E-2</v>
      </c>
      <c r="AA22" s="40">
        <f t="shared" si="8"/>
        <v>7.4969933291441073E-3</v>
      </c>
      <c r="AB22" s="41">
        <f t="shared" si="9"/>
        <v>0.56148253236389445</v>
      </c>
      <c r="AC22" s="41">
        <f t="shared" si="10"/>
        <v>0.55891871535664284</v>
      </c>
      <c r="AD22" s="41">
        <f t="shared" si="11"/>
        <v>0.5828720806077492</v>
      </c>
      <c r="AE22" s="40">
        <f t="shared" si="12"/>
        <v>1.5811301753232435E-2</v>
      </c>
      <c r="AF22" s="40">
        <f t="shared" si="13"/>
        <v>9.0956683132264356E-3</v>
      </c>
      <c r="AG22" s="40">
        <f t="shared" si="14"/>
        <v>1.6643271806144652E-2</v>
      </c>
      <c r="AH22" s="40">
        <f t="shared" si="15"/>
        <v>2.2595521314502303E-2</v>
      </c>
      <c r="AI22" s="40">
        <f t="shared" si="16"/>
        <v>1.9673308553107189E-2</v>
      </c>
      <c r="AJ22" s="42">
        <f t="shared" si="17"/>
        <v>9.2279398415736874E-2</v>
      </c>
      <c r="AK22" s="36"/>
      <c r="AL22" s="47">
        <f t="shared" si="18"/>
        <v>8.6465271805061486E-2</v>
      </c>
      <c r="AM22" s="41">
        <f t="shared" si="19"/>
        <v>6.6000622977433115E-2</v>
      </c>
      <c r="AN22" s="42">
        <f t="shared" si="20"/>
        <v>7.8689626693927359E-2</v>
      </c>
      <c r="AO22" s="36"/>
      <c r="AP22" s="47">
        <f t="shared" si="21"/>
        <v>0.80939394156951505</v>
      </c>
      <c r="AQ22" s="41">
        <f t="shared" si="22"/>
        <v>0.78485618496262632</v>
      </c>
      <c r="AR22" s="41">
        <f t="shared" si="23"/>
        <v>7.8484128181663171E-2</v>
      </c>
      <c r="AS22" s="41">
        <f t="shared" si="24"/>
        <v>0.11328621790412439</v>
      </c>
      <c r="AT22" s="66">
        <v>1.67</v>
      </c>
      <c r="AU22" s="36"/>
      <c r="AV22" s="47">
        <f t="shared" si="25"/>
        <v>9.4713900978561277E-2</v>
      </c>
      <c r="AW22" s="41">
        <f t="shared" si="26"/>
        <v>0.15432039976484421</v>
      </c>
      <c r="AX22" s="41">
        <f t="shared" si="27"/>
        <v>0.17048736037624929</v>
      </c>
      <c r="AY22" s="42">
        <f t="shared" si="28"/>
        <v>0.19105820105820107</v>
      </c>
      <c r="AZ22" s="36"/>
      <c r="BA22" s="47">
        <f t="shared" si="29"/>
        <v>9.9302315403603444E-2</v>
      </c>
      <c r="BB22" s="41">
        <f t="shared" si="30"/>
        <v>9.9175430998725611E-2</v>
      </c>
      <c r="BC22" s="41">
        <f t="shared" si="31"/>
        <v>0.16235126396237509</v>
      </c>
      <c r="BD22" s="41">
        <f t="shared" si="32"/>
        <v>0.17851822457378014</v>
      </c>
      <c r="BE22" s="42">
        <f t="shared" si="33"/>
        <v>0.19908906525573195</v>
      </c>
      <c r="BF22" s="36"/>
      <c r="BG22" s="39">
        <f t="shared" si="34"/>
        <v>6.662330052539144E-4</v>
      </c>
      <c r="BH22" s="41">
        <f t="shared" si="35"/>
        <v>4.5643265394155093E-2</v>
      </c>
      <c r="BI22" s="40">
        <f t="shared" si="36"/>
        <v>1.0565430588245965E-2</v>
      </c>
      <c r="BJ22" s="41">
        <f t="shared" si="37"/>
        <v>8.8851956833983711E-2</v>
      </c>
      <c r="BK22" s="41">
        <f t="shared" si="38"/>
        <v>0.65327715012614962</v>
      </c>
      <c r="BL22" s="42">
        <f t="shared" si="39"/>
        <v>0.73584016747989345</v>
      </c>
      <c r="BM22" s="36"/>
      <c r="BN22" s="35">
        <v>135.113</v>
      </c>
      <c r="BO22" s="36">
        <v>87.71</v>
      </c>
      <c r="BP22" s="37">
        <f t="shared" si="40"/>
        <v>222.82299999999998</v>
      </c>
      <c r="BQ22" s="33">
        <v>5292.9219999999996</v>
      </c>
      <c r="BR22" s="36">
        <v>4.6479999999999997</v>
      </c>
      <c r="BS22" s="36">
        <v>16.64</v>
      </c>
      <c r="BT22" s="37">
        <f t="shared" si="41"/>
        <v>5271.6339999999991</v>
      </c>
      <c r="BU22" s="36">
        <v>461.12700000000001</v>
      </c>
      <c r="BV22" s="36">
        <v>108.24700000000001</v>
      </c>
      <c r="BW22" s="37">
        <v>569.37400000000002</v>
      </c>
      <c r="BX22" s="36">
        <v>12.149999999999999</v>
      </c>
      <c r="BY22" s="36">
        <v>8.44</v>
      </c>
      <c r="BZ22" s="36">
        <v>23.736999999999998</v>
      </c>
      <c r="CA22" s="36">
        <v>15.526000000000753</v>
      </c>
      <c r="CB22" s="67">
        <v>6123.6840000000002</v>
      </c>
      <c r="CC22" s="36">
        <v>1E-3</v>
      </c>
      <c r="CD22" s="33">
        <v>4284.0590000000002</v>
      </c>
      <c r="CE22" s="37">
        <f t="shared" si="42"/>
        <v>4284.0600000000004</v>
      </c>
      <c r="CF22" s="36">
        <v>1049.4079999999999</v>
      </c>
      <c r="CG22" s="36">
        <v>57.187999999999874</v>
      </c>
      <c r="CH22" s="37">
        <f t="shared" si="43"/>
        <v>1106.5959999999998</v>
      </c>
      <c r="CI22" s="36">
        <v>124.932</v>
      </c>
      <c r="CJ22" s="36">
        <v>608.096</v>
      </c>
      <c r="CK22" s="108">
        <f t="shared" si="44"/>
        <v>6123.6839999999993</v>
      </c>
      <c r="CL22" s="36"/>
      <c r="CM22" s="69">
        <v>693.72900000000004</v>
      </c>
      <c r="CN22" s="36"/>
      <c r="CO22" s="60" t="s">
        <v>209</v>
      </c>
      <c r="CP22" s="56">
        <v>56.4</v>
      </c>
      <c r="CQ22" s="56"/>
      <c r="CR22" s="70">
        <v>7</v>
      </c>
      <c r="CS22" s="71" t="s">
        <v>134</v>
      </c>
      <c r="CT22" s="76" t="s">
        <v>137</v>
      </c>
      <c r="CU22" s="56"/>
      <c r="CV22" s="32">
        <v>524.99800000000005</v>
      </c>
      <c r="CW22" s="33">
        <v>579.99800000000005</v>
      </c>
      <c r="CX22" s="34">
        <v>649.98</v>
      </c>
      <c r="CY22" s="56"/>
      <c r="CZ22" s="60">
        <f t="shared" si="45"/>
        <v>3283.1284999999998</v>
      </c>
      <c r="DA22" s="33">
        <v>3164.2570000000001</v>
      </c>
      <c r="DB22" s="34">
        <v>3402</v>
      </c>
      <c r="DC22" s="56"/>
      <c r="DD22" s="32">
        <v>567.81700000000001</v>
      </c>
      <c r="DE22" s="33">
        <v>23.79</v>
      </c>
      <c r="DF22" s="33">
        <v>170.91499999999999</v>
      </c>
      <c r="DG22" s="33">
        <v>93.578000000000003</v>
      </c>
      <c r="DH22" s="33">
        <v>409.65600000000001</v>
      </c>
      <c r="DI22" s="33">
        <v>146.48500000000001</v>
      </c>
      <c r="DJ22" s="33">
        <v>43.957000000000001</v>
      </c>
      <c r="DK22" s="33">
        <v>0</v>
      </c>
      <c r="DL22" s="33">
        <v>3546.0390000000002</v>
      </c>
      <c r="DM22" s="72">
        <f t="shared" si="46"/>
        <v>5002.2370000000001</v>
      </c>
      <c r="DN22" s="33"/>
      <c r="DO22" s="47">
        <f t="shared" si="47"/>
        <v>0.11351261445629225</v>
      </c>
      <c r="DP22" s="41">
        <f t="shared" si="48"/>
        <v>4.755872222767534E-3</v>
      </c>
      <c r="DQ22" s="41">
        <f t="shared" si="49"/>
        <v>3.4167713365040479E-2</v>
      </c>
      <c r="DR22" s="41">
        <f t="shared" si="50"/>
        <v>1.8707230385125694E-2</v>
      </c>
      <c r="DS22" s="41">
        <f t="shared" si="51"/>
        <v>8.1894560373688807E-2</v>
      </c>
      <c r="DT22" s="41">
        <f t="shared" si="52"/>
        <v>2.9283898383863062E-2</v>
      </c>
      <c r="DU22" s="41">
        <f t="shared" si="53"/>
        <v>8.7874684865990958E-3</v>
      </c>
      <c r="DV22" s="41">
        <f t="shared" si="54"/>
        <v>0</v>
      </c>
      <c r="DW22" s="41">
        <f t="shared" si="55"/>
        <v>0.70889064232662313</v>
      </c>
      <c r="DX22" s="73">
        <f t="shared" si="56"/>
        <v>1</v>
      </c>
      <c r="DY22" s="56"/>
      <c r="DZ22" s="35">
        <v>34.267000000000003</v>
      </c>
      <c r="EA22" s="36">
        <v>21.655000000000001</v>
      </c>
      <c r="EB22" s="68">
        <f t="shared" si="57"/>
        <v>55.922000000000004</v>
      </c>
      <c r="ED22" s="35">
        <v>4.6479999999999997</v>
      </c>
      <c r="EE22" s="36">
        <v>16.64</v>
      </c>
      <c r="EF22" s="68">
        <f t="shared" si="58"/>
        <v>21.288</v>
      </c>
      <c r="EH22" s="32">
        <v>3457.7449999999999</v>
      </c>
      <c r="EI22" s="33">
        <v>1835.1769999999997</v>
      </c>
      <c r="EJ22" s="34">
        <f t="shared" si="59"/>
        <v>5292.9219999999996</v>
      </c>
      <c r="EK22" s="63"/>
      <c r="EL22" s="47">
        <v>0.65327715012614962</v>
      </c>
      <c r="EM22" s="41">
        <v>0.34672284987385038</v>
      </c>
      <c r="EN22" s="42">
        <f t="shared" si="60"/>
        <v>1</v>
      </c>
      <c r="EO22" s="56"/>
      <c r="EP22" s="60">
        <f t="shared" si="61"/>
        <v>592.13650000000007</v>
      </c>
      <c r="EQ22" s="33">
        <v>576.17700000000002</v>
      </c>
      <c r="ER22" s="34">
        <v>608.096</v>
      </c>
      <c r="ET22" s="60">
        <f t="shared" si="62"/>
        <v>5082.3059999999996</v>
      </c>
      <c r="EU22" s="33">
        <v>4871.6899999999996</v>
      </c>
      <c r="EV22" s="34">
        <v>5292.9219999999996</v>
      </c>
      <c r="EX22" s="60">
        <f t="shared" si="63"/>
        <v>1649.85</v>
      </c>
      <c r="EY22" s="33">
        <v>1645.4</v>
      </c>
      <c r="EZ22" s="34">
        <v>1654.3</v>
      </c>
      <c r="FB22" s="60">
        <f t="shared" si="64"/>
        <v>6732.1559999999999</v>
      </c>
      <c r="FC22" s="56">
        <v>6517.09</v>
      </c>
      <c r="FD22" s="70">
        <v>6947.2219999999998</v>
      </c>
      <c r="FF22" s="60">
        <f t="shared" si="65"/>
        <v>4127.7995000000001</v>
      </c>
      <c r="FG22" s="33">
        <v>3971.54</v>
      </c>
      <c r="FH22" s="34">
        <v>4284.0590000000002</v>
      </c>
      <c r="FI22" s="33"/>
      <c r="FJ22" s="74">
        <f t="shared" si="66"/>
        <v>0.55554793487057785</v>
      </c>
    </row>
    <row r="23" spans="1:166" x14ac:dyDescent="0.2">
      <c r="A23" s="1"/>
      <c r="B23" s="75" t="s">
        <v>157</v>
      </c>
      <c r="C23" s="32">
        <v>2676.451</v>
      </c>
      <c r="D23" s="33">
        <v>2591.7815000000001</v>
      </c>
      <c r="E23" s="33">
        <v>2150.0549999999998</v>
      </c>
      <c r="F23" s="33">
        <v>680</v>
      </c>
      <c r="G23" s="33">
        <v>2008.2909999999999</v>
      </c>
      <c r="H23" s="33">
        <f t="shared" si="0"/>
        <v>3356.451</v>
      </c>
      <c r="I23" s="34">
        <f t="shared" si="1"/>
        <v>2830.0549999999998</v>
      </c>
      <c r="J23" s="33"/>
      <c r="K23" s="35">
        <v>23.486000000000001</v>
      </c>
      <c r="L23" s="36">
        <v>8.173</v>
      </c>
      <c r="M23" s="36">
        <v>0.57399999999999995</v>
      </c>
      <c r="N23" s="37">
        <f t="shared" si="2"/>
        <v>32.232999999999997</v>
      </c>
      <c r="O23" s="36">
        <v>20.042999999999999</v>
      </c>
      <c r="P23" s="37">
        <f t="shared" si="3"/>
        <v>12.189999999999998</v>
      </c>
      <c r="Q23" s="36">
        <v>4.492</v>
      </c>
      <c r="R23" s="37">
        <f t="shared" si="4"/>
        <v>7.6979999999999977</v>
      </c>
      <c r="S23" s="36">
        <v>4.7300000000000004</v>
      </c>
      <c r="T23" s="36">
        <v>0.79600000000000004</v>
      </c>
      <c r="U23" s="36">
        <v>1E-3</v>
      </c>
      <c r="V23" s="37">
        <f t="shared" si="5"/>
        <v>13.224999999999996</v>
      </c>
      <c r="W23" s="36">
        <v>2.6</v>
      </c>
      <c r="X23" s="38">
        <f t="shared" si="6"/>
        <v>10.624999999999996</v>
      </c>
      <c r="Y23" s="36"/>
      <c r="Z23" s="39">
        <f t="shared" si="7"/>
        <v>1.81234413471969E-2</v>
      </c>
      <c r="AA23" s="40">
        <f t="shared" si="8"/>
        <v>6.306858815066008E-3</v>
      </c>
      <c r="AB23" s="41">
        <f t="shared" si="9"/>
        <v>0.5308138457056597</v>
      </c>
      <c r="AC23" s="41">
        <f t="shared" si="10"/>
        <v>0.54224494765035314</v>
      </c>
      <c r="AD23" s="41">
        <f t="shared" si="11"/>
        <v>0.62181615114944311</v>
      </c>
      <c r="AE23" s="40">
        <f t="shared" si="12"/>
        <v>1.5466581577189279E-2</v>
      </c>
      <c r="AF23" s="40">
        <f t="shared" si="13"/>
        <v>8.1989936265846452E-3</v>
      </c>
      <c r="AG23" s="40">
        <f t="shared" si="14"/>
        <v>1.6682891596533092E-2</v>
      </c>
      <c r="AH23" s="40">
        <f t="shared" si="15"/>
        <v>2.7816857178746386E-2</v>
      </c>
      <c r="AI23" s="40">
        <f t="shared" si="16"/>
        <v>1.2087049365657578E-2</v>
      </c>
      <c r="AJ23" s="42">
        <f t="shared" si="17"/>
        <v>6.9266072988513214E-2</v>
      </c>
      <c r="AK23" s="36"/>
      <c r="AL23" s="47">
        <f t="shared" si="18"/>
        <v>0.13913699069958166</v>
      </c>
      <c r="AM23" s="41">
        <f t="shared" si="19"/>
        <v>0.1585092281858588</v>
      </c>
      <c r="AN23" s="42">
        <f t="shared" si="20"/>
        <v>7.5614720075410688E-2</v>
      </c>
      <c r="AO23" s="36"/>
      <c r="AP23" s="47">
        <f t="shared" si="21"/>
        <v>0.93406494252472616</v>
      </c>
      <c r="AQ23" s="41">
        <f t="shared" si="22"/>
        <v>0.85787996803066047</v>
      </c>
      <c r="AR23" s="41">
        <f t="shared" si="23"/>
        <v>-5.1941171349671626E-2</v>
      </c>
      <c r="AS23" s="41">
        <f t="shared" si="24"/>
        <v>0.17624832287234102</v>
      </c>
      <c r="AT23" s="66">
        <v>1.9059999999999999</v>
      </c>
      <c r="AU23" s="36"/>
      <c r="AV23" s="47">
        <f t="shared" si="25"/>
        <v>0.10640570666154546</v>
      </c>
      <c r="AW23" s="41">
        <f t="shared" si="26"/>
        <v>0.21050000000000002</v>
      </c>
      <c r="AX23" s="41">
        <f t="shared" si="27"/>
        <v>0.21050000000000002</v>
      </c>
      <c r="AY23" s="42">
        <f t="shared" si="28"/>
        <v>0.21050000000000002</v>
      </c>
      <c r="AZ23" s="36"/>
      <c r="BA23" s="47">
        <f t="shared" si="29"/>
        <v>0.11744096940313871</v>
      </c>
      <c r="BB23" s="41">
        <f t="shared" si="30"/>
        <v>0.11037551593509465</v>
      </c>
      <c r="BC23" s="41">
        <f t="shared" si="31"/>
        <v>0.21835338379209415</v>
      </c>
      <c r="BD23" s="41">
        <f t="shared" si="32"/>
        <v>0.21835338379209415</v>
      </c>
      <c r="BE23" s="42">
        <f t="shared" si="33"/>
        <v>0.21835338379209415</v>
      </c>
      <c r="BF23" s="36"/>
      <c r="BG23" s="39">
        <f t="shared" si="34"/>
        <v>4.4502819444819401E-3</v>
      </c>
      <c r="BH23" s="41">
        <f t="shared" si="35"/>
        <v>0.25355610747347035</v>
      </c>
      <c r="BI23" s="40">
        <f t="shared" si="36"/>
        <v>9.8783519491361868E-3</v>
      </c>
      <c r="BJ23" s="41">
        <f t="shared" si="37"/>
        <v>6.5630253139523392E-2</v>
      </c>
      <c r="BK23" s="41">
        <f t="shared" si="38"/>
        <v>0.84279471920485749</v>
      </c>
      <c r="BL23" s="42">
        <f t="shared" si="39"/>
        <v>0.88056769214732578</v>
      </c>
      <c r="BM23" s="36"/>
      <c r="BN23" s="35">
        <v>25.323</v>
      </c>
      <c r="BO23" s="36">
        <v>78.932000000000002</v>
      </c>
      <c r="BP23" s="37">
        <f t="shared" si="40"/>
        <v>104.255</v>
      </c>
      <c r="BQ23" s="33">
        <v>2150.0549999999998</v>
      </c>
      <c r="BR23" s="36">
        <v>5.8680000000000003</v>
      </c>
      <c r="BS23" s="36">
        <v>3.423</v>
      </c>
      <c r="BT23" s="37">
        <f t="shared" si="41"/>
        <v>2140.7640000000001</v>
      </c>
      <c r="BU23" s="36">
        <v>361.392</v>
      </c>
      <c r="BV23" s="36">
        <v>47.366999999999997</v>
      </c>
      <c r="BW23" s="37">
        <v>408.75900000000001</v>
      </c>
      <c r="BX23" s="36">
        <v>1.85</v>
      </c>
      <c r="BY23" s="36">
        <v>0</v>
      </c>
      <c r="BZ23" s="36">
        <v>15.066000000000001</v>
      </c>
      <c r="CA23" s="36">
        <v>5.7569999999997723</v>
      </c>
      <c r="CB23" s="67">
        <v>2676.451</v>
      </c>
      <c r="CC23" s="36">
        <v>2.702</v>
      </c>
      <c r="CD23" s="33">
        <v>2008.2909999999999</v>
      </c>
      <c r="CE23" s="37">
        <f t="shared" si="42"/>
        <v>2010.9929999999999</v>
      </c>
      <c r="CF23" s="36">
        <v>330</v>
      </c>
      <c r="CG23" s="36">
        <v>21.133000000000095</v>
      </c>
      <c r="CH23" s="37">
        <f t="shared" si="43"/>
        <v>351.1330000000001</v>
      </c>
      <c r="CI23" s="36">
        <v>0</v>
      </c>
      <c r="CJ23" s="36">
        <v>314.32499999999999</v>
      </c>
      <c r="CK23" s="108">
        <f t="shared" si="44"/>
        <v>2676.451</v>
      </c>
      <c r="CL23" s="36"/>
      <c r="CM23" s="69">
        <v>471.71999999999997</v>
      </c>
      <c r="CN23" s="36"/>
      <c r="CO23" s="60" t="s">
        <v>209</v>
      </c>
      <c r="CP23" s="56">
        <v>22.3</v>
      </c>
      <c r="CQ23" s="56"/>
      <c r="CR23" s="70">
        <v>2</v>
      </c>
      <c r="CS23" s="71" t="s">
        <v>134</v>
      </c>
      <c r="CT23" s="70"/>
      <c r="CU23" s="56"/>
      <c r="CV23" s="32">
        <v>284.78966000000003</v>
      </c>
      <c r="CW23" s="33">
        <v>284.78966000000003</v>
      </c>
      <c r="CX23" s="34">
        <v>284.78966000000003</v>
      </c>
      <c r="CY23" s="56"/>
      <c r="CZ23" s="60">
        <f t="shared" si="45"/>
        <v>1273.76</v>
      </c>
      <c r="DA23" s="33">
        <v>1194.5999999999999</v>
      </c>
      <c r="DB23" s="34">
        <v>1352.92</v>
      </c>
      <c r="DC23" s="56"/>
      <c r="DD23" s="32">
        <v>226.178</v>
      </c>
      <c r="DE23" s="33">
        <v>31.859000000000002</v>
      </c>
      <c r="DF23" s="33">
        <v>30.068999999999999</v>
      </c>
      <c r="DG23" s="33">
        <v>10.509</v>
      </c>
      <c r="DH23" s="33">
        <v>25.079000000000001</v>
      </c>
      <c r="DI23" s="33">
        <v>13.49</v>
      </c>
      <c r="DJ23" s="33">
        <v>9.8919999999999995</v>
      </c>
      <c r="DK23" s="33">
        <v>7.1760000000003856</v>
      </c>
      <c r="DL23" s="33">
        <v>1703.7</v>
      </c>
      <c r="DM23" s="72">
        <f t="shared" si="46"/>
        <v>2057.9520000000002</v>
      </c>
      <c r="DN23" s="33"/>
      <c r="DO23" s="47">
        <f t="shared" si="47"/>
        <v>0.10990440982102594</v>
      </c>
      <c r="DP23" s="41">
        <f t="shared" si="48"/>
        <v>1.5480924725163657E-2</v>
      </c>
      <c r="DQ23" s="41">
        <f t="shared" si="49"/>
        <v>1.4611127956337172E-2</v>
      </c>
      <c r="DR23" s="41">
        <f t="shared" si="50"/>
        <v>5.106533096981853E-3</v>
      </c>
      <c r="DS23" s="41">
        <f t="shared" si="51"/>
        <v>1.218638724323988E-2</v>
      </c>
      <c r="DT23" s="41">
        <f t="shared" si="52"/>
        <v>6.5550605650666286E-3</v>
      </c>
      <c r="DU23" s="41">
        <f t="shared" si="53"/>
        <v>4.8067204677271378E-3</v>
      </c>
      <c r="DV23" s="41">
        <f t="shared" si="54"/>
        <v>3.4869617950274764E-3</v>
      </c>
      <c r="DW23" s="41">
        <f t="shared" si="55"/>
        <v>0.82786187432943037</v>
      </c>
      <c r="DX23" s="73">
        <f t="shared" si="56"/>
        <v>1.0000000000000002</v>
      </c>
      <c r="DY23" s="56"/>
      <c r="DZ23" s="35">
        <v>3.5369999999999999</v>
      </c>
      <c r="EA23" s="36">
        <v>17.702000000000002</v>
      </c>
      <c r="EB23" s="68">
        <f t="shared" si="57"/>
        <v>21.239000000000001</v>
      </c>
      <c r="ED23" s="35">
        <v>5.8680000000000003</v>
      </c>
      <c r="EE23" s="36">
        <v>3.423</v>
      </c>
      <c r="EF23" s="68">
        <f t="shared" si="58"/>
        <v>9.2910000000000004</v>
      </c>
      <c r="EH23" s="32">
        <v>1812.0549999999998</v>
      </c>
      <c r="EI23" s="33">
        <v>338.00000000000011</v>
      </c>
      <c r="EJ23" s="34">
        <f t="shared" si="59"/>
        <v>2150.0549999999998</v>
      </c>
      <c r="EK23" s="63"/>
      <c r="EL23" s="47">
        <v>0.84279471920485749</v>
      </c>
      <c r="EM23" s="41">
        <v>0.15720528079514251</v>
      </c>
      <c r="EN23" s="42">
        <f t="shared" si="60"/>
        <v>1</v>
      </c>
      <c r="EO23" s="56"/>
      <c r="EP23" s="60">
        <f t="shared" si="61"/>
        <v>306.78800000000001</v>
      </c>
      <c r="EQ23" s="33">
        <v>299.25099999999998</v>
      </c>
      <c r="ER23" s="34">
        <v>314.32499999999999</v>
      </c>
      <c r="ET23" s="60">
        <f t="shared" si="62"/>
        <v>2018.7484999999999</v>
      </c>
      <c r="EU23" s="33">
        <v>1887.442</v>
      </c>
      <c r="EV23" s="34">
        <v>2150.0549999999998</v>
      </c>
      <c r="EX23" s="60">
        <f t="shared" si="63"/>
        <v>617.70000000000005</v>
      </c>
      <c r="EY23" s="33">
        <v>555.4</v>
      </c>
      <c r="EZ23" s="34">
        <v>680</v>
      </c>
      <c r="FB23" s="60">
        <f t="shared" si="64"/>
        <v>2636.4485</v>
      </c>
      <c r="FC23" s="56">
        <v>2442.8420000000001</v>
      </c>
      <c r="FD23" s="70">
        <v>2830.0549999999998</v>
      </c>
      <c r="FF23" s="60">
        <f t="shared" si="65"/>
        <v>1937.7004999999999</v>
      </c>
      <c r="FG23" s="33">
        <v>1867.11</v>
      </c>
      <c r="FH23" s="34">
        <v>2008.2909999999999</v>
      </c>
      <c r="FI23" s="33"/>
      <c r="FJ23" s="74">
        <f t="shared" si="66"/>
        <v>0.50549029292895709</v>
      </c>
    </row>
    <row r="24" spans="1:166" x14ac:dyDescent="0.2">
      <c r="A24" s="1"/>
      <c r="B24" s="75" t="s">
        <v>158</v>
      </c>
      <c r="C24" s="32">
        <v>1600.761</v>
      </c>
      <c r="D24" s="33">
        <v>1545.17</v>
      </c>
      <c r="E24" s="33">
        <v>1237.6120000000001</v>
      </c>
      <c r="F24" s="33">
        <v>485.94600000000003</v>
      </c>
      <c r="G24" s="33">
        <v>1057.2729999999999</v>
      </c>
      <c r="H24" s="33">
        <f t="shared" si="0"/>
        <v>2086.7069999999999</v>
      </c>
      <c r="I24" s="34">
        <f t="shared" si="1"/>
        <v>1723.558</v>
      </c>
      <c r="J24" s="33"/>
      <c r="K24" s="35">
        <v>14.838000000000001</v>
      </c>
      <c r="L24" s="36">
        <v>4.1319999999999997</v>
      </c>
      <c r="M24" s="36">
        <v>3.1E-2</v>
      </c>
      <c r="N24" s="37">
        <f t="shared" si="2"/>
        <v>19.000999999999998</v>
      </c>
      <c r="O24" s="36">
        <v>10.606999999999999</v>
      </c>
      <c r="P24" s="37">
        <f t="shared" si="3"/>
        <v>8.3939999999999984</v>
      </c>
      <c r="Q24" s="36">
        <v>1.4890000000000001</v>
      </c>
      <c r="R24" s="37">
        <f t="shared" si="4"/>
        <v>6.9049999999999985</v>
      </c>
      <c r="S24" s="36">
        <v>0.93899999999999995</v>
      </c>
      <c r="T24" s="36">
        <v>8.3999999999999991E-2</v>
      </c>
      <c r="U24" s="36">
        <v>-4.0000000000000001E-3</v>
      </c>
      <c r="V24" s="37">
        <f t="shared" si="5"/>
        <v>7.9239999999999986</v>
      </c>
      <c r="W24" s="36">
        <v>1.8860000000000001</v>
      </c>
      <c r="X24" s="38">
        <f t="shared" si="6"/>
        <v>6.0379999999999985</v>
      </c>
      <c r="Y24" s="36"/>
      <c r="Z24" s="39">
        <f t="shared" si="7"/>
        <v>1.9205653746836918E-2</v>
      </c>
      <c r="AA24" s="40">
        <f t="shared" si="8"/>
        <v>5.348278830161082E-3</v>
      </c>
      <c r="AB24" s="41">
        <f t="shared" si="9"/>
        <v>0.5297143427886537</v>
      </c>
      <c r="AC24" s="41">
        <f t="shared" si="10"/>
        <v>0.53194583751253766</v>
      </c>
      <c r="AD24" s="41">
        <f t="shared" si="11"/>
        <v>0.55823377716962264</v>
      </c>
      <c r="AE24" s="40">
        <f t="shared" si="12"/>
        <v>1.3729233676553387E-2</v>
      </c>
      <c r="AF24" s="40">
        <f t="shared" si="13"/>
        <v>7.8153212915083748E-3</v>
      </c>
      <c r="AG24" s="40">
        <f t="shared" si="14"/>
        <v>1.602270458105258E-2</v>
      </c>
      <c r="AH24" s="40">
        <f t="shared" si="15"/>
        <v>2.4989368837325627E-2</v>
      </c>
      <c r="AI24" s="40">
        <f t="shared" si="16"/>
        <v>1.8323414231892689E-2</v>
      </c>
      <c r="AJ24" s="42">
        <f t="shared" si="17"/>
        <v>9.0558001064858881E-2</v>
      </c>
      <c r="AK24" s="36"/>
      <c r="AL24" s="47">
        <f t="shared" si="18"/>
        <v>3.3396347410188321E-2</v>
      </c>
      <c r="AM24" s="41">
        <f t="shared" si="19"/>
        <v>4.5993648389248284E-2</v>
      </c>
      <c r="AN24" s="42">
        <f t="shared" si="20"/>
        <v>1.8082916222915104E-2</v>
      </c>
      <c r="AO24" s="36"/>
      <c r="AP24" s="47">
        <f t="shared" si="21"/>
        <v>0.85428470312181837</v>
      </c>
      <c r="AQ24" s="41">
        <f t="shared" si="22"/>
        <v>0.73750694939999728</v>
      </c>
      <c r="AR24" s="41">
        <f t="shared" si="23"/>
        <v>2.1650327562952858E-2</v>
      </c>
      <c r="AS24" s="41">
        <f t="shared" si="24"/>
        <v>0.21342786337248348</v>
      </c>
      <c r="AT24" s="66">
        <v>1.53</v>
      </c>
      <c r="AU24" s="36"/>
      <c r="AV24" s="47">
        <f t="shared" si="25"/>
        <v>9.246664555170947E-2</v>
      </c>
      <c r="AW24" s="41">
        <f t="shared" si="26"/>
        <v>0.16628715797130628</v>
      </c>
      <c r="AX24" s="41">
        <f t="shared" si="27"/>
        <v>0.19226607607926166</v>
      </c>
      <c r="AY24" s="42">
        <f t="shared" si="28"/>
        <v>0.21824499418721707</v>
      </c>
      <c r="AZ24" s="36"/>
      <c r="BA24" s="47">
        <f t="shared" si="29"/>
        <v>9.5027302639182243E-2</v>
      </c>
      <c r="BB24" s="41">
        <f t="shared" si="30"/>
        <v>9.6238601515154357E-2</v>
      </c>
      <c r="BC24" s="41">
        <f t="shared" si="31"/>
        <v>0.17413019334809801</v>
      </c>
      <c r="BD24" s="41">
        <f t="shared" si="32"/>
        <v>0.20010911145605342</v>
      </c>
      <c r="BE24" s="42">
        <f t="shared" si="33"/>
        <v>0.22608802956400881</v>
      </c>
      <c r="BF24" s="36"/>
      <c r="BG24" s="39">
        <f t="shared" si="34"/>
        <v>2.4457668850719522E-3</v>
      </c>
      <c r="BH24" s="41">
        <f t="shared" si="35"/>
        <v>0.15811829669746208</v>
      </c>
      <c r="BI24" s="40">
        <f t="shared" si="36"/>
        <v>2.0223624205324447E-2</v>
      </c>
      <c r="BJ24" s="41">
        <f t="shared" si="37"/>
        <v>0.15335833241424948</v>
      </c>
      <c r="BK24" s="41">
        <f t="shared" si="38"/>
        <v>0.84937686447771998</v>
      </c>
      <c r="BL24" s="42">
        <f t="shared" si="39"/>
        <v>0.89184408067497578</v>
      </c>
      <c r="BM24" s="36"/>
      <c r="BN24" s="35">
        <v>47.341000000000001</v>
      </c>
      <c r="BO24" s="36">
        <v>127.358</v>
      </c>
      <c r="BP24" s="37">
        <f t="shared" si="40"/>
        <v>174.69900000000001</v>
      </c>
      <c r="BQ24" s="33">
        <v>1237.6120000000001</v>
      </c>
      <c r="BR24" s="36">
        <v>5.59</v>
      </c>
      <c r="BS24" s="36">
        <v>5.5</v>
      </c>
      <c r="BT24" s="37">
        <f t="shared" si="41"/>
        <v>1226.5220000000002</v>
      </c>
      <c r="BU24" s="36">
        <v>162.66300000000001</v>
      </c>
      <c r="BV24" s="36">
        <v>35.773000000000003</v>
      </c>
      <c r="BW24" s="37">
        <v>198.43600000000001</v>
      </c>
      <c r="BX24" s="36">
        <v>0</v>
      </c>
      <c r="BY24" s="36">
        <v>0.28799999999999998</v>
      </c>
      <c r="BZ24" s="36">
        <v>2.5720000000000001</v>
      </c>
      <c r="CA24" s="36">
        <v>-1.7560000000002709</v>
      </c>
      <c r="CB24" s="67">
        <v>1600.761</v>
      </c>
      <c r="CC24" s="36">
        <v>0.34499999999999997</v>
      </c>
      <c r="CD24" s="33">
        <v>1057.2729999999999</v>
      </c>
      <c r="CE24" s="37">
        <f t="shared" si="42"/>
        <v>1057.6179999999999</v>
      </c>
      <c r="CF24" s="36">
        <v>335.959</v>
      </c>
      <c r="CG24" s="36">
        <v>15.068000000000012</v>
      </c>
      <c r="CH24" s="37">
        <f t="shared" si="43"/>
        <v>351.02700000000004</v>
      </c>
      <c r="CI24" s="36">
        <v>40</v>
      </c>
      <c r="CJ24" s="36">
        <v>152.11600000000001</v>
      </c>
      <c r="CK24" s="108">
        <f t="shared" si="44"/>
        <v>1600.761</v>
      </c>
      <c r="CL24" s="36"/>
      <c r="CM24" s="69">
        <v>341.64700000000005</v>
      </c>
      <c r="CN24" s="36"/>
      <c r="CO24" s="60" t="s">
        <v>214</v>
      </c>
      <c r="CP24" s="56">
        <v>13</v>
      </c>
      <c r="CQ24" s="56"/>
      <c r="CR24" s="70">
        <v>3</v>
      </c>
      <c r="CS24" s="71" t="s">
        <v>134</v>
      </c>
      <c r="CT24" s="70"/>
      <c r="CU24" s="56"/>
      <c r="CV24" s="32">
        <v>128.017</v>
      </c>
      <c r="CW24" s="33">
        <v>148.017</v>
      </c>
      <c r="CX24" s="34">
        <v>168.017</v>
      </c>
      <c r="CY24" s="56"/>
      <c r="CZ24" s="60">
        <f t="shared" si="45"/>
        <v>753.68049999999994</v>
      </c>
      <c r="DA24" s="33">
        <v>737.50599999999997</v>
      </c>
      <c r="DB24" s="34">
        <v>769.85500000000002</v>
      </c>
      <c r="DC24" s="56"/>
      <c r="DD24" s="32">
        <v>35.798999999999999</v>
      </c>
      <c r="DE24" s="33">
        <v>13.577</v>
      </c>
      <c r="DF24" s="33">
        <v>43.146999999999998</v>
      </c>
      <c r="DG24" s="33">
        <v>24.018999999999998</v>
      </c>
      <c r="DH24" s="33">
        <v>62.433</v>
      </c>
      <c r="DI24" s="33">
        <v>17.233000000000001</v>
      </c>
      <c r="DJ24" s="33">
        <v>8.6920000000000002</v>
      </c>
      <c r="DK24" s="33">
        <v>3.0000000001564331E-3</v>
      </c>
      <c r="DL24" s="33">
        <v>1074.375</v>
      </c>
      <c r="DM24" s="72">
        <f t="shared" si="46"/>
        <v>1279.2780000000002</v>
      </c>
      <c r="DN24" s="33"/>
      <c r="DO24" s="47">
        <f t="shared" si="47"/>
        <v>2.7983753335866005E-2</v>
      </c>
      <c r="DP24" s="41">
        <f t="shared" si="48"/>
        <v>1.0613017655271175E-2</v>
      </c>
      <c r="DQ24" s="41">
        <f t="shared" si="49"/>
        <v>3.3727618234660479E-2</v>
      </c>
      <c r="DR24" s="41">
        <f t="shared" si="50"/>
        <v>1.8775434268392011E-2</v>
      </c>
      <c r="DS24" s="41">
        <f t="shared" si="51"/>
        <v>4.880330936668964E-2</v>
      </c>
      <c r="DT24" s="41">
        <f t="shared" si="52"/>
        <v>1.3470879668062765E-2</v>
      </c>
      <c r="DU24" s="41">
        <f t="shared" si="53"/>
        <v>6.7944574986828496E-3</v>
      </c>
      <c r="DV24" s="41">
        <f t="shared" si="54"/>
        <v>2.3450727677302608E-6</v>
      </c>
      <c r="DW24" s="41">
        <f t="shared" si="55"/>
        <v>0.83982918489960723</v>
      </c>
      <c r="DX24" s="73">
        <f t="shared" si="56"/>
        <v>0.99999999999999989</v>
      </c>
      <c r="DY24" s="56"/>
      <c r="DZ24" s="35">
        <v>6.798</v>
      </c>
      <c r="EA24" s="36">
        <v>18.231000000000002</v>
      </c>
      <c r="EB24" s="68">
        <f t="shared" si="57"/>
        <v>25.029000000000003</v>
      </c>
      <c r="ED24" s="35">
        <v>5.59</v>
      </c>
      <c r="EE24" s="36">
        <v>5.5</v>
      </c>
      <c r="EF24" s="68">
        <f t="shared" si="58"/>
        <v>11.09</v>
      </c>
      <c r="EH24" s="32">
        <v>1051.1990000000001</v>
      </c>
      <c r="EI24" s="33">
        <v>186.41300000000004</v>
      </c>
      <c r="EJ24" s="34">
        <f t="shared" si="59"/>
        <v>1237.6120000000001</v>
      </c>
      <c r="EK24" s="63"/>
      <c r="EL24" s="47">
        <v>0.84937686447771998</v>
      </c>
      <c r="EM24" s="41">
        <v>0.15062313552228002</v>
      </c>
      <c r="EN24" s="42">
        <f t="shared" si="60"/>
        <v>1</v>
      </c>
      <c r="EO24" s="56"/>
      <c r="EP24" s="60">
        <f t="shared" si="61"/>
        <v>133.351</v>
      </c>
      <c r="EQ24" s="33">
        <v>114.586</v>
      </c>
      <c r="ER24" s="34">
        <v>152.11600000000001</v>
      </c>
      <c r="ET24" s="60">
        <f t="shared" si="62"/>
        <v>1217.614</v>
      </c>
      <c r="EU24" s="33">
        <v>1197.616</v>
      </c>
      <c r="EV24" s="34">
        <v>1237.6120000000001</v>
      </c>
      <c r="EX24" s="60">
        <f t="shared" si="63"/>
        <v>468.0505</v>
      </c>
      <c r="EY24" s="33">
        <v>450.15499999999997</v>
      </c>
      <c r="EZ24" s="34">
        <v>485.94600000000003</v>
      </c>
      <c r="FB24" s="60">
        <f t="shared" si="64"/>
        <v>1685.6644999999999</v>
      </c>
      <c r="FC24" s="56">
        <v>1647.771</v>
      </c>
      <c r="FD24" s="70">
        <v>1723.558</v>
      </c>
      <c r="FF24" s="60">
        <f t="shared" si="65"/>
        <v>1047.8834999999999</v>
      </c>
      <c r="FG24" s="33">
        <v>1038.4939999999999</v>
      </c>
      <c r="FH24" s="34">
        <v>1057.2729999999999</v>
      </c>
      <c r="FI24" s="33"/>
      <c r="FJ24" s="74">
        <f t="shared" si="66"/>
        <v>0.48093063236798</v>
      </c>
    </row>
    <row r="25" spans="1:166" x14ac:dyDescent="0.2">
      <c r="A25" s="1"/>
      <c r="B25" s="75" t="s">
        <v>159</v>
      </c>
      <c r="C25" s="32">
        <v>3933.9659999999999</v>
      </c>
      <c r="D25" s="33">
        <v>3821.2465000000002</v>
      </c>
      <c r="E25" s="33">
        <v>3336.5630000000001</v>
      </c>
      <c r="F25" s="33">
        <v>769</v>
      </c>
      <c r="G25" s="33">
        <v>2730.875</v>
      </c>
      <c r="H25" s="33">
        <f t="shared" si="0"/>
        <v>4702.9660000000003</v>
      </c>
      <c r="I25" s="34">
        <f t="shared" si="1"/>
        <v>4105.5630000000001</v>
      </c>
      <c r="J25" s="33"/>
      <c r="K25" s="35">
        <v>33.871000000000002</v>
      </c>
      <c r="L25" s="36">
        <v>7.226</v>
      </c>
      <c r="M25" s="36">
        <v>0.156</v>
      </c>
      <c r="N25" s="37">
        <f t="shared" si="2"/>
        <v>41.253</v>
      </c>
      <c r="O25" s="36">
        <v>22.207000000000001</v>
      </c>
      <c r="P25" s="37">
        <f t="shared" si="3"/>
        <v>19.045999999999999</v>
      </c>
      <c r="Q25" s="36">
        <v>7.0000000000000007E-2</v>
      </c>
      <c r="R25" s="37">
        <f t="shared" si="4"/>
        <v>18.975999999999999</v>
      </c>
      <c r="S25" s="36">
        <v>6.992</v>
      </c>
      <c r="T25" s="36">
        <v>-0.57299999999999995</v>
      </c>
      <c r="U25" s="36">
        <v>12.422000000000001</v>
      </c>
      <c r="V25" s="37">
        <f t="shared" si="5"/>
        <v>37.817</v>
      </c>
      <c r="W25" s="36">
        <v>6.6</v>
      </c>
      <c r="X25" s="38">
        <f t="shared" si="6"/>
        <v>31.216999999999999</v>
      </c>
      <c r="Y25" s="36"/>
      <c r="Z25" s="39">
        <f t="shared" si="7"/>
        <v>1.7727723139556686E-2</v>
      </c>
      <c r="AA25" s="40">
        <f t="shared" si="8"/>
        <v>3.7820119691310151E-3</v>
      </c>
      <c r="AB25" s="41">
        <f t="shared" si="9"/>
        <v>0.46582899815405276</v>
      </c>
      <c r="AC25" s="41">
        <f t="shared" si="10"/>
        <v>0.46029640377241171</v>
      </c>
      <c r="AD25" s="41">
        <f t="shared" si="11"/>
        <v>0.53831236516132164</v>
      </c>
      <c r="AE25" s="40">
        <f t="shared" si="12"/>
        <v>1.162290891205265E-2</v>
      </c>
      <c r="AF25" s="40">
        <f t="shared" si="13"/>
        <v>1.6338647611453486E-2</v>
      </c>
      <c r="AG25" s="40">
        <f t="shared" si="14"/>
        <v>2.7820393784062657E-2</v>
      </c>
      <c r="AH25" s="40">
        <f t="shared" si="15"/>
        <v>2.2694247612235499E-2</v>
      </c>
      <c r="AI25" s="40">
        <f t="shared" si="16"/>
        <v>1.6911291682300444E-2</v>
      </c>
      <c r="AJ25" s="42">
        <f t="shared" si="17"/>
        <v>0.12894458299126896</v>
      </c>
      <c r="AK25" s="36"/>
      <c r="AL25" s="47">
        <f t="shared" si="18"/>
        <v>8.6680734245543914E-2</v>
      </c>
      <c r="AM25" s="41">
        <f t="shared" si="19"/>
        <v>7.120068129979229E-2</v>
      </c>
      <c r="AN25" s="42">
        <f t="shared" si="20"/>
        <v>7.6360874481748456E-2</v>
      </c>
      <c r="AO25" s="36"/>
      <c r="AP25" s="47">
        <f t="shared" si="21"/>
        <v>0.81846948491606475</v>
      </c>
      <c r="AQ25" s="41">
        <f t="shared" si="22"/>
        <v>0.80302021168828686</v>
      </c>
      <c r="AR25" s="41">
        <f t="shared" si="23"/>
        <v>3.5285765052366996E-2</v>
      </c>
      <c r="AS25" s="41">
        <f t="shared" si="24"/>
        <v>0.13499532024425223</v>
      </c>
      <c r="AT25" s="66">
        <v>1.6</v>
      </c>
      <c r="AU25" s="36"/>
      <c r="AV25" s="47">
        <f t="shared" si="25"/>
        <v>0.11218169534256271</v>
      </c>
      <c r="AW25" s="41">
        <f t="shared" si="26"/>
        <v>0.1827</v>
      </c>
      <c r="AX25" s="41">
        <f t="shared" si="27"/>
        <v>0.1827</v>
      </c>
      <c r="AY25" s="42">
        <f t="shared" si="28"/>
        <v>0.1993</v>
      </c>
      <c r="AZ25" s="36"/>
      <c r="BA25" s="47">
        <f t="shared" si="29"/>
        <v>0.12778351414323358</v>
      </c>
      <c r="BB25" s="41">
        <f t="shared" si="30"/>
        <v>0.12011694440165473</v>
      </c>
      <c r="BC25" s="41">
        <f t="shared" si="31"/>
        <v>0.19562340964066405</v>
      </c>
      <c r="BD25" s="41">
        <f t="shared" si="32"/>
        <v>0.19562340964066405</v>
      </c>
      <c r="BE25" s="42">
        <f t="shared" si="33"/>
        <v>0.21222340964066408</v>
      </c>
      <c r="BF25" s="36"/>
      <c r="BG25" s="39">
        <f t="shared" si="34"/>
        <v>4.3702337138558264E-5</v>
      </c>
      <c r="BH25" s="41">
        <f t="shared" si="35"/>
        <v>2.7488709994109564E-3</v>
      </c>
      <c r="BI25" s="40">
        <f t="shared" si="36"/>
        <v>8.8884879440310274E-3</v>
      </c>
      <c r="BJ25" s="41">
        <f t="shared" si="37"/>
        <v>5.6042570962627568E-2</v>
      </c>
      <c r="BK25" s="41">
        <f t="shared" si="38"/>
        <v>0.69010026185628748</v>
      </c>
      <c r="BL25" s="42">
        <f t="shared" si="39"/>
        <v>0.74814660011306611</v>
      </c>
      <c r="BM25" s="36"/>
      <c r="BN25" s="35">
        <v>63.923999999999999</v>
      </c>
      <c r="BO25" s="36">
        <v>184.298</v>
      </c>
      <c r="BP25" s="37">
        <f t="shared" si="40"/>
        <v>248.22200000000001</v>
      </c>
      <c r="BQ25" s="33">
        <v>3336.5630000000001</v>
      </c>
      <c r="BR25" s="36">
        <v>5.1719999999999997</v>
      </c>
      <c r="BS25" s="36">
        <v>21.318999999999999</v>
      </c>
      <c r="BT25" s="37">
        <f t="shared" si="41"/>
        <v>3310.0720000000001</v>
      </c>
      <c r="BU25" s="36">
        <v>274.87400000000002</v>
      </c>
      <c r="BV25" s="36">
        <v>78.177999999999997</v>
      </c>
      <c r="BW25" s="37">
        <v>353.05200000000002</v>
      </c>
      <c r="BX25" s="36">
        <v>0</v>
      </c>
      <c r="BY25" s="36">
        <v>2.1019999999999999</v>
      </c>
      <c r="BZ25" s="36">
        <v>13.105</v>
      </c>
      <c r="CA25" s="36">
        <v>7.4129999999995491</v>
      </c>
      <c r="CB25" s="67">
        <v>3933.9659999999999</v>
      </c>
      <c r="CC25" s="36">
        <v>9.9819999999999993</v>
      </c>
      <c r="CD25" s="33">
        <v>2730.875</v>
      </c>
      <c r="CE25" s="37">
        <f t="shared" si="42"/>
        <v>2740.857</v>
      </c>
      <c r="CF25" s="36">
        <v>619.86800000000005</v>
      </c>
      <c r="CG25" s="36">
        <v>30.514999999999873</v>
      </c>
      <c r="CH25" s="37">
        <f t="shared" si="43"/>
        <v>650.38299999999992</v>
      </c>
      <c r="CI25" s="36">
        <v>40.03</v>
      </c>
      <c r="CJ25" s="36">
        <v>502.69600000000003</v>
      </c>
      <c r="CK25" s="108">
        <f t="shared" si="44"/>
        <v>3933.9659999999999</v>
      </c>
      <c r="CL25" s="36"/>
      <c r="CM25" s="69">
        <v>531.06700000000001</v>
      </c>
      <c r="CN25" s="36"/>
      <c r="CO25" s="60" t="s">
        <v>210</v>
      </c>
      <c r="CP25" s="56">
        <v>23.33</v>
      </c>
      <c r="CQ25" s="56"/>
      <c r="CR25" s="70">
        <v>2</v>
      </c>
      <c r="CS25" s="71" t="s">
        <v>134</v>
      </c>
      <c r="CT25" s="76" t="s">
        <v>137</v>
      </c>
      <c r="CU25" s="56"/>
      <c r="CV25" s="32">
        <v>441.31897530000003</v>
      </c>
      <c r="CW25" s="33">
        <v>441.31897530000003</v>
      </c>
      <c r="CX25" s="34">
        <v>481.41692270000004</v>
      </c>
      <c r="CY25" s="56"/>
      <c r="CZ25" s="60">
        <f t="shared" si="45"/>
        <v>2244.1810308151094</v>
      </c>
      <c r="DA25" s="33">
        <v>2072.8230616302185</v>
      </c>
      <c r="DB25" s="34">
        <v>2415.5390000000002</v>
      </c>
      <c r="DC25" s="56"/>
      <c r="DD25" s="32">
        <v>85.234999999999999</v>
      </c>
      <c r="DE25" s="33">
        <v>23.234999999999999</v>
      </c>
      <c r="DF25" s="33">
        <v>80.132999999999996</v>
      </c>
      <c r="DG25" s="33">
        <v>61.146999999999998</v>
      </c>
      <c r="DH25" s="33">
        <v>668.46699999999998</v>
      </c>
      <c r="DI25" s="33">
        <v>0</v>
      </c>
      <c r="DJ25" s="33">
        <v>34.945</v>
      </c>
      <c r="DK25" s="33">
        <v>65.156999999999698</v>
      </c>
      <c r="DL25" s="33">
        <v>2207.777</v>
      </c>
      <c r="DM25" s="72">
        <f t="shared" si="46"/>
        <v>3226.0959999999995</v>
      </c>
      <c r="DN25" s="33"/>
      <c r="DO25" s="47">
        <f t="shared" si="47"/>
        <v>2.6420478497850036E-2</v>
      </c>
      <c r="DP25" s="41">
        <f t="shared" si="48"/>
        <v>7.2022035302111292E-3</v>
      </c>
      <c r="DQ25" s="41">
        <f t="shared" si="49"/>
        <v>2.4839000451319492E-2</v>
      </c>
      <c r="DR25" s="41">
        <f t="shared" si="50"/>
        <v>1.8953868700745422E-2</v>
      </c>
      <c r="DS25" s="41">
        <f t="shared" si="51"/>
        <v>0.20720617117407544</v>
      </c>
      <c r="DT25" s="41">
        <f t="shared" si="52"/>
        <v>0</v>
      </c>
      <c r="DU25" s="41">
        <f t="shared" si="53"/>
        <v>1.0831977721679703E-2</v>
      </c>
      <c r="DV25" s="41">
        <f t="shared" si="54"/>
        <v>2.0196857130103912E-2</v>
      </c>
      <c r="DW25" s="41">
        <f t="shared" si="55"/>
        <v>0.68434944279401488</v>
      </c>
      <c r="DX25" s="73">
        <f t="shared" si="56"/>
        <v>1</v>
      </c>
      <c r="DY25" s="56"/>
      <c r="DZ25" s="35">
        <v>18.38</v>
      </c>
      <c r="EA25" s="36">
        <v>11.276999999999999</v>
      </c>
      <c r="EB25" s="68">
        <f t="shared" si="57"/>
        <v>29.656999999999996</v>
      </c>
      <c r="ED25" s="35">
        <v>5.1719999999999997</v>
      </c>
      <c r="EE25" s="36">
        <v>21.318999999999999</v>
      </c>
      <c r="EF25" s="68">
        <f t="shared" si="58"/>
        <v>26.491</v>
      </c>
      <c r="EH25" s="32">
        <v>2302.5630000000001</v>
      </c>
      <c r="EI25" s="33">
        <v>1034</v>
      </c>
      <c r="EJ25" s="34">
        <f t="shared" si="59"/>
        <v>3336.5630000000001</v>
      </c>
      <c r="EK25" s="63"/>
      <c r="EL25" s="47">
        <v>0.69010026185628748</v>
      </c>
      <c r="EM25" s="41">
        <v>0.30989973814371252</v>
      </c>
      <c r="EN25" s="42">
        <f t="shared" si="60"/>
        <v>1</v>
      </c>
      <c r="EO25" s="56"/>
      <c r="EP25" s="60">
        <f t="shared" si="61"/>
        <v>484.1925</v>
      </c>
      <c r="EQ25" s="33">
        <v>465.68900000000002</v>
      </c>
      <c r="ER25" s="34">
        <v>502.69600000000003</v>
      </c>
      <c r="ET25" s="60">
        <f t="shared" si="62"/>
        <v>3203.49</v>
      </c>
      <c r="EU25" s="33">
        <v>3070.4169999999999</v>
      </c>
      <c r="EV25" s="34">
        <v>3336.5630000000001</v>
      </c>
      <c r="EX25" s="60">
        <f t="shared" si="63"/>
        <v>765.62850000000003</v>
      </c>
      <c r="EY25" s="33">
        <v>762.25699999999995</v>
      </c>
      <c r="EZ25" s="34">
        <v>769</v>
      </c>
      <c r="FB25" s="60">
        <f t="shared" si="64"/>
        <v>3969.1185</v>
      </c>
      <c r="FC25" s="56">
        <v>3832.674</v>
      </c>
      <c r="FD25" s="70">
        <v>4105.5630000000001</v>
      </c>
      <c r="FF25" s="60">
        <f t="shared" si="65"/>
        <v>2634.0060000000003</v>
      </c>
      <c r="FG25" s="33">
        <v>2537.1370000000002</v>
      </c>
      <c r="FH25" s="34">
        <v>2730.875</v>
      </c>
      <c r="FI25" s="33"/>
      <c r="FJ25" s="74">
        <f t="shared" si="66"/>
        <v>0.61402132097735473</v>
      </c>
    </row>
    <row r="26" spans="1:166" x14ac:dyDescent="0.2">
      <c r="A26" s="1"/>
      <c r="B26" s="75" t="s">
        <v>160</v>
      </c>
      <c r="C26" s="32">
        <v>2696.2510000000002</v>
      </c>
      <c r="D26" s="33">
        <v>2626.451</v>
      </c>
      <c r="E26" s="33">
        <v>2072.6729999999998</v>
      </c>
      <c r="F26" s="33">
        <v>882</v>
      </c>
      <c r="G26" s="33">
        <v>1730.7760000000001</v>
      </c>
      <c r="H26" s="33">
        <f t="shared" si="0"/>
        <v>3578.2510000000002</v>
      </c>
      <c r="I26" s="34">
        <f t="shared" si="1"/>
        <v>2954.6729999999998</v>
      </c>
      <c r="J26" s="33"/>
      <c r="K26" s="35">
        <v>25.789000000000001</v>
      </c>
      <c r="L26" s="36">
        <v>8.2420000000000009</v>
      </c>
      <c r="M26" s="36">
        <v>0.21199999999999999</v>
      </c>
      <c r="N26" s="37">
        <f t="shared" si="2"/>
        <v>34.243000000000009</v>
      </c>
      <c r="O26" s="36">
        <v>20.007000000000001</v>
      </c>
      <c r="P26" s="37">
        <f t="shared" si="3"/>
        <v>14.236000000000008</v>
      </c>
      <c r="Q26" s="36">
        <v>0.83299999999999996</v>
      </c>
      <c r="R26" s="37">
        <f t="shared" si="4"/>
        <v>13.403000000000008</v>
      </c>
      <c r="S26" s="36">
        <v>0.82899999999999996</v>
      </c>
      <c r="T26" s="36">
        <v>-0.44</v>
      </c>
      <c r="U26" s="36">
        <v>0.77200000000000002</v>
      </c>
      <c r="V26" s="37">
        <f t="shared" si="5"/>
        <v>14.564000000000009</v>
      </c>
      <c r="W26" s="36">
        <v>3.673</v>
      </c>
      <c r="X26" s="38">
        <f t="shared" si="6"/>
        <v>10.891000000000009</v>
      </c>
      <c r="Y26" s="36"/>
      <c r="Z26" s="39">
        <f t="shared" si="7"/>
        <v>1.963790681798366E-2</v>
      </c>
      <c r="AA26" s="40">
        <f t="shared" si="8"/>
        <v>6.2761498310838475E-3</v>
      </c>
      <c r="AB26" s="41">
        <f t="shared" si="9"/>
        <v>0.57770270270270252</v>
      </c>
      <c r="AC26" s="41">
        <f t="shared" si="10"/>
        <v>0.570455063868613</v>
      </c>
      <c r="AD26" s="41">
        <f t="shared" si="11"/>
        <v>0.58426539730747884</v>
      </c>
      <c r="AE26" s="40">
        <f t="shared" si="12"/>
        <v>1.5235007239807636E-2</v>
      </c>
      <c r="AF26" s="40">
        <f t="shared" si="13"/>
        <v>8.2933205302516654E-3</v>
      </c>
      <c r="AG26" s="40">
        <f t="shared" si="14"/>
        <v>1.63516129782952E-2</v>
      </c>
      <c r="AH26" s="40">
        <f t="shared" si="15"/>
        <v>2.1957794491558835E-2</v>
      </c>
      <c r="AI26" s="40">
        <f t="shared" si="16"/>
        <v>2.0123098774041916E-2</v>
      </c>
      <c r="AJ26" s="42">
        <f t="shared" si="17"/>
        <v>7.5211621165742204E-2</v>
      </c>
      <c r="AK26" s="36"/>
      <c r="AL26" s="47">
        <f t="shared" si="18"/>
        <v>5.4248176519058701E-2</v>
      </c>
      <c r="AM26" s="41">
        <f t="shared" si="19"/>
        <v>5.7748732708995491E-2</v>
      </c>
      <c r="AN26" s="42">
        <f t="shared" si="20"/>
        <v>8.6069094480159924E-2</v>
      </c>
      <c r="AO26" s="36"/>
      <c r="AP26" s="47">
        <f t="shared" si="21"/>
        <v>0.83504537377579591</v>
      </c>
      <c r="AQ26" s="41">
        <f t="shared" si="22"/>
        <v>0.73521895453711317</v>
      </c>
      <c r="AR26" s="41">
        <f t="shared" si="23"/>
        <v>5.4941843322450362E-2</v>
      </c>
      <c r="AS26" s="41">
        <f t="shared" si="24"/>
        <v>0.17623841400522425</v>
      </c>
      <c r="AT26" s="66">
        <v>2.375</v>
      </c>
      <c r="AU26" s="36"/>
      <c r="AV26" s="47">
        <f t="shared" si="25"/>
        <v>0.10203235729907933</v>
      </c>
      <c r="AW26" s="41">
        <f t="shared" si="26"/>
        <v>0.1879932724826518</v>
      </c>
      <c r="AX26" s="41">
        <f t="shared" si="27"/>
        <v>0.20269999999999999</v>
      </c>
      <c r="AY26" s="42">
        <f t="shared" si="28"/>
        <v>0.2359</v>
      </c>
      <c r="AZ26" s="36"/>
      <c r="BA26" s="47">
        <f t="shared" si="29"/>
        <v>0.11104567045130441</v>
      </c>
      <c r="BB26" s="41">
        <f t="shared" si="30"/>
        <v>0.10607166966280215</v>
      </c>
      <c r="BC26" s="41">
        <f t="shared" si="31"/>
        <v>0.19601787014755354</v>
      </c>
      <c r="BD26" s="41">
        <f t="shared" si="32"/>
        <v>0.21072459766490176</v>
      </c>
      <c r="BE26" s="42">
        <f t="shared" si="33"/>
        <v>0.24392459766490179</v>
      </c>
      <c r="BF26" s="36"/>
      <c r="BG26" s="39">
        <f t="shared" si="34"/>
        <v>8.2501938127012872E-4</v>
      </c>
      <c r="BH26" s="41">
        <f t="shared" si="35"/>
        <v>5.6957264957264921E-2</v>
      </c>
      <c r="BI26" s="40">
        <f t="shared" si="36"/>
        <v>8.9174703390259829E-3</v>
      </c>
      <c r="BJ26" s="41">
        <f t="shared" si="37"/>
        <v>6.0420323823907274E-2</v>
      </c>
      <c r="BK26" s="41">
        <f t="shared" si="38"/>
        <v>0.71100120472452721</v>
      </c>
      <c r="BL26" s="42">
        <f t="shared" si="39"/>
        <v>0.79727029014716688</v>
      </c>
      <c r="BM26" s="36"/>
      <c r="BN26" s="35">
        <v>301.30399999999997</v>
      </c>
      <c r="BO26" s="36">
        <v>28.698</v>
      </c>
      <c r="BP26" s="37">
        <f t="shared" si="40"/>
        <v>330.00199999999995</v>
      </c>
      <c r="BQ26" s="33">
        <v>2072.6729999999998</v>
      </c>
      <c r="BR26" s="36">
        <v>1.37</v>
      </c>
      <c r="BS26" s="36">
        <v>5.13</v>
      </c>
      <c r="BT26" s="37">
        <f t="shared" si="41"/>
        <v>2066.1729999999998</v>
      </c>
      <c r="BU26" s="36">
        <v>145.69299999999998</v>
      </c>
      <c r="BV26" s="36">
        <v>58.688000000000002</v>
      </c>
      <c r="BW26" s="37">
        <v>204.38099999999997</v>
      </c>
      <c r="BX26" s="36">
        <v>19.175000000000001</v>
      </c>
      <c r="BY26" s="36">
        <v>4.194</v>
      </c>
      <c r="BZ26" s="36">
        <v>7.2450000000000001</v>
      </c>
      <c r="CA26" s="36">
        <v>65.0810000000005</v>
      </c>
      <c r="CB26" s="67">
        <v>2696.2510000000002</v>
      </c>
      <c r="CC26" s="36">
        <v>156.50299999999999</v>
      </c>
      <c r="CD26" s="33">
        <v>1730.7760000000001</v>
      </c>
      <c r="CE26" s="37">
        <f t="shared" si="42"/>
        <v>1887.279</v>
      </c>
      <c r="CF26" s="36">
        <v>401.93799999999999</v>
      </c>
      <c r="CG26" s="36">
        <v>42.748000000000218</v>
      </c>
      <c r="CH26" s="37">
        <f t="shared" si="43"/>
        <v>444.68600000000021</v>
      </c>
      <c r="CI26" s="36">
        <v>64.879000000000005</v>
      </c>
      <c r="CJ26" s="36">
        <v>299.40699999999998</v>
      </c>
      <c r="CK26" s="108">
        <f t="shared" si="44"/>
        <v>2696.2510000000002</v>
      </c>
      <c r="CL26" s="36"/>
      <c r="CM26" s="69">
        <v>475.18299999999994</v>
      </c>
      <c r="CN26" s="36"/>
      <c r="CO26" s="60" t="s">
        <v>216</v>
      </c>
      <c r="CP26" s="56">
        <v>19.8</v>
      </c>
      <c r="CQ26" s="56"/>
      <c r="CR26" s="70">
        <v>2</v>
      </c>
      <c r="CS26" s="71" t="s">
        <v>134</v>
      </c>
      <c r="CT26" s="76" t="s">
        <v>137</v>
      </c>
      <c r="CU26" s="56"/>
      <c r="CV26" s="32">
        <v>255.14484539999998</v>
      </c>
      <c r="CW26" s="33">
        <v>275.10484539999999</v>
      </c>
      <c r="CX26" s="34">
        <v>320.16395180000001</v>
      </c>
      <c r="CY26" s="56"/>
      <c r="CZ26" s="60">
        <f t="shared" si="45"/>
        <v>1332.1010000000001</v>
      </c>
      <c r="DA26" s="33">
        <v>1307</v>
      </c>
      <c r="DB26" s="34">
        <v>1357.202</v>
      </c>
      <c r="DC26" s="56"/>
      <c r="DD26" s="32">
        <v>201.02</v>
      </c>
      <c r="DE26" s="33">
        <v>2.774</v>
      </c>
      <c r="DF26" s="33">
        <v>111.357</v>
      </c>
      <c r="DG26" s="33">
        <v>0</v>
      </c>
      <c r="DH26" s="33">
        <v>138.10900000000001</v>
      </c>
      <c r="DI26" s="33">
        <v>97.766999999999996</v>
      </c>
      <c r="DJ26" s="33">
        <v>10.164</v>
      </c>
      <c r="DK26" s="33">
        <v>11.056000000000267</v>
      </c>
      <c r="DL26" s="33">
        <v>1405.1379999999999</v>
      </c>
      <c r="DM26" s="72">
        <f t="shared" si="46"/>
        <v>1977.3850000000002</v>
      </c>
      <c r="DN26" s="33"/>
      <c r="DO26" s="47">
        <f t="shared" si="47"/>
        <v>0.10165951496547207</v>
      </c>
      <c r="DP26" s="41">
        <f t="shared" si="48"/>
        <v>1.4028628719242836E-3</v>
      </c>
      <c r="DQ26" s="41">
        <f t="shared" si="49"/>
        <v>5.6315285086111194E-2</v>
      </c>
      <c r="DR26" s="41">
        <f t="shared" si="50"/>
        <v>0</v>
      </c>
      <c r="DS26" s="41">
        <f t="shared" si="51"/>
        <v>6.984426401535361E-2</v>
      </c>
      <c r="DT26" s="41">
        <f t="shared" si="52"/>
        <v>4.9442571881550629E-2</v>
      </c>
      <c r="DU26" s="41">
        <f t="shared" si="53"/>
        <v>5.1401219287088747E-3</v>
      </c>
      <c r="DV26" s="41">
        <f t="shared" si="54"/>
        <v>5.5912227512600055E-3</v>
      </c>
      <c r="DW26" s="41">
        <f t="shared" si="55"/>
        <v>0.71060415649961928</v>
      </c>
      <c r="DX26" s="73">
        <f t="shared" si="56"/>
        <v>1</v>
      </c>
      <c r="DY26" s="56"/>
      <c r="DZ26" s="35">
        <v>13.404999999999999</v>
      </c>
      <c r="EA26" s="36">
        <v>5.0780000000000003</v>
      </c>
      <c r="EB26" s="68">
        <f t="shared" si="57"/>
        <v>18.483000000000001</v>
      </c>
      <c r="ED26" s="35">
        <v>1.37</v>
      </c>
      <c r="EE26" s="36">
        <v>5.13</v>
      </c>
      <c r="EF26" s="68">
        <f t="shared" si="58"/>
        <v>6.5</v>
      </c>
      <c r="EH26" s="32">
        <v>1473.6729999999998</v>
      </c>
      <c r="EI26" s="33">
        <v>598.99999999999989</v>
      </c>
      <c r="EJ26" s="34">
        <f t="shared" si="59"/>
        <v>2072.6729999999998</v>
      </c>
      <c r="EK26" s="63"/>
      <c r="EL26" s="47">
        <v>0.71100120472452721</v>
      </c>
      <c r="EM26" s="41">
        <v>0.28899879527547279</v>
      </c>
      <c r="EN26" s="42">
        <f t="shared" si="60"/>
        <v>1</v>
      </c>
      <c r="EO26" s="56"/>
      <c r="EP26" s="60">
        <f t="shared" si="61"/>
        <v>289.60950000000003</v>
      </c>
      <c r="EQ26" s="33">
        <v>279.81200000000001</v>
      </c>
      <c r="ER26" s="34">
        <v>299.40699999999998</v>
      </c>
      <c r="ET26" s="60">
        <f t="shared" si="62"/>
        <v>2019.3464999999999</v>
      </c>
      <c r="EU26" s="33">
        <v>1966.02</v>
      </c>
      <c r="EV26" s="34">
        <v>2072.6729999999998</v>
      </c>
      <c r="EX26" s="60">
        <f t="shared" si="63"/>
        <v>854.67000000000007</v>
      </c>
      <c r="EY26" s="33">
        <v>827.34</v>
      </c>
      <c r="EZ26" s="34">
        <v>882</v>
      </c>
      <c r="FB26" s="60">
        <f t="shared" si="64"/>
        <v>2874.0164999999997</v>
      </c>
      <c r="FC26" s="56">
        <v>2793.36</v>
      </c>
      <c r="FD26" s="70">
        <v>2954.6729999999998</v>
      </c>
      <c r="FF26" s="60">
        <f t="shared" si="65"/>
        <v>1662.1955</v>
      </c>
      <c r="FG26" s="33">
        <v>1593.615</v>
      </c>
      <c r="FH26" s="34">
        <v>1730.7760000000001</v>
      </c>
      <c r="FI26" s="33"/>
      <c r="FJ26" s="74">
        <f t="shared" si="66"/>
        <v>0.50336634089333665</v>
      </c>
    </row>
    <row r="27" spans="1:166" x14ac:dyDescent="0.2">
      <c r="A27" s="1"/>
      <c r="B27" s="75" t="s">
        <v>161</v>
      </c>
      <c r="C27" s="32">
        <v>3453.259</v>
      </c>
      <c r="D27" s="33">
        <v>3393.4195</v>
      </c>
      <c r="E27" s="33">
        <v>2863.9470000000001</v>
      </c>
      <c r="F27" s="33">
        <v>1031</v>
      </c>
      <c r="G27" s="33">
        <v>2607.6210000000001</v>
      </c>
      <c r="H27" s="33">
        <f t="shared" si="0"/>
        <v>4484.259</v>
      </c>
      <c r="I27" s="34">
        <f t="shared" si="1"/>
        <v>3894.9470000000001</v>
      </c>
      <c r="J27" s="33"/>
      <c r="K27" s="35">
        <v>31.216999999999999</v>
      </c>
      <c r="L27" s="36">
        <v>8.7780000000000005</v>
      </c>
      <c r="M27" s="36">
        <v>0.14599999999999999</v>
      </c>
      <c r="N27" s="37">
        <f t="shared" si="2"/>
        <v>40.140999999999998</v>
      </c>
      <c r="O27" s="36">
        <v>26.494</v>
      </c>
      <c r="P27" s="37">
        <f t="shared" si="3"/>
        <v>13.646999999999998</v>
      </c>
      <c r="Q27" s="36">
        <v>1.361</v>
      </c>
      <c r="R27" s="37">
        <f t="shared" si="4"/>
        <v>12.285999999999998</v>
      </c>
      <c r="S27" s="36">
        <v>5.5960000000000001</v>
      </c>
      <c r="T27" s="36">
        <v>9.2999999999999999E-2</v>
      </c>
      <c r="U27" s="36">
        <v>2.4E-2</v>
      </c>
      <c r="V27" s="37">
        <f t="shared" si="5"/>
        <v>17.998999999999999</v>
      </c>
      <c r="W27" s="36">
        <v>3.137</v>
      </c>
      <c r="X27" s="38">
        <f t="shared" si="6"/>
        <v>14.861999999999998</v>
      </c>
      <c r="Y27" s="36"/>
      <c r="Z27" s="39">
        <f t="shared" si="7"/>
        <v>1.839855048867374E-2</v>
      </c>
      <c r="AA27" s="40">
        <f t="shared" si="8"/>
        <v>5.1735424989453856E-3</v>
      </c>
      <c r="AB27" s="41">
        <f t="shared" si="9"/>
        <v>0.57809295221470658</v>
      </c>
      <c r="AC27" s="41">
        <f t="shared" si="10"/>
        <v>0.57926842600083095</v>
      </c>
      <c r="AD27" s="41">
        <f t="shared" si="11"/>
        <v>0.66002341745347648</v>
      </c>
      <c r="AE27" s="40">
        <f t="shared" si="12"/>
        <v>1.5614927656306567E-2</v>
      </c>
      <c r="AF27" s="40">
        <f t="shared" si="13"/>
        <v>8.7593060628077361E-3</v>
      </c>
      <c r="AG27" s="40">
        <f t="shared" si="14"/>
        <v>1.7485590447516755E-2</v>
      </c>
      <c r="AH27" s="40">
        <f t="shared" si="15"/>
        <v>2.2749386145416765E-2</v>
      </c>
      <c r="AI27" s="40">
        <f t="shared" si="16"/>
        <v>1.4454848892355729E-2</v>
      </c>
      <c r="AJ27" s="42">
        <f t="shared" si="17"/>
        <v>8.6470950165165789E-2</v>
      </c>
      <c r="AK27" s="36"/>
      <c r="AL27" s="47">
        <f t="shared" si="18"/>
        <v>6.7170775076928022E-2</v>
      </c>
      <c r="AM27" s="41">
        <f t="shared" si="19"/>
        <v>5.7360195805684161E-2</v>
      </c>
      <c r="AN27" s="42">
        <f t="shared" si="20"/>
        <v>5.7848976601425933E-2</v>
      </c>
      <c r="AO27" s="36"/>
      <c r="AP27" s="47">
        <f t="shared" si="21"/>
        <v>0.91049904205629506</v>
      </c>
      <c r="AQ27" s="41">
        <f t="shared" si="22"/>
        <v>0.85005497799413277</v>
      </c>
      <c r="AR27" s="41">
        <f t="shared" si="23"/>
        <v>-1.106375166183597E-2</v>
      </c>
      <c r="AS27" s="41">
        <f t="shared" si="24"/>
        <v>0.14426256472509014</v>
      </c>
      <c r="AT27" s="66">
        <v>2.29</v>
      </c>
      <c r="AU27" s="36"/>
      <c r="AV27" s="47">
        <f t="shared" si="25"/>
        <v>9.1351250890825172E-2</v>
      </c>
      <c r="AW27" s="41">
        <f t="shared" si="26"/>
        <v>0.17036761735785041</v>
      </c>
      <c r="AX27" s="41">
        <f t="shared" si="27"/>
        <v>0.18190000000000001</v>
      </c>
      <c r="AY27" s="42">
        <f t="shared" si="28"/>
        <v>0.1963</v>
      </c>
      <c r="AZ27" s="36"/>
      <c r="BA27" s="47">
        <f t="shared" si="29"/>
        <v>0.10255326924508124</v>
      </c>
      <c r="BB27" s="41">
        <f t="shared" si="30"/>
        <v>9.5655011483355312E-2</v>
      </c>
      <c r="BC27" s="41">
        <f t="shared" si="31"/>
        <v>0.17893733089923181</v>
      </c>
      <c r="BD27" s="41">
        <f t="shared" si="32"/>
        <v>0.1904697135413814</v>
      </c>
      <c r="BE27" s="42">
        <f t="shared" si="33"/>
        <v>0.20486971354138137</v>
      </c>
      <c r="BF27" s="36"/>
      <c r="BG27" s="39">
        <f t="shared" si="34"/>
        <v>9.8132012793213097E-4</v>
      </c>
      <c r="BH27" s="41">
        <f t="shared" si="35"/>
        <v>7.0386843194042203E-2</v>
      </c>
      <c r="BI27" s="40">
        <f t="shared" si="36"/>
        <v>1.5149372526796061E-2</v>
      </c>
      <c r="BJ27" s="41">
        <f t="shared" si="37"/>
        <v>0.11672239992897709</v>
      </c>
      <c r="BK27" s="41">
        <f t="shared" si="38"/>
        <v>0.79887895970141909</v>
      </c>
      <c r="BL27" s="42">
        <f t="shared" si="39"/>
        <v>0.85211608784407078</v>
      </c>
      <c r="BM27" s="36"/>
      <c r="BN27" s="35">
        <v>67.203999999999994</v>
      </c>
      <c r="BO27" s="36">
        <v>124.524</v>
      </c>
      <c r="BP27" s="37">
        <f t="shared" si="40"/>
        <v>191.72800000000001</v>
      </c>
      <c r="BQ27" s="33">
        <v>2863.9470000000001</v>
      </c>
      <c r="BR27" s="36">
        <v>8.5679999999999996</v>
      </c>
      <c r="BS27" s="36">
        <v>9</v>
      </c>
      <c r="BT27" s="37">
        <f t="shared" si="41"/>
        <v>2846.3789999999999</v>
      </c>
      <c r="BU27" s="36">
        <v>305.71600000000001</v>
      </c>
      <c r="BV27" s="36">
        <v>77.790999999999997</v>
      </c>
      <c r="BW27" s="37">
        <v>383.50700000000001</v>
      </c>
      <c r="BX27" s="36">
        <v>5.3390000000000004</v>
      </c>
      <c r="BY27" s="36">
        <v>0.154</v>
      </c>
      <c r="BZ27" s="36">
        <v>8.4030000000000005</v>
      </c>
      <c r="CA27" s="36">
        <v>17.749000000000038</v>
      </c>
      <c r="CB27" s="67">
        <v>3453.259</v>
      </c>
      <c r="CC27" s="36">
        <v>0.192</v>
      </c>
      <c r="CD27" s="33">
        <v>2607.6210000000001</v>
      </c>
      <c r="CE27" s="37">
        <f t="shared" si="42"/>
        <v>2607.8130000000001</v>
      </c>
      <c r="CF27" s="36">
        <v>414.80200000000002</v>
      </c>
      <c r="CG27" s="36">
        <v>31.52499999999992</v>
      </c>
      <c r="CH27" s="37">
        <f t="shared" si="43"/>
        <v>446.32699999999994</v>
      </c>
      <c r="CI27" s="36">
        <v>44.975999999999999</v>
      </c>
      <c r="CJ27" s="36">
        <v>354.14299999999997</v>
      </c>
      <c r="CK27" s="108">
        <f t="shared" si="44"/>
        <v>3453.259</v>
      </c>
      <c r="CL27" s="36"/>
      <c r="CM27" s="69">
        <v>498.17600000000004</v>
      </c>
      <c r="CN27" s="36"/>
      <c r="CO27" s="60" t="s">
        <v>217</v>
      </c>
      <c r="CP27" s="56">
        <v>26.8</v>
      </c>
      <c r="CQ27" s="56"/>
      <c r="CR27" s="70">
        <v>3</v>
      </c>
      <c r="CS27" s="71" t="s">
        <v>134</v>
      </c>
      <c r="CT27" s="76" t="s">
        <v>137</v>
      </c>
      <c r="CU27" s="56"/>
      <c r="CV27" s="32">
        <v>295.45952930000004</v>
      </c>
      <c r="CW27" s="33">
        <v>315.45952930000004</v>
      </c>
      <c r="CX27" s="34">
        <v>340.43268610000001</v>
      </c>
      <c r="CY27" s="56"/>
      <c r="CZ27" s="60">
        <f t="shared" si="45"/>
        <v>1699.914</v>
      </c>
      <c r="DA27" s="33">
        <v>1665.5809999999999</v>
      </c>
      <c r="DB27" s="34">
        <v>1734.2470000000001</v>
      </c>
      <c r="DC27" s="56"/>
      <c r="DD27" s="32">
        <v>9.9489999999999998</v>
      </c>
      <c r="DE27" s="33">
        <v>53.207999999999998</v>
      </c>
      <c r="DF27" s="33">
        <v>54.875999999999998</v>
      </c>
      <c r="DG27" s="33">
        <v>51.13</v>
      </c>
      <c r="DH27" s="33">
        <v>363.88799999999998</v>
      </c>
      <c r="DI27" s="33">
        <v>19.792000000000002</v>
      </c>
      <c r="DJ27" s="33">
        <v>10.132</v>
      </c>
      <c r="DK27" s="33">
        <v>-1.0000000002037268E-3</v>
      </c>
      <c r="DL27" s="33">
        <v>2220.4699999999998</v>
      </c>
      <c r="DM27" s="72">
        <f t="shared" si="46"/>
        <v>2783.4439999999995</v>
      </c>
      <c r="DN27" s="33"/>
      <c r="DO27" s="47">
        <f t="shared" si="47"/>
        <v>3.5743489001395399E-3</v>
      </c>
      <c r="DP27" s="41">
        <f t="shared" si="48"/>
        <v>1.9115886649776322E-2</v>
      </c>
      <c r="DQ27" s="41">
        <f t="shared" si="49"/>
        <v>1.9715144260132413E-2</v>
      </c>
      <c r="DR27" s="41">
        <f t="shared" si="50"/>
        <v>1.8369329506898652E-2</v>
      </c>
      <c r="DS27" s="41">
        <f t="shared" si="51"/>
        <v>0.13073300558588571</v>
      </c>
      <c r="DT27" s="41">
        <f t="shared" si="52"/>
        <v>7.1106154821149641E-3</v>
      </c>
      <c r="DU27" s="41">
        <f t="shared" si="53"/>
        <v>3.6400947890455138E-3</v>
      </c>
      <c r="DV27" s="41">
        <f t="shared" si="54"/>
        <v>-3.5926715256485383E-7</v>
      </c>
      <c r="DW27" s="41">
        <f t="shared" si="55"/>
        <v>0.79774193409315952</v>
      </c>
      <c r="DX27" s="73">
        <f t="shared" si="56"/>
        <v>1</v>
      </c>
      <c r="DY27" s="56"/>
      <c r="DZ27" s="35">
        <v>6.19</v>
      </c>
      <c r="EA27" s="36">
        <v>37.197000000000003</v>
      </c>
      <c r="EB27" s="68">
        <f t="shared" si="57"/>
        <v>43.387</v>
      </c>
      <c r="ED27" s="35">
        <v>8.5679999999999996</v>
      </c>
      <c r="EE27" s="36">
        <v>9</v>
      </c>
      <c r="EF27" s="68">
        <f t="shared" si="58"/>
        <v>17.567999999999998</v>
      </c>
      <c r="EH27" s="32">
        <v>2287.9470000000001</v>
      </c>
      <c r="EI27" s="33">
        <v>575.99999999999989</v>
      </c>
      <c r="EJ27" s="34">
        <f t="shared" si="59"/>
        <v>2863.9470000000001</v>
      </c>
      <c r="EK27" s="63"/>
      <c r="EL27" s="47">
        <v>0.79887895970141909</v>
      </c>
      <c r="EM27" s="41">
        <v>0.20112104029858091</v>
      </c>
      <c r="EN27" s="42">
        <f t="shared" si="60"/>
        <v>1</v>
      </c>
      <c r="EO27" s="56"/>
      <c r="EP27" s="60">
        <f t="shared" si="61"/>
        <v>343.74549999999999</v>
      </c>
      <c r="EQ27" s="33">
        <v>333.34800000000001</v>
      </c>
      <c r="ER27" s="34">
        <v>354.14299999999997</v>
      </c>
      <c r="ET27" s="60">
        <f t="shared" si="62"/>
        <v>2773.8145</v>
      </c>
      <c r="EU27" s="33">
        <v>2683.6819999999998</v>
      </c>
      <c r="EV27" s="34">
        <v>2863.9470000000001</v>
      </c>
      <c r="EX27" s="60">
        <f t="shared" si="63"/>
        <v>1015.485</v>
      </c>
      <c r="EY27" s="33">
        <v>999.97</v>
      </c>
      <c r="EZ27" s="34">
        <v>1031</v>
      </c>
      <c r="FB27" s="60">
        <f t="shared" si="64"/>
        <v>3789.2995000000001</v>
      </c>
      <c r="FC27" s="56">
        <v>3683.652</v>
      </c>
      <c r="FD27" s="70">
        <v>3894.9470000000001</v>
      </c>
      <c r="FF27" s="60">
        <f t="shared" si="65"/>
        <v>2536.3215</v>
      </c>
      <c r="FG27" s="33">
        <v>2465.0219999999999</v>
      </c>
      <c r="FH27" s="34">
        <v>2607.6210000000001</v>
      </c>
      <c r="FI27" s="33"/>
      <c r="FJ27" s="74">
        <f t="shared" si="66"/>
        <v>0.50220588725027582</v>
      </c>
    </row>
    <row r="28" spans="1:166" x14ac:dyDescent="0.2">
      <c r="A28" s="1"/>
      <c r="B28" s="75" t="s">
        <v>162</v>
      </c>
      <c r="C28" s="32">
        <v>3062.163</v>
      </c>
      <c r="D28" s="33">
        <v>3075.326</v>
      </c>
      <c r="E28" s="33">
        <v>2494.556</v>
      </c>
      <c r="F28" s="33">
        <v>582</v>
      </c>
      <c r="G28" s="33">
        <v>1847.499</v>
      </c>
      <c r="H28" s="33">
        <f t="shared" si="0"/>
        <v>3644.163</v>
      </c>
      <c r="I28" s="34">
        <f t="shared" si="1"/>
        <v>3076.556</v>
      </c>
      <c r="J28" s="33"/>
      <c r="K28" s="35">
        <v>21.646000000000001</v>
      </c>
      <c r="L28" s="36">
        <v>6.6050000000000004</v>
      </c>
      <c r="M28" s="36">
        <v>0.122</v>
      </c>
      <c r="N28" s="37">
        <f t="shared" si="2"/>
        <v>28.373000000000001</v>
      </c>
      <c r="O28" s="36">
        <v>15.401</v>
      </c>
      <c r="P28" s="37">
        <f t="shared" si="3"/>
        <v>12.972000000000001</v>
      </c>
      <c r="Q28" s="36">
        <v>1.6459999999999999</v>
      </c>
      <c r="R28" s="37">
        <f t="shared" si="4"/>
        <v>11.326000000000001</v>
      </c>
      <c r="S28" s="36">
        <v>3.9229999999999996</v>
      </c>
      <c r="T28" s="36">
        <v>-6.1999999999999986E-2</v>
      </c>
      <c r="U28" s="36">
        <v>-1E-3</v>
      </c>
      <c r="V28" s="37">
        <f t="shared" si="5"/>
        <v>15.186000000000002</v>
      </c>
      <c r="W28" s="36">
        <v>4.1500000000000004</v>
      </c>
      <c r="X28" s="38">
        <f t="shared" si="6"/>
        <v>11.036000000000001</v>
      </c>
      <c r="Y28" s="36"/>
      <c r="Z28" s="39">
        <f t="shared" si="7"/>
        <v>1.4077206774176136E-2</v>
      </c>
      <c r="AA28" s="40">
        <f t="shared" si="8"/>
        <v>4.2954795686701184E-3</v>
      </c>
      <c r="AB28" s="41">
        <f t="shared" si="9"/>
        <v>0.47778742942234903</v>
      </c>
      <c r="AC28" s="41">
        <f t="shared" si="10"/>
        <v>0.47687020064404262</v>
      </c>
      <c r="AD28" s="41">
        <f t="shared" si="11"/>
        <v>0.54280477919148484</v>
      </c>
      <c r="AE28" s="40">
        <f t="shared" si="12"/>
        <v>1.0015848726281376E-2</v>
      </c>
      <c r="AF28" s="40">
        <f t="shared" si="13"/>
        <v>7.1771252868801563E-3</v>
      </c>
      <c r="AG28" s="40">
        <f t="shared" si="14"/>
        <v>1.3993049755143821E-2</v>
      </c>
      <c r="AH28" s="40">
        <f t="shared" si="15"/>
        <v>2.1343331508548013E-2</v>
      </c>
      <c r="AI28" s="40">
        <f t="shared" si="16"/>
        <v>1.4360754034682757E-2</v>
      </c>
      <c r="AJ28" s="42">
        <f t="shared" si="17"/>
        <v>7.3523337463857918E-2</v>
      </c>
      <c r="AK28" s="36"/>
      <c r="AL28" s="47">
        <f t="shared" si="18"/>
        <v>-2.018580112398204E-2</v>
      </c>
      <c r="AM28" s="41">
        <f t="shared" si="19"/>
        <v>4.4427786563794669E-3</v>
      </c>
      <c r="AN28" s="42">
        <f t="shared" si="20"/>
        <v>6.5087089292683836E-2</v>
      </c>
      <c r="AO28" s="36"/>
      <c r="AP28" s="47">
        <f t="shared" si="21"/>
        <v>0.74061235746962584</v>
      </c>
      <c r="AQ28" s="41">
        <f t="shared" si="22"/>
        <v>0.67730795330440308</v>
      </c>
      <c r="AR28" s="41">
        <f t="shared" si="23"/>
        <v>0.11716489292046178</v>
      </c>
      <c r="AS28" s="41">
        <f t="shared" si="24"/>
        <v>0.17028224820167967</v>
      </c>
      <c r="AT28" s="66">
        <v>1.66</v>
      </c>
      <c r="AU28" s="36"/>
      <c r="AV28" s="47">
        <f t="shared" si="25"/>
        <v>0.10433801205226502</v>
      </c>
      <c r="AW28" s="41">
        <f t="shared" si="26"/>
        <v>0.17232306194102906</v>
      </c>
      <c r="AX28" s="41">
        <f t="shared" si="27"/>
        <v>0.20429394541802889</v>
      </c>
      <c r="AY28" s="42">
        <f t="shared" si="28"/>
        <v>0.20429394541802889</v>
      </c>
      <c r="AZ28" s="36"/>
      <c r="BA28" s="47">
        <f t="shared" si="29"/>
        <v>0.1012114639227239</v>
      </c>
      <c r="BB28" s="41">
        <f t="shared" si="30"/>
        <v>0.10794200047482776</v>
      </c>
      <c r="BC28" s="41">
        <f t="shared" si="31"/>
        <v>0.17937967534207247</v>
      </c>
      <c r="BD28" s="41">
        <f t="shared" si="32"/>
        <v>0.2113505588190723</v>
      </c>
      <c r="BE28" s="42">
        <f t="shared" si="33"/>
        <v>0.2113505588190723</v>
      </c>
      <c r="BF28" s="36"/>
      <c r="BG28" s="39">
        <f t="shared" si="34"/>
        <v>1.3062185844907573E-3</v>
      </c>
      <c r="BH28" s="41">
        <f t="shared" si="35"/>
        <v>9.7784114536921526E-2</v>
      </c>
      <c r="BI28" s="40">
        <f t="shared" si="36"/>
        <v>1.8374011246891229E-2</v>
      </c>
      <c r="BJ28" s="41">
        <f t="shared" si="37"/>
        <v>0.1375468142315264</v>
      </c>
      <c r="BK28" s="41">
        <f t="shared" si="38"/>
        <v>0.71515331786498271</v>
      </c>
      <c r="BL28" s="42">
        <f t="shared" si="39"/>
        <v>0.76903849629260768</v>
      </c>
      <c r="BM28" s="36"/>
      <c r="BN28" s="35">
        <v>68.783000000000001</v>
      </c>
      <c r="BO28" s="36">
        <v>259.16500000000002</v>
      </c>
      <c r="BP28" s="37">
        <f t="shared" si="40"/>
        <v>327.94800000000004</v>
      </c>
      <c r="BQ28" s="33">
        <v>2494.556</v>
      </c>
      <c r="BR28" s="36">
        <v>11.305999999999999</v>
      </c>
      <c r="BS28" s="36">
        <v>12</v>
      </c>
      <c r="BT28" s="37">
        <f t="shared" si="41"/>
        <v>2471.25</v>
      </c>
      <c r="BU28" s="36">
        <v>193.48400000000001</v>
      </c>
      <c r="BV28" s="36">
        <v>51.774000000000001</v>
      </c>
      <c r="BW28" s="37">
        <v>245.25800000000001</v>
      </c>
      <c r="BX28" s="36">
        <v>4.5220000000000002</v>
      </c>
      <c r="BY28" s="36">
        <v>0</v>
      </c>
      <c r="BZ28" s="36">
        <v>6.4260000000000002</v>
      </c>
      <c r="CA28" s="36">
        <v>6.7590000000001353</v>
      </c>
      <c r="CB28" s="67">
        <v>3062.163</v>
      </c>
      <c r="CC28" s="36">
        <v>225</v>
      </c>
      <c r="CD28" s="33">
        <v>1847.499</v>
      </c>
      <c r="CE28" s="37">
        <f t="shared" si="42"/>
        <v>2072.4989999999998</v>
      </c>
      <c r="CF28" s="36">
        <v>605.21</v>
      </c>
      <c r="CG28" s="36">
        <v>24.528000000000191</v>
      </c>
      <c r="CH28" s="37">
        <f t="shared" si="43"/>
        <v>629.73800000000028</v>
      </c>
      <c r="CI28" s="36">
        <v>50</v>
      </c>
      <c r="CJ28" s="36">
        <v>309.92599999999999</v>
      </c>
      <c r="CK28" s="108">
        <f t="shared" si="44"/>
        <v>3062.163</v>
      </c>
      <c r="CL28" s="36"/>
      <c r="CM28" s="69">
        <v>521.43200000000002</v>
      </c>
      <c r="CN28" s="36"/>
      <c r="CO28" s="60" t="s">
        <v>211</v>
      </c>
      <c r="CP28" s="56">
        <v>21</v>
      </c>
      <c r="CQ28" s="56"/>
      <c r="CR28" s="70">
        <v>4</v>
      </c>
      <c r="CS28" s="71" t="s">
        <v>134</v>
      </c>
      <c r="CT28" s="76" t="s">
        <v>137</v>
      </c>
      <c r="CU28" s="56"/>
      <c r="CV28" s="32">
        <v>269.5</v>
      </c>
      <c r="CW28" s="33">
        <v>319.5</v>
      </c>
      <c r="CX28" s="34">
        <v>319.5</v>
      </c>
      <c r="CY28" s="56"/>
      <c r="CZ28" s="60">
        <f t="shared" si="45"/>
        <v>1577.3544999999999</v>
      </c>
      <c r="DA28" s="33">
        <v>1590.7860000000001</v>
      </c>
      <c r="DB28" s="34">
        <v>1563.923</v>
      </c>
      <c r="DC28" s="56"/>
      <c r="DD28" s="32">
        <v>255.398</v>
      </c>
      <c r="DE28" s="33">
        <v>31.722999999999999</v>
      </c>
      <c r="DF28" s="33">
        <v>79.795000000000002</v>
      </c>
      <c r="DG28" s="33">
        <v>38.094999999999999</v>
      </c>
      <c r="DH28" s="33">
        <v>248.59200000000001</v>
      </c>
      <c r="DI28" s="33">
        <v>68.834999999999994</v>
      </c>
      <c r="DJ28" s="33">
        <v>10.845000000000001</v>
      </c>
      <c r="DK28" s="33">
        <v>0</v>
      </c>
      <c r="DL28" s="33">
        <v>1809.25</v>
      </c>
      <c r="DM28" s="72">
        <f t="shared" si="46"/>
        <v>2542.5329999999999</v>
      </c>
      <c r="DN28" s="33"/>
      <c r="DO28" s="47">
        <f t="shared" si="47"/>
        <v>0.10045022031179143</v>
      </c>
      <c r="DP28" s="41">
        <f t="shared" si="48"/>
        <v>1.2476927536437088E-2</v>
      </c>
      <c r="DQ28" s="41">
        <f t="shared" si="49"/>
        <v>3.1384056765438248E-2</v>
      </c>
      <c r="DR28" s="41">
        <f t="shared" si="50"/>
        <v>1.4983089698344132E-2</v>
      </c>
      <c r="DS28" s="41">
        <f t="shared" si="51"/>
        <v>9.7773362233646535E-2</v>
      </c>
      <c r="DT28" s="41">
        <f t="shared" si="52"/>
        <v>2.7073394917588089E-2</v>
      </c>
      <c r="DU28" s="41">
        <f t="shared" si="53"/>
        <v>4.2654313631327505E-3</v>
      </c>
      <c r="DV28" s="41">
        <f t="shared" si="54"/>
        <v>0</v>
      </c>
      <c r="DW28" s="41">
        <f t="shared" si="55"/>
        <v>0.71159351717362174</v>
      </c>
      <c r="DX28" s="73">
        <f t="shared" si="56"/>
        <v>1</v>
      </c>
      <c r="DY28" s="56"/>
      <c r="DZ28" s="35">
        <v>28.437000000000001</v>
      </c>
      <c r="EA28" s="36">
        <v>17.398</v>
      </c>
      <c r="EB28" s="68">
        <f t="shared" si="57"/>
        <v>45.835000000000001</v>
      </c>
      <c r="ED28" s="35">
        <v>11.305999999999999</v>
      </c>
      <c r="EE28" s="36">
        <v>12</v>
      </c>
      <c r="EF28" s="68">
        <f t="shared" si="58"/>
        <v>23.305999999999997</v>
      </c>
      <c r="EH28" s="32">
        <v>1783.9899999999998</v>
      </c>
      <c r="EI28" s="33">
        <v>710.56600000000026</v>
      </c>
      <c r="EJ28" s="34">
        <f t="shared" si="59"/>
        <v>2494.556</v>
      </c>
      <c r="EK28" s="63"/>
      <c r="EL28" s="47">
        <v>0.71515331786498271</v>
      </c>
      <c r="EM28" s="41">
        <v>0.28484668213501729</v>
      </c>
      <c r="EN28" s="42">
        <f t="shared" si="60"/>
        <v>1</v>
      </c>
      <c r="EO28" s="56"/>
      <c r="EP28" s="60">
        <f t="shared" si="61"/>
        <v>300.20400000000001</v>
      </c>
      <c r="EQ28" s="33">
        <v>290.48200000000003</v>
      </c>
      <c r="ER28" s="34">
        <v>309.92599999999999</v>
      </c>
      <c r="ET28" s="60">
        <f t="shared" si="62"/>
        <v>2520.252</v>
      </c>
      <c r="EU28" s="33">
        <v>2545.9479999999999</v>
      </c>
      <c r="EV28" s="34">
        <v>2494.556</v>
      </c>
      <c r="EX28" s="60">
        <f t="shared" si="63"/>
        <v>549.5</v>
      </c>
      <c r="EY28" s="33">
        <v>517</v>
      </c>
      <c r="EZ28" s="34">
        <v>582</v>
      </c>
      <c r="FB28" s="60">
        <f t="shared" si="64"/>
        <v>3069.752</v>
      </c>
      <c r="FC28" s="56">
        <v>3062.9479999999999</v>
      </c>
      <c r="FD28" s="70">
        <v>3076.556</v>
      </c>
      <c r="FF28" s="60">
        <f t="shared" si="65"/>
        <v>1791.049</v>
      </c>
      <c r="FG28" s="33">
        <v>1734.5989999999999</v>
      </c>
      <c r="FH28" s="34">
        <v>1847.499</v>
      </c>
      <c r="FI28" s="33"/>
      <c r="FJ28" s="74">
        <f t="shared" si="66"/>
        <v>0.51072493528267437</v>
      </c>
    </row>
    <row r="29" spans="1:166" x14ac:dyDescent="0.2">
      <c r="A29" s="1"/>
      <c r="B29" s="75" t="s">
        <v>163</v>
      </c>
      <c r="C29" s="32">
        <v>5651.08</v>
      </c>
      <c r="D29" s="33">
        <v>5474.9105</v>
      </c>
      <c r="E29" s="33">
        <v>4800.8429999999998</v>
      </c>
      <c r="F29" s="33">
        <v>648.971</v>
      </c>
      <c r="G29" s="33">
        <v>3971.8290000000002</v>
      </c>
      <c r="H29" s="33">
        <f t="shared" si="0"/>
        <v>6300.0509999999995</v>
      </c>
      <c r="I29" s="34">
        <f t="shared" si="1"/>
        <v>5449.8140000000003</v>
      </c>
      <c r="J29" s="33"/>
      <c r="K29" s="35">
        <v>52.513999999999996</v>
      </c>
      <c r="L29" s="36">
        <v>15.289</v>
      </c>
      <c r="M29" s="36">
        <v>0.42400000000000004</v>
      </c>
      <c r="N29" s="37">
        <f t="shared" si="2"/>
        <v>68.227000000000004</v>
      </c>
      <c r="O29" s="36">
        <v>33.146999999999998</v>
      </c>
      <c r="P29" s="37">
        <f t="shared" si="3"/>
        <v>35.080000000000005</v>
      </c>
      <c r="Q29" s="36">
        <v>6.3100000000000005</v>
      </c>
      <c r="R29" s="37">
        <f t="shared" si="4"/>
        <v>28.770000000000003</v>
      </c>
      <c r="S29" s="36">
        <v>5.2350000000000003</v>
      </c>
      <c r="T29" s="36">
        <v>1.7450000000000001</v>
      </c>
      <c r="U29" s="36">
        <v>0</v>
      </c>
      <c r="V29" s="37">
        <f t="shared" si="5"/>
        <v>35.75</v>
      </c>
      <c r="W29" s="36">
        <v>9.0250000000000004</v>
      </c>
      <c r="X29" s="38">
        <f t="shared" si="6"/>
        <v>26.725000000000001</v>
      </c>
      <c r="Y29" s="36"/>
      <c r="Z29" s="39">
        <f t="shared" si="7"/>
        <v>1.9183509940482131E-2</v>
      </c>
      <c r="AA29" s="40">
        <f t="shared" si="8"/>
        <v>5.5851141310894487E-3</v>
      </c>
      <c r="AB29" s="41">
        <f t="shared" si="9"/>
        <v>0.4407435478080497</v>
      </c>
      <c r="AC29" s="41">
        <f t="shared" si="10"/>
        <v>0.45121287196101384</v>
      </c>
      <c r="AD29" s="41">
        <f t="shared" si="11"/>
        <v>0.48583405396690454</v>
      </c>
      <c r="AE29" s="40">
        <f t="shared" si="12"/>
        <v>1.2108691091845245E-2</v>
      </c>
      <c r="AF29" s="40">
        <f t="shared" si="13"/>
        <v>9.7627166690670113E-3</v>
      </c>
      <c r="AG29" s="40">
        <f t="shared" si="14"/>
        <v>1.8852059477277715E-2</v>
      </c>
      <c r="AH29" s="40">
        <f t="shared" si="15"/>
        <v>2.9669508760123506E-2</v>
      </c>
      <c r="AI29" s="40">
        <f t="shared" si="16"/>
        <v>2.029462118470645E-2</v>
      </c>
      <c r="AJ29" s="42">
        <f t="shared" si="17"/>
        <v>0.10946531976878141</v>
      </c>
      <c r="AK29" s="36"/>
      <c r="AL29" s="47">
        <f t="shared" si="18"/>
        <v>8.8858375967127728E-2</v>
      </c>
      <c r="AM29" s="41">
        <f t="shared" si="19"/>
        <v>6.1235577413643702E-2</v>
      </c>
      <c r="AN29" s="42">
        <f t="shared" si="20"/>
        <v>-3.8405830840683501E-4</v>
      </c>
      <c r="AO29" s="36"/>
      <c r="AP29" s="47">
        <f t="shared" si="21"/>
        <v>0.82731907708708663</v>
      </c>
      <c r="AQ29" s="41">
        <f t="shared" si="22"/>
        <v>0.77934409837268626</v>
      </c>
      <c r="AR29" s="41">
        <f t="shared" si="23"/>
        <v>7.0566688137488773E-2</v>
      </c>
      <c r="AS29" s="41">
        <f t="shared" si="24"/>
        <v>0.12842978687259782</v>
      </c>
      <c r="AT29" s="66">
        <v>2.0499999999999998</v>
      </c>
      <c r="AU29" s="36"/>
      <c r="AV29" s="47">
        <f t="shared" si="25"/>
        <v>9.6112247570375939E-2</v>
      </c>
      <c r="AW29" s="41">
        <f t="shared" si="26"/>
        <v>0.16083912963793032</v>
      </c>
      <c r="AX29" s="41">
        <f t="shared" si="27"/>
        <v>0.18641231340338094</v>
      </c>
      <c r="AY29" s="42">
        <f t="shared" si="28"/>
        <v>0.2121533285878342</v>
      </c>
      <c r="AZ29" s="36"/>
      <c r="BA29" s="47">
        <f t="shared" si="29"/>
        <v>9.0626216581609173E-2</v>
      </c>
      <c r="BB29" s="41">
        <f t="shared" si="30"/>
        <v>0.10084143208023955</v>
      </c>
      <c r="BC29" s="41">
        <f t="shared" si="31"/>
        <v>0.1700115113819905</v>
      </c>
      <c r="BD29" s="41">
        <f t="shared" si="32"/>
        <v>0.19558469514744112</v>
      </c>
      <c r="BE29" s="42">
        <f t="shared" si="33"/>
        <v>0.22132571033189438</v>
      </c>
      <c r="BF29" s="36"/>
      <c r="BG29" s="39">
        <f t="shared" si="34"/>
        <v>2.7405280228762433E-3</v>
      </c>
      <c r="BH29" s="41">
        <f t="shared" si="35"/>
        <v>0.15002377555872565</v>
      </c>
      <c r="BI29" s="40">
        <f t="shared" si="36"/>
        <v>1.0274445550500194E-2</v>
      </c>
      <c r="BJ29" s="41">
        <f t="shared" si="37"/>
        <v>9.3114130219335262E-2</v>
      </c>
      <c r="BK29" s="41">
        <f t="shared" si="38"/>
        <v>0.71440869863896828</v>
      </c>
      <c r="BL29" s="42">
        <f t="shared" si="39"/>
        <v>0.74841728543396158</v>
      </c>
      <c r="BM29" s="36"/>
      <c r="BN29" s="35">
        <v>262.08699999999999</v>
      </c>
      <c r="BO29" s="36">
        <v>8.8260000000000005</v>
      </c>
      <c r="BP29" s="37">
        <f t="shared" si="40"/>
        <v>270.91300000000001</v>
      </c>
      <c r="BQ29" s="33">
        <v>4800.8429999999998</v>
      </c>
      <c r="BR29" s="36">
        <v>5.5</v>
      </c>
      <c r="BS29" s="36">
        <v>12.101000000000001</v>
      </c>
      <c r="BT29" s="37">
        <f t="shared" si="41"/>
        <v>4783.2420000000002</v>
      </c>
      <c r="BU29" s="36">
        <v>454.85399999999998</v>
      </c>
      <c r="BV29" s="36">
        <v>91.531000000000006</v>
      </c>
      <c r="BW29" s="37">
        <v>546.38499999999999</v>
      </c>
      <c r="BX29" s="36">
        <v>14.458</v>
      </c>
      <c r="BY29" s="36">
        <v>0</v>
      </c>
      <c r="BZ29" s="36">
        <v>23.812000000000001</v>
      </c>
      <c r="CA29" s="36">
        <v>12.269999999999282</v>
      </c>
      <c r="CB29" s="67">
        <v>5651.08</v>
      </c>
      <c r="CC29" s="36">
        <v>1.2E-2</v>
      </c>
      <c r="CD29" s="33">
        <v>3971.8290000000002</v>
      </c>
      <c r="CE29" s="37">
        <f t="shared" si="42"/>
        <v>3971.8410000000003</v>
      </c>
      <c r="CF29" s="36">
        <v>974.32100000000003</v>
      </c>
      <c r="CG29" s="36">
        <v>42.569999999999595</v>
      </c>
      <c r="CH29" s="37">
        <f t="shared" si="43"/>
        <v>1016.8909999999996</v>
      </c>
      <c r="CI29" s="36">
        <v>150.21199999999999</v>
      </c>
      <c r="CJ29" s="36">
        <v>512.13599999999997</v>
      </c>
      <c r="CK29" s="108">
        <f t="shared" si="44"/>
        <v>5651.08</v>
      </c>
      <c r="CL29" s="36"/>
      <c r="CM29" s="69">
        <v>725.76700000000005</v>
      </c>
      <c r="CN29" s="36"/>
      <c r="CO29" s="60" t="s">
        <v>218</v>
      </c>
      <c r="CP29" s="56">
        <v>35.5</v>
      </c>
      <c r="CQ29" s="56"/>
      <c r="CR29" s="70">
        <v>4</v>
      </c>
      <c r="CS29" s="71" t="s">
        <v>134</v>
      </c>
      <c r="CT29" s="76" t="s">
        <v>140</v>
      </c>
      <c r="CU29" s="56"/>
      <c r="CV29" s="32">
        <v>468.62700000000001</v>
      </c>
      <c r="CW29" s="33">
        <v>543.13800000000003</v>
      </c>
      <c r="CX29" s="34">
        <v>618.13800000000003</v>
      </c>
      <c r="CY29" s="56"/>
      <c r="CZ29" s="60">
        <f t="shared" si="45"/>
        <v>2835.2339999999999</v>
      </c>
      <c r="DA29" s="33">
        <v>2756.83</v>
      </c>
      <c r="DB29" s="34">
        <v>2913.6379999999999</v>
      </c>
      <c r="DC29" s="56"/>
      <c r="DD29" s="32">
        <v>131.70099999999999</v>
      </c>
      <c r="DE29" s="33">
        <v>119.49799999999999</v>
      </c>
      <c r="DF29" s="33">
        <v>207.17099999999999</v>
      </c>
      <c r="DG29" s="33">
        <v>97.94</v>
      </c>
      <c r="DH29" s="33">
        <v>620.90200000000004</v>
      </c>
      <c r="DI29" s="33">
        <v>84.070999999999998</v>
      </c>
      <c r="DJ29" s="33">
        <v>35.094000000000001</v>
      </c>
      <c r="DK29" s="33">
        <v>22.30600000000095</v>
      </c>
      <c r="DL29" s="33">
        <v>3171.9749999999999</v>
      </c>
      <c r="DM29" s="72">
        <f t="shared" si="46"/>
        <v>4490.6580000000013</v>
      </c>
      <c r="DN29" s="33"/>
      <c r="DO29" s="47">
        <f t="shared" si="47"/>
        <v>2.9327773346355914E-2</v>
      </c>
      <c r="DP29" s="41">
        <f t="shared" si="48"/>
        <v>2.6610354206443677E-2</v>
      </c>
      <c r="DQ29" s="41">
        <f t="shared" si="49"/>
        <v>4.6133773714230726E-2</v>
      </c>
      <c r="DR29" s="41">
        <f t="shared" si="50"/>
        <v>2.1809721426125073E-2</v>
      </c>
      <c r="DS29" s="41">
        <f t="shared" si="51"/>
        <v>0.1382652609038586</v>
      </c>
      <c r="DT29" s="41">
        <f t="shared" si="52"/>
        <v>1.8721309883763131E-2</v>
      </c>
      <c r="DU29" s="41">
        <f t="shared" si="53"/>
        <v>7.8148903790936624E-3</v>
      </c>
      <c r="DV29" s="41">
        <f t="shared" si="54"/>
        <v>4.9672007977452177E-3</v>
      </c>
      <c r="DW29" s="41">
        <f t="shared" si="55"/>
        <v>0.70634971534238389</v>
      </c>
      <c r="DX29" s="73">
        <f t="shared" si="56"/>
        <v>0.99999999999999989</v>
      </c>
      <c r="DY29" s="56"/>
      <c r="DZ29" s="35">
        <v>31.387</v>
      </c>
      <c r="EA29" s="36">
        <v>17.939</v>
      </c>
      <c r="EB29" s="68">
        <f t="shared" si="57"/>
        <v>49.326000000000001</v>
      </c>
      <c r="ED29" s="35">
        <v>5.5</v>
      </c>
      <c r="EE29" s="36">
        <v>12.101000000000001</v>
      </c>
      <c r="EF29" s="68">
        <f t="shared" si="58"/>
        <v>17.600999999999999</v>
      </c>
      <c r="EH29" s="32">
        <v>3429.7640000000001</v>
      </c>
      <c r="EI29" s="33">
        <v>1371.0789999999995</v>
      </c>
      <c r="EJ29" s="34">
        <f t="shared" si="59"/>
        <v>4800.8429999999998</v>
      </c>
      <c r="EK29" s="63"/>
      <c r="EL29" s="47">
        <v>0.71440869863896828</v>
      </c>
      <c r="EM29" s="41">
        <v>0.28559130136103172</v>
      </c>
      <c r="EN29" s="42">
        <f t="shared" si="60"/>
        <v>1</v>
      </c>
      <c r="EO29" s="56"/>
      <c r="EP29" s="60">
        <f t="shared" si="61"/>
        <v>488.28249999999997</v>
      </c>
      <c r="EQ29" s="33">
        <v>464.42899999999997</v>
      </c>
      <c r="ER29" s="34">
        <v>512.13599999999997</v>
      </c>
      <c r="ET29" s="60">
        <f t="shared" si="62"/>
        <v>4604.9519999999993</v>
      </c>
      <c r="EU29" s="33">
        <v>4409.0609999999997</v>
      </c>
      <c r="EV29" s="34">
        <v>4800.8429999999998</v>
      </c>
      <c r="EX29" s="60">
        <f t="shared" si="63"/>
        <v>687.62900000000002</v>
      </c>
      <c r="EY29" s="33">
        <v>726.28700000000003</v>
      </c>
      <c r="EZ29" s="34">
        <v>648.971</v>
      </c>
      <c r="FB29" s="60">
        <f t="shared" si="64"/>
        <v>5292.5810000000001</v>
      </c>
      <c r="FC29" s="56">
        <v>5135.348</v>
      </c>
      <c r="FD29" s="70">
        <v>5449.8140000000003</v>
      </c>
      <c r="FF29" s="60">
        <f t="shared" si="65"/>
        <v>3972.5920000000001</v>
      </c>
      <c r="FG29" s="33">
        <v>3973.355</v>
      </c>
      <c r="FH29" s="34">
        <v>3971.8290000000002</v>
      </c>
      <c r="FI29" s="33"/>
      <c r="FJ29" s="74">
        <f t="shared" si="66"/>
        <v>0.51558958641534003</v>
      </c>
    </row>
    <row r="30" spans="1:166" x14ac:dyDescent="0.2">
      <c r="A30" s="1"/>
      <c r="B30" s="75" t="s">
        <v>164</v>
      </c>
      <c r="C30" s="32">
        <v>2947.98</v>
      </c>
      <c r="D30" s="33">
        <v>2931.0934999999999</v>
      </c>
      <c r="E30" s="33">
        <v>2515.982</v>
      </c>
      <c r="F30" s="33">
        <v>835.75</v>
      </c>
      <c r="G30" s="33">
        <v>1815.674</v>
      </c>
      <c r="H30" s="33">
        <f t="shared" si="0"/>
        <v>3783.73</v>
      </c>
      <c r="I30" s="34">
        <f t="shared" si="1"/>
        <v>3351.732</v>
      </c>
      <c r="J30" s="33"/>
      <c r="K30" s="35">
        <v>23.996000000000002</v>
      </c>
      <c r="L30" s="36">
        <v>6.383</v>
      </c>
      <c r="M30" s="36">
        <v>0.182</v>
      </c>
      <c r="N30" s="37">
        <f t="shared" si="2"/>
        <v>30.561</v>
      </c>
      <c r="O30" s="36">
        <v>19.802</v>
      </c>
      <c r="P30" s="37">
        <f t="shared" si="3"/>
        <v>10.759</v>
      </c>
      <c r="Q30" s="36">
        <v>0.76600000000000001</v>
      </c>
      <c r="R30" s="37">
        <f t="shared" si="4"/>
        <v>9.9930000000000003</v>
      </c>
      <c r="S30" s="36">
        <v>7.1429999999999998</v>
      </c>
      <c r="T30" s="36">
        <v>1.0150000000000001</v>
      </c>
      <c r="U30" s="36">
        <v>0.26400000000000001</v>
      </c>
      <c r="V30" s="37">
        <f t="shared" si="5"/>
        <v>18.414999999999999</v>
      </c>
      <c r="W30" s="36">
        <v>3.23</v>
      </c>
      <c r="X30" s="38">
        <f t="shared" si="6"/>
        <v>15.184999999999999</v>
      </c>
      <c r="Y30" s="36"/>
      <c r="Z30" s="39">
        <f t="shared" si="7"/>
        <v>1.637341149301447E-2</v>
      </c>
      <c r="AA30" s="40">
        <f t="shared" si="8"/>
        <v>4.355371126850781E-3</v>
      </c>
      <c r="AB30" s="41">
        <f t="shared" si="9"/>
        <v>0.51142849763681908</v>
      </c>
      <c r="AC30" s="41">
        <f t="shared" si="10"/>
        <v>0.52519626564820709</v>
      </c>
      <c r="AD30" s="41">
        <f t="shared" si="11"/>
        <v>0.64795000163607208</v>
      </c>
      <c r="AE30" s="40">
        <f t="shared" si="12"/>
        <v>1.3511680879507939E-2</v>
      </c>
      <c r="AF30" s="40">
        <f t="shared" si="13"/>
        <v>1.0361320783523281E-2</v>
      </c>
      <c r="AG30" s="40">
        <f t="shared" si="14"/>
        <v>2.0459155455224629E-2</v>
      </c>
      <c r="AH30" s="40">
        <f t="shared" si="15"/>
        <v>2.548737858060483E-2</v>
      </c>
      <c r="AI30" s="40">
        <f t="shared" si="16"/>
        <v>1.3463835394406303E-2</v>
      </c>
      <c r="AJ30" s="42">
        <f t="shared" si="17"/>
        <v>0.10302965537479283</v>
      </c>
      <c r="AK30" s="36"/>
      <c r="AL30" s="47">
        <f t="shared" si="18"/>
        <v>1.8130212339939715E-2</v>
      </c>
      <c r="AM30" s="41">
        <f t="shared" si="19"/>
        <v>7.0827209875912137E-2</v>
      </c>
      <c r="AN30" s="42">
        <f t="shared" si="20"/>
        <v>4.9531036667348677E-2</v>
      </c>
      <c r="AO30" s="36"/>
      <c r="AP30" s="47">
        <f t="shared" si="21"/>
        <v>0.72165619626849475</v>
      </c>
      <c r="AQ30" s="41">
        <f t="shared" si="22"/>
        <v>0.69271953060588354</v>
      </c>
      <c r="AR30" s="41">
        <f t="shared" si="23"/>
        <v>0.15022184682392686</v>
      </c>
      <c r="AS30" s="41">
        <f t="shared" si="24"/>
        <v>0.12298455213400361</v>
      </c>
      <c r="AT30" s="66">
        <v>1.62</v>
      </c>
      <c r="AU30" s="36"/>
      <c r="AV30" s="47">
        <f t="shared" si="25"/>
        <v>9.2474168752840938E-2</v>
      </c>
      <c r="AW30" s="41">
        <f t="shared" si="26"/>
        <v>0.16174582966167628</v>
      </c>
      <c r="AX30" s="41">
        <f t="shared" si="27"/>
        <v>0.17807640225727708</v>
      </c>
      <c r="AY30" s="42">
        <f t="shared" si="28"/>
        <v>0.19440697485287786</v>
      </c>
      <c r="AZ30" s="36"/>
      <c r="BA30" s="47">
        <f t="shared" si="29"/>
        <v>0.10254920318319663</v>
      </c>
      <c r="BB30" s="41">
        <f t="shared" si="30"/>
        <v>9.7625153494935529E-2</v>
      </c>
      <c r="BC30" s="41">
        <f t="shared" si="31"/>
        <v>0.17166501945624418</v>
      </c>
      <c r="BD30" s="41">
        <f t="shared" si="32"/>
        <v>0.18799559205184499</v>
      </c>
      <c r="BE30" s="42">
        <f t="shared" si="33"/>
        <v>0.2043261646474458</v>
      </c>
      <c r="BF30" s="36"/>
      <c r="BG30" s="39">
        <f t="shared" si="34"/>
        <v>6.1437759879819402E-4</v>
      </c>
      <c r="BH30" s="41">
        <f t="shared" si="35"/>
        <v>4.0492678543109367E-2</v>
      </c>
      <c r="BI30" s="40">
        <f t="shared" si="36"/>
        <v>1.5803769661309183E-2</v>
      </c>
      <c r="BJ30" s="41">
        <f t="shared" si="37"/>
        <v>0.12329761107390043</v>
      </c>
      <c r="BK30" s="41">
        <f t="shared" si="38"/>
        <v>0.71418038761803548</v>
      </c>
      <c r="BL30" s="42">
        <f t="shared" si="39"/>
        <v>0.78544913495470414</v>
      </c>
      <c r="BM30" s="36"/>
      <c r="BN30" s="35">
        <v>63.222000000000001</v>
      </c>
      <c r="BO30" s="36">
        <v>61.994</v>
      </c>
      <c r="BP30" s="37">
        <f t="shared" si="40"/>
        <v>125.21600000000001</v>
      </c>
      <c r="BQ30" s="33">
        <v>2515.982</v>
      </c>
      <c r="BR30" s="36">
        <v>15.175000000000001</v>
      </c>
      <c r="BS30" s="36">
        <v>5</v>
      </c>
      <c r="BT30" s="37">
        <f t="shared" si="41"/>
        <v>2495.8069999999998</v>
      </c>
      <c r="BU30" s="36">
        <v>212.24299999999999</v>
      </c>
      <c r="BV30" s="36">
        <v>87.62299999999999</v>
      </c>
      <c r="BW30" s="37">
        <v>299.86599999999999</v>
      </c>
      <c r="BX30" s="36">
        <v>0</v>
      </c>
      <c r="BY30" s="36">
        <v>1.399</v>
      </c>
      <c r="BZ30" s="36">
        <v>17.315999999999999</v>
      </c>
      <c r="CA30" s="36">
        <v>8.3760000000003494</v>
      </c>
      <c r="CB30" s="67">
        <v>2947.98</v>
      </c>
      <c r="CC30" s="36">
        <v>3.5840000000000001</v>
      </c>
      <c r="CD30" s="33">
        <v>1815.674</v>
      </c>
      <c r="CE30" s="37">
        <f t="shared" si="42"/>
        <v>1819.258</v>
      </c>
      <c r="CF30" s="36">
        <v>751.82299999999998</v>
      </c>
      <c r="CG30" s="36">
        <v>24.586000000000013</v>
      </c>
      <c r="CH30" s="37">
        <f t="shared" si="43"/>
        <v>776.40899999999999</v>
      </c>
      <c r="CI30" s="36">
        <v>50</v>
      </c>
      <c r="CJ30" s="36">
        <v>302.31299999999999</v>
      </c>
      <c r="CK30" s="108">
        <f t="shared" si="44"/>
        <v>2947.98</v>
      </c>
      <c r="CL30" s="36"/>
      <c r="CM30" s="69">
        <v>362.55599999999998</v>
      </c>
      <c r="CN30" s="36"/>
      <c r="CO30" s="60" t="s">
        <v>219</v>
      </c>
      <c r="CP30" s="56">
        <v>24.5</v>
      </c>
      <c r="CQ30" s="56"/>
      <c r="CR30" s="70">
        <v>1</v>
      </c>
      <c r="CS30" s="71" t="s">
        <v>134</v>
      </c>
      <c r="CT30" s="76" t="s">
        <v>149</v>
      </c>
      <c r="CU30" s="56"/>
      <c r="CV30" s="32">
        <v>247.61200000000002</v>
      </c>
      <c r="CW30" s="33">
        <v>272.61200000000002</v>
      </c>
      <c r="CX30" s="34">
        <v>297.61200000000002</v>
      </c>
      <c r="CY30" s="56"/>
      <c r="CZ30" s="60">
        <f t="shared" si="45"/>
        <v>1484.421</v>
      </c>
      <c r="DA30" s="33">
        <v>1437.971</v>
      </c>
      <c r="DB30" s="34">
        <v>1530.8710000000001</v>
      </c>
      <c r="DC30" s="56"/>
      <c r="DD30" s="32">
        <v>26.971</v>
      </c>
      <c r="DE30" s="33">
        <v>13.29</v>
      </c>
      <c r="DF30" s="33">
        <v>177.43299999999999</v>
      </c>
      <c r="DG30" s="33">
        <v>43.051000000000002</v>
      </c>
      <c r="DH30" s="33">
        <v>343.928</v>
      </c>
      <c r="DI30" s="33">
        <v>78.715000000000003</v>
      </c>
      <c r="DJ30" s="33">
        <v>19.952999999999999</v>
      </c>
      <c r="DK30" s="33">
        <v>7.9000000000633008E-2</v>
      </c>
      <c r="DL30" s="33">
        <v>1798.9559999999999</v>
      </c>
      <c r="DM30" s="72">
        <f t="shared" si="46"/>
        <v>2502.3760000000007</v>
      </c>
      <c r="DN30" s="33"/>
      <c r="DO30" s="47">
        <f t="shared" si="47"/>
        <v>1.0778156440119308E-2</v>
      </c>
      <c r="DP30" s="41">
        <f t="shared" si="48"/>
        <v>5.3109524707717765E-3</v>
      </c>
      <c r="DQ30" s="41">
        <f t="shared" si="49"/>
        <v>7.0905811117114276E-2</v>
      </c>
      <c r="DR30" s="41">
        <f t="shared" si="50"/>
        <v>1.7204049271572295E-2</v>
      </c>
      <c r="DS30" s="41">
        <f t="shared" si="51"/>
        <v>0.13744057647611707</v>
      </c>
      <c r="DT30" s="41">
        <f t="shared" si="52"/>
        <v>3.1456104118645634E-2</v>
      </c>
      <c r="DU30" s="41">
        <f t="shared" si="53"/>
        <v>7.973621869774964E-3</v>
      </c>
      <c r="DV30" s="41">
        <f t="shared" si="54"/>
        <v>3.1569995876172484E-5</v>
      </c>
      <c r="DW30" s="41">
        <f t="shared" si="55"/>
        <v>0.7188991582400085</v>
      </c>
      <c r="DX30" s="73">
        <f t="shared" si="56"/>
        <v>1</v>
      </c>
      <c r="DY30" s="56"/>
      <c r="DZ30" s="35">
        <v>38.308999999999997</v>
      </c>
      <c r="EA30" s="36">
        <v>1.4530000000000001</v>
      </c>
      <c r="EB30" s="68">
        <f t="shared" si="57"/>
        <v>39.762</v>
      </c>
      <c r="ED30" s="35">
        <v>15.175000000000001</v>
      </c>
      <c r="EE30" s="36">
        <v>5</v>
      </c>
      <c r="EF30" s="68">
        <f t="shared" si="58"/>
        <v>20.175000000000001</v>
      </c>
      <c r="EH30" s="32">
        <v>1796.8650000000002</v>
      </c>
      <c r="EI30" s="33">
        <v>719.11699999999985</v>
      </c>
      <c r="EJ30" s="34">
        <f t="shared" si="59"/>
        <v>2515.982</v>
      </c>
      <c r="EK30" s="63"/>
      <c r="EL30" s="47">
        <v>0.71418038761803548</v>
      </c>
      <c r="EM30" s="41">
        <v>0.28581961238196452</v>
      </c>
      <c r="EN30" s="42">
        <f t="shared" si="60"/>
        <v>1</v>
      </c>
      <c r="EO30" s="56"/>
      <c r="EP30" s="60">
        <f t="shared" si="61"/>
        <v>294.76949999999999</v>
      </c>
      <c r="EQ30" s="33">
        <v>287.226</v>
      </c>
      <c r="ER30" s="34">
        <v>302.31299999999999</v>
      </c>
      <c r="ET30" s="60">
        <f t="shared" si="62"/>
        <v>2493.5805</v>
      </c>
      <c r="EU30" s="33">
        <v>2471.1790000000001</v>
      </c>
      <c r="EV30" s="34">
        <v>2515.982</v>
      </c>
      <c r="EX30" s="60">
        <f t="shared" si="63"/>
        <v>747.30549999999994</v>
      </c>
      <c r="EY30" s="33">
        <v>658.86099999999999</v>
      </c>
      <c r="EZ30" s="34">
        <v>835.75</v>
      </c>
      <c r="FB30" s="60">
        <f t="shared" si="64"/>
        <v>3240.886</v>
      </c>
      <c r="FC30" s="56">
        <v>3130.04</v>
      </c>
      <c r="FD30" s="70">
        <v>3351.732</v>
      </c>
      <c r="FF30" s="60">
        <f t="shared" si="65"/>
        <v>1772.83</v>
      </c>
      <c r="FG30" s="33">
        <v>1729.9860000000001</v>
      </c>
      <c r="FH30" s="34">
        <v>1815.674</v>
      </c>
      <c r="FI30" s="33"/>
      <c r="FJ30" s="74">
        <f t="shared" si="66"/>
        <v>0.51929490702107883</v>
      </c>
    </row>
    <row r="31" spans="1:166" x14ac:dyDescent="0.2">
      <c r="A31" s="1"/>
      <c r="B31" s="75" t="s">
        <v>165</v>
      </c>
      <c r="C31" s="32">
        <v>4290.701</v>
      </c>
      <c r="D31" s="33">
        <v>3898.7</v>
      </c>
      <c r="E31" s="33">
        <v>2931.6529999999998</v>
      </c>
      <c r="F31" s="33">
        <v>1140.6880000000001</v>
      </c>
      <c r="G31" s="33">
        <v>3452.7750000000001</v>
      </c>
      <c r="H31" s="33">
        <f t="shared" si="0"/>
        <v>5431.3890000000001</v>
      </c>
      <c r="I31" s="34">
        <f t="shared" si="1"/>
        <v>4072.3409999999999</v>
      </c>
      <c r="J31" s="33"/>
      <c r="K31" s="35">
        <v>30.683</v>
      </c>
      <c r="L31" s="36">
        <v>8.9839999999999982</v>
      </c>
      <c r="M31" s="36">
        <v>0.26300000000000001</v>
      </c>
      <c r="N31" s="37">
        <f t="shared" si="2"/>
        <v>39.93</v>
      </c>
      <c r="O31" s="36">
        <v>30.535999999999998</v>
      </c>
      <c r="P31" s="37">
        <f t="shared" si="3"/>
        <v>9.3940000000000019</v>
      </c>
      <c r="Q31" s="36">
        <v>1.2649999999999999</v>
      </c>
      <c r="R31" s="37">
        <f t="shared" si="4"/>
        <v>8.1290000000000013</v>
      </c>
      <c r="S31" s="36">
        <v>7.8979999999999997</v>
      </c>
      <c r="T31" s="36">
        <v>0.94199999999999995</v>
      </c>
      <c r="U31" s="36">
        <v>-2.1</v>
      </c>
      <c r="V31" s="37">
        <f t="shared" si="5"/>
        <v>14.869000000000002</v>
      </c>
      <c r="W31" s="36">
        <v>1.294</v>
      </c>
      <c r="X31" s="38">
        <f t="shared" si="6"/>
        <v>13.575000000000001</v>
      </c>
      <c r="Y31" s="36"/>
      <c r="Z31" s="39">
        <f t="shared" si="7"/>
        <v>1.5740118501038809E-2</v>
      </c>
      <c r="AA31" s="40">
        <f t="shared" si="8"/>
        <v>4.6087157257547378E-3</v>
      </c>
      <c r="AB31" s="41">
        <f t="shared" si="9"/>
        <v>0.62612261636251787</v>
      </c>
      <c r="AC31" s="41">
        <f t="shared" si="10"/>
        <v>0.6384544618215271</v>
      </c>
      <c r="AD31" s="41">
        <f t="shared" si="11"/>
        <v>0.76473829201101928</v>
      </c>
      <c r="AE31" s="40">
        <f t="shared" si="12"/>
        <v>1.5664708749070201E-2</v>
      </c>
      <c r="AF31" s="40">
        <f t="shared" si="13"/>
        <v>6.9638597481211694E-3</v>
      </c>
      <c r="AG31" s="40">
        <f t="shared" si="14"/>
        <v>1.5283225182702092E-2</v>
      </c>
      <c r="AH31" s="40">
        <f t="shared" si="15"/>
        <v>2.0528495615572004E-2</v>
      </c>
      <c r="AI31" s="40">
        <f t="shared" si="16"/>
        <v>9.1519217318736888E-3</v>
      </c>
      <c r="AJ31" s="42">
        <f t="shared" si="17"/>
        <v>7.9561255573317238E-2</v>
      </c>
      <c r="AK31" s="36"/>
      <c r="AL31" s="47">
        <f t="shared" si="18"/>
        <v>6.2715617787441058E-2</v>
      </c>
      <c r="AM31" s="41">
        <f t="shared" si="19"/>
        <v>4.5747627684415093E-2</v>
      </c>
      <c r="AN31" s="42">
        <f t="shared" si="20"/>
        <v>0.16426829079132921</v>
      </c>
      <c r="AO31" s="36"/>
      <c r="AP31" s="47">
        <f t="shared" si="21"/>
        <v>1.1777570537850148</v>
      </c>
      <c r="AQ31" s="41">
        <f t="shared" si="22"/>
        <v>0.88178733826141487</v>
      </c>
      <c r="AR31" s="41">
        <f t="shared" si="23"/>
        <v>-0.17602088796213014</v>
      </c>
      <c r="AS31" s="41">
        <f t="shared" si="24"/>
        <v>0.28390069594688605</v>
      </c>
      <c r="AT31" s="66">
        <v>1.52</v>
      </c>
      <c r="AU31" s="36"/>
      <c r="AV31" s="47">
        <f t="shared" si="25"/>
        <v>7.9407071245467808E-2</v>
      </c>
      <c r="AW31" s="41">
        <f t="shared" si="26"/>
        <v>0.15158315177133086</v>
      </c>
      <c r="AX31" s="41">
        <f t="shared" si="27"/>
        <v>0.18530310430233962</v>
      </c>
      <c r="AY31" s="42">
        <f t="shared" si="28"/>
        <v>0.21249661440799184</v>
      </c>
      <c r="AZ31" s="36"/>
      <c r="BA31" s="47">
        <f t="shared" si="29"/>
        <v>8.166730797601604E-2</v>
      </c>
      <c r="BB31" s="41">
        <f t="shared" si="30"/>
        <v>8.2570889931505353E-2</v>
      </c>
      <c r="BC31" s="41">
        <f t="shared" si="31"/>
        <v>0.15896618976501542</v>
      </c>
      <c r="BD31" s="41">
        <f t="shared" si="32"/>
        <v>0.19268614229602418</v>
      </c>
      <c r="BE31" s="42">
        <f t="shared" si="33"/>
        <v>0.21987965240167642</v>
      </c>
      <c r="BF31" s="36"/>
      <c r="BG31" s="39">
        <f t="shared" si="34"/>
        <v>8.8923317873094813E-4</v>
      </c>
      <c r="BH31" s="41">
        <f t="shared" si="35"/>
        <v>6.9375891192278147E-2</v>
      </c>
      <c r="BI31" s="40">
        <f t="shared" si="36"/>
        <v>5.1789894643056323E-3</v>
      </c>
      <c r="BJ31" s="41">
        <f t="shared" si="37"/>
        <v>4.2433253495580039E-2</v>
      </c>
      <c r="BK31" s="41">
        <f t="shared" si="38"/>
        <v>0.80431381203709995</v>
      </c>
      <c r="BL31" s="42">
        <f t="shared" si="39"/>
        <v>0.85912672833635495</v>
      </c>
      <c r="BM31" s="36"/>
      <c r="BN31" s="35">
        <v>749.58399999999995</v>
      </c>
      <c r="BO31" s="36">
        <v>276.52600000000001</v>
      </c>
      <c r="BP31" s="37">
        <f t="shared" si="40"/>
        <v>1026.1099999999999</v>
      </c>
      <c r="BQ31" s="33">
        <v>2931.6529999999998</v>
      </c>
      <c r="BR31" s="36">
        <v>1.756</v>
      </c>
      <c r="BS31" s="36">
        <v>5.6430000000000007</v>
      </c>
      <c r="BT31" s="37">
        <f t="shared" si="41"/>
        <v>2924.2539999999999</v>
      </c>
      <c r="BU31" s="36">
        <v>192.023</v>
      </c>
      <c r="BV31" s="36">
        <v>105.092</v>
      </c>
      <c r="BW31" s="37">
        <v>297.11500000000001</v>
      </c>
      <c r="BX31" s="36">
        <v>8.5640000000000001</v>
      </c>
      <c r="BY31" s="36">
        <v>0.63300000000000001</v>
      </c>
      <c r="BZ31" s="36">
        <v>24.016999999999999</v>
      </c>
      <c r="CA31" s="36">
        <v>10.008000000000433</v>
      </c>
      <c r="CB31" s="67">
        <v>4290.701</v>
      </c>
      <c r="CC31" s="36">
        <v>0</v>
      </c>
      <c r="CD31" s="33">
        <v>3452.7750000000001</v>
      </c>
      <c r="CE31" s="37">
        <f t="shared" si="42"/>
        <v>3452.7750000000001</v>
      </c>
      <c r="CF31" s="36">
        <v>350.52800000000002</v>
      </c>
      <c r="CG31" s="36">
        <v>24.63599999999991</v>
      </c>
      <c r="CH31" s="37">
        <f t="shared" si="43"/>
        <v>375.16399999999993</v>
      </c>
      <c r="CI31" s="36">
        <v>112.352</v>
      </c>
      <c r="CJ31" s="36">
        <v>350.41</v>
      </c>
      <c r="CK31" s="108">
        <f t="shared" si="44"/>
        <v>4290.701</v>
      </c>
      <c r="CL31" s="36"/>
      <c r="CM31" s="69">
        <v>1218.1329999999998</v>
      </c>
      <c r="CN31" s="36"/>
      <c r="CO31" s="60" t="s">
        <v>216</v>
      </c>
      <c r="CP31" s="56">
        <v>37.6</v>
      </c>
      <c r="CQ31" s="56"/>
      <c r="CR31" s="70">
        <v>5</v>
      </c>
      <c r="CS31" s="71" t="s">
        <v>134</v>
      </c>
      <c r="CT31" s="76" t="s">
        <v>140</v>
      </c>
      <c r="CU31" s="56"/>
      <c r="CV31" s="32">
        <v>278.71199999999999</v>
      </c>
      <c r="CW31" s="33">
        <v>340.71199999999999</v>
      </c>
      <c r="CX31" s="34">
        <v>390.71199999999999</v>
      </c>
      <c r="CY31" s="56"/>
      <c r="CZ31" s="60">
        <f t="shared" si="45"/>
        <v>1776.4575</v>
      </c>
      <c r="DA31" s="33">
        <v>1714.241</v>
      </c>
      <c r="DB31" s="34">
        <v>1838.674</v>
      </c>
      <c r="DC31" s="56"/>
      <c r="DD31" s="32">
        <v>25.047000000000001</v>
      </c>
      <c r="DE31" s="33">
        <v>21.972000000000001</v>
      </c>
      <c r="DF31" s="33">
        <v>88.463999999999999</v>
      </c>
      <c r="DG31" s="33">
        <v>147.34100000000001</v>
      </c>
      <c r="DH31" s="33">
        <v>262.80399999999997</v>
      </c>
      <c r="DI31" s="33">
        <v>0</v>
      </c>
      <c r="DJ31" s="33">
        <v>0</v>
      </c>
      <c r="DK31" s="33">
        <v>26.457000000000203</v>
      </c>
      <c r="DL31" s="33">
        <v>2273.7559999999999</v>
      </c>
      <c r="DM31" s="72">
        <f t="shared" si="46"/>
        <v>2845.8409999999999</v>
      </c>
      <c r="DN31" s="33"/>
      <c r="DO31" s="47">
        <f t="shared" si="47"/>
        <v>8.8012647228007477E-3</v>
      </c>
      <c r="DP31" s="41">
        <f t="shared" si="48"/>
        <v>7.7207405473461105E-3</v>
      </c>
      <c r="DQ31" s="41">
        <f t="shared" si="49"/>
        <v>3.1085362815420819E-2</v>
      </c>
      <c r="DR31" s="41">
        <f t="shared" si="50"/>
        <v>5.1774150418101371E-2</v>
      </c>
      <c r="DS31" s="41">
        <f t="shared" si="51"/>
        <v>9.2346691189001767E-2</v>
      </c>
      <c r="DT31" s="41">
        <f t="shared" si="52"/>
        <v>0</v>
      </c>
      <c r="DU31" s="41">
        <f t="shared" si="53"/>
        <v>0</v>
      </c>
      <c r="DV31" s="41">
        <f t="shared" si="54"/>
        <v>9.2967245886190417E-3</v>
      </c>
      <c r="DW31" s="41">
        <f t="shared" si="55"/>
        <v>0.79897506571871024</v>
      </c>
      <c r="DX31" s="73">
        <f t="shared" si="56"/>
        <v>1</v>
      </c>
      <c r="DY31" s="56"/>
      <c r="DZ31" s="35">
        <v>9.6080000000000005</v>
      </c>
      <c r="EA31" s="36">
        <v>5.5750000000000002</v>
      </c>
      <c r="EB31" s="68">
        <f t="shared" si="57"/>
        <v>15.183</v>
      </c>
      <c r="ED31" s="35">
        <v>1.756</v>
      </c>
      <c r="EE31" s="36">
        <v>5.6430000000000007</v>
      </c>
      <c r="EF31" s="68">
        <f t="shared" si="58"/>
        <v>7.3990000000000009</v>
      </c>
      <c r="EH31" s="32">
        <v>2357.9690000000001</v>
      </c>
      <c r="EI31" s="33">
        <v>573.68399999999974</v>
      </c>
      <c r="EJ31" s="34">
        <f t="shared" si="59"/>
        <v>2931.6529999999998</v>
      </c>
      <c r="EK31" s="63"/>
      <c r="EL31" s="47">
        <v>0.80431381203709995</v>
      </c>
      <c r="EM31" s="41">
        <v>0.19568618796290005</v>
      </c>
      <c r="EN31" s="42">
        <f t="shared" si="60"/>
        <v>1</v>
      </c>
      <c r="EO31" s="56"/>
      <c r="EP31" s="60">
        <f t="shared" si="61"/>
        <v>341.24650000000003</v>
      </c>
      <c r="EQ31" s="33">
        <v>332.08300000000003</v>
      </c>
      <c r="ER31" s="34">
        <v>350.41</v>
      </c>
      <c r="ET31" s="60">
        <f t="shared" si="62"/>
        <v>2845.1480000000001</v>
      </c>
      <c r="EU31" s="33">
        <v>2758.643</v>
      </c>
      <c r="EV31" s="34">
        <v>2931.6529999999998</v>
      </c>
      <c r="EX31" s="60">
        <f t="shared" si="63"/>
        <v>1138.1179999999999</v>
      </c>
      <c r="EY31" s="33">
        <v>1135.548</v>
      </c>
      <c r="EZ31" s="34">
        <v>1140.6880000000001</v>
      </c>
      <c r="FB31" s="60">
        <f t="shared" si="64"/>
        <v>3983.2659999999996</v>
      </c>
      <c r="FC31" s="56">
        <v>3894.1909999999998</v>
      </c>
      <c r="FD31" s="70">
        <v>4072.3409999999999</v>
      </c>
      <c r="FF31" s="60">
        <f t="shared" si="65"/>
        <v>3209.1965</v>
      </c>
      <c r="FG31" s="33">
        <v>2965.6179999999999</v>
      </c>
      <c r="FH31" s="34">
        <v>3452.7750000000001</v>
      </c>
      <c r="FI31" s="33"/>
      <c r="FJ31" s="74">
        <f t="shared" si="66"/>
        <v>0.42852531556032453</v>
      </c>
    </row>
    <row r="32" spans="1:166" x14ac:dyDescent="0.2">
      <c r="A32" s="1"/>
      <c r="B32" s="75" t="s">
        <v>166</v>
      </c>
      <c r="C32" s="32">
        <v>8936.1740000000009</v>
      </c>
      <c r="D32" s="33">
        <v>8649.2715000000007</v>
      </c>
      <c r="E32" s="33">
        <v>7077.8040000000001</v>
      </c>
      <c r="F32" s="33">
        <v>5335.8969999999999</v>
      </c>
      <c r="G32" s="33">
        <v>6713.8649999999998</v>
      </c>
      <c r="H32" s="33">
        <f t="shared" si="0"/>
        <v>14272.071</v>
      </c>
      <c r="I32" s="34">
        <f t="shared" si="1"/>
        <v>12413.701000000001</v>
      </c>
      <c r="J32" s="33"/>
      <c r="K32" s="35">
        <v>65.858000000000004</v>
      </c>
      <c r="L32" s="36">
        <v>27.907000000000004</v>
      </c>
      <c r="M32" s="36">
        <v>4.0000000000000001E-3</v>
      </c>
      <c r="N32" s="37">
        <f t="shared" si="2"/>
        <v>93.76900000000002</v>
      </c>
      <c r="O32" s="36">
        <v>57.123000000000005</v>
      </c>
      <c r="P32" s="37">
        <f t="shared" si="3"/>
        <v>36.646000000000015</v>
      </c>
      <c r="Q32" s="36">
        <v>-0.43900000000000006</v>
      </c>
      <c r="R32" s="37">
        <f t="shared" si="4"/>
        <v>37.085000000000015</v>
      </c>
      <c r="S32" s="36">
        <v>14.013999999999999</v>
      </c>
      <c r="T32" s="36">
        <v>-0.22899999999999998</v>
      </c>
      <c r="U32" s="36">
        <v>2.9000000000000001E-2</v>
      </c>
      <c r="V32" s="37">
        <f t="shared" si="5"/>
        <v>50.899000000000022</v>
      </c>
      <c r="W32" s="36">
        <v>9.3000000000000007</v>
      </c>
      <c r="X32" s="38">
        <f t="shared" si="6"/>
        <v>41.599000000000018</v>
      </c>
      <c r="Y32" s="36"/>
      <c r="Z32" s="39">
        <f t="shared" si="7"/>
        <v>1.5228565781522756E-2</v>
      </c>
      <c r="AA32" s="40">
        <f t="shared" si="8"/>
        <v>6.4530290209990522E-3</v>
      </c>
      <c r="AB32" s="41">
        <f t="shared" si="9"/>
        <v>0.53110995406958361</v>
      </c>
      <c r="AC32" s="41">
        <f t="shared" si="10"/>
        <v>0.52998153697707429</v>
      </c>
      <c r="AD32" s="41">
        <f t="shared" si="11"/>
        <v>0.60918853778967452</v>
      </c>
      <c r="AE32" s="40">
        <f t="shared" si="12"/>
        <v>1.3208742493515205E-2</v>
      </c>
      <c r="AF32" s="40">
        <f t="shared" si="13"/>
        <v>9.6190760111993286E-3</v>
      </c>
      <c r="AG32" s="40">
        <f t="shared" si="14"/>
        <v>2.3500928831573252E-2</v>
      </c>
      <c r="AH32" s="40">
        <f t="shared" si="15"/>
        <v>2.8490476739947364E-2</v>
      </c>
      <c r="AI32" s="40">
        <f t="shared" si="16"/>
        <v>2.0950790781482584E-2</v>
      </c>
      <c r="AJ32" s="42">
        <f t="shared" si="17"/>
        <v>9.1627955127654495E-2</v>
      </c>
      <c r="AK32" s="36"/>
      <c r="AL32" s="47">
        <f t="shared" si="18"/>
        <v>6.2513172946146292E-2</v>
      </c>
      <c r="AM32" s="41">
        <f t="shared" si="19"/>
        <v>7.156933097123179E-2</v>
      </c>
      <c r="AN32" s="42">
        <f t="shared" si="20"/>
        <v>3.8946418441066243E-2</v>
      </c>
      <c r="AO32" s="36"/>
      <c r="AP32" s="47">
        <f t="shared" si="21"/>
        <v>0.94858023759911969</v>
      </c>
      <c r="AQ32" s="41">
        <f t="shared" si="22"/>
        <v>0.87287276863024088</v>
      </c>
      <c r="AR32" s="41">
        <f t="shared" si="23"/>
        <v>-5.5081290941738623E-2</v>
      </c>
      <c r="AS32" s="41">
        <f t="shared" si="24"/>
        <v>0.16450429456722754</v>
      </c>
      <c r="AT32" s="66">
        <v>1.65</v>
      </c>
      <c r="AU32" s="36"/>
      <c r="AV32" s="47">
        <f t="shared" si="25"/>
        <v>8.8140517407114038E-2</v>
      </c>
      <c r="AW32" s="41">
        <f t="shared" si="26"/>
        <v>0.18342002383829345</v>
      </c>
      <c r="AX32" s="41">
        <f t="shared" si="27"/>
        <v>0.21541956873365492</v>
      </c>
      <c r="AY32" s="42">
        <f t="shared" si="28"/>
        <v>0.23593209751273281</v>
      </c>
      <c r="AZ32" s="36"/>
      <c r="BA32" s="47">
        <f t="shared" si="29"/>
        <v>0.10557068382956732</v>
      </c>
      <c r="BB32" s="41">
        <f t="shared" si="30"/>
        <v>9.2795641624704259E-2</v>
      </c>
      <c r="BC32" s="41">
        <f t="shared" si="31"/>
        <v>0.19479736630070493</v>
      </c>
      <c r="BD32" s="41">
        <f t="shared" si="32"/>
        <v>0.2267969111960664</v>
      </c>
      <c r="BE32" s="42">
        <f t="shared" si="33"/>
        <v>0.24730943997514429</v>
      </c>
      <c r="BF32" s="36"/>
      <c r="BG32" s="39">
        <f t="shared" si="34"/>
        <v>-1.2780962828651252E-4</v>
      </c>
      <c r="BH32" s="41">
        <f t="shared" si="35"/>
        <v>-8.7049632170688659E-3</v>
      </c>
      <c r="BI32" s="40">
        <f t="shared" si="36"/>
        <v>1.908501563479294E-3</v>
      </c>
      <c r="BJ32" s="41">
        <f t="shared" si="37"/>
        <v>1.4202771159584559E-2</v>
      </c>
      <c r="BK32" s="41">
        <f t="shared" si="38"/>
        <v>0.97987299450507537</v>
      </c>
      <c r="BL32" s="42">
        <f t="shared" si="39"/>
        <v>0.98852437319055764</v>
      </c>
      <c r="BM32" s="36"/>
      <c r="BN32" s="35">
        <v>63.499000000000002</v>
      </c>
      <c r="BO32" s="36">
        <v>588.99599999999998</v>
      </c>
      <c r="BP32" s="37">
        <f t="shared" si="40"/>
        <v>652.495</v>
      </c>
      <c r="BQ32" s="33">
        <v>7077.8040000000001</v>
      </c>
      <c r="BR32" s="36">
        <v>3.069</v>
      </c>
      <c r="BS32" s="36">
        <v>4.6150000000000002</v>
      </c>
      <c r="BT32" s="37">
        <f t="shared" si="41"/>
        <v>7070.12</v>
      </c>
      <c r="BU32" s="36">
        <v>787.43200000000002</v>
      </c>
      <c r="BV32" s="36">
        <v>391.46600000000001</v>
      </c>
      <c r="BW32" s="37">
        <v>1178.8980000000001</v>
      </c>
      <c r="BX32" s="36">
        <v>0</v>
      </c>
      <c r="BY32" s="36">
        <v>6.46</v>
      </c>
      <c r="BZ32" s="36">
        <v>2.8380000000000001</v>
      </c>
      <c r="CA32" s="36">
        <v>25.363000000000056</v>
      </c>
      <c r="CB32" s="67">
        <v>8936.1740000000009</v>
      </c>
      <c r="CC32" s="36">
        <v>1.1499999999999999</v>
      </c>
      <c r="CD32" s="33">
        <v>6713.8649999999998</v>
      </c>
      <c r="CE32" s="37">
        <f t="shared" si="42"/>
        <v>6715.0149999999994</v>
      </c>
      <c r="CF32" s="36">
        <v>784.673</v>
      </c>
      <c r="CG32" s="36">
        <v>301.08800000000144</v>
      </c>
      <c r="CH32" s="37">
        <f t="shared" si="43"/>
        <v>1085.7610000000013</v>
      </c>
      <c r="CI32" s="36">
        <v>192</v>
      </c>
      <c r="CJ32" s="36">
        <v>943.39800000000002</v>
      </c>
      <c r="CK32" s="108">
        <f t="shared" si="44"/>
        <v>8936.1740000000009</v>
      </c>
      <c r="CL32" s="36"/>
      <c r="CM32" s="69">
        <v>1470.0390000000002</v>
      </c>
      <c r="CN32" s="36"/>
      <c r="CO32" s="60" t="s">
        <v>216</v>
      </c>
      <c r="CP32" s="56">
        <v>68.8</v>
      </c>
      <c r="CQ32" s="56"/>
      <c r="CR32" s="70">
        <v>8</v>
      </c>
      <c r="CS32" s="71" t="s">
        <v>134</v>
      </c>
      <c r="CT32" s="76" t="s">
        <v>137</v>
      </c>
      <c r="CU32" s="56"/>
      <c r="CV32" s="32">
        <v>670.63900000000001</v>
      </c>
      <c r="CW32" s="33">
        <v>787.63900000000001</v>
      </c>
      <c r="CX32" s="34">
        <v>862.63900000000001</v>
      </c>
      <c r="CY32" s="56"/>
      <c r="CZ32" s="60">
        <f t="shared" si="45"/>
        <v>3540.2004999999999</v>
      </c>
      <c r="DA32" s="33">
        <v>3424.0990000000002</v>
      </c>
      <c r="DB32" s="34">
        <v>3656.3020000000001</v>
      </c>
      <c r="DC32" s="56"/>
      <c r="DD32" s="32">
        <v>0</v>
      </c>
      <c r="DE32" s="33">
        <v>0</v>
      </c>
      <c r="DF32" s="33">
        <v>0.39100000000000001</v>
      </c>
      <c r="DG32" s="33">
        <v>0</v>
      </c>
      <c r="DH32" s="33">
        <v>113.077</v>
      </c>
      <c r="DI32" s="33">
        <v>5.13</v>
      </c>
      <c r="DJ32" s="33">
        <v>0</v>
      </c>
      <c r="DK32" s="33">
        <v>0</v>
      </c>
      <c r="DL32" s="33">
        <v>6897.3879999999999</v>
      </c>
      <c r="DM32" s="72">
        <f t="shared" si="46"/>
        <v>7015.9859999999999</v>
      </c>
      <c r="DN32" s="33"/>
      <c r="DO32" s="47">
        <f t="shared" si="47"/>
        <v>0</v>
      </c>
      <c r="DP32" s="41">
        <f t="shared" si="48"/>
        <v>0</v>
      </c>
      <c r="DQ32" s="41">
        <f t="shared" si="49"/>
        <v>5.5729871752879784E-5</v>
      </c>
      <c r="DR32" s="41">
        <f t="shared" si="50"/>
        <v>0</v>
      </c>
      <c r="DS32" s="41">
        <f t="shared" si="51"/>
        <v>1.6117050404604569E-2</v>
      </c>
      <c r="DT32" s="41">
        <f t="shared" si="52"/>
        <v>7.3118731992908768E-4</v>
      </c>
      <c r="DU32" s="41">
        <f t="shared" si="53"/>
        <v>0</v>
      </c>
      <c r="DV32" s="41">
        <f t="shared" si="54"/>
        <v>0</v>
      </c>
      <c r="DW32" s="41">
        <f t="shared" si="55"/>
        <v>0.98309603240371346</v>
      </c>
      <c r="DX32" s="73">
        <f t="shared" si="56"/>
        <v>1</v>
      </c>
      <c r="DY32" s="56"/>
      <c r="DZ32" s="35">
        <v>13.047000000000001</v>
      </c>
      <c r="EA32" s="36">
        <v>0.46100000000000002</v>
      </c>
      <c r="EB32" s="68">
        <f t="shared" si="57"/>
        <v>13.508000000000001</v>
      </c>
      <c r="ED32" s="35">
        <v>3.069</v>
      </c>
      <c r="EE32" s="36">
        <v>4.6150000000000002</v>
      </c>
      <c r="EF32" s="68">
        <f t="shared" si="58"/>
        <v>7.6840000000000002</v>
      </c>
      <c r="EH32" s="32">
        <v>6935.3490000000002</v>
      </c>
      <c r="EI32" s="33">
        <v>142.45499999999956</v>
      </c>
      <c r="EJ32" s="34">
        <f t="shared" si="59"/>
        <v>7077.8040000000001</v>
      </c>
      <c r="EK32" s="63"/>
      <c r="EL32" s="47">
        <v>0.97987299450507537</v>
      </c>
      <c r="EM32" s="41">
        <v>2.0127005494924632E-2</v>
      </c>
      <c r="EN32" s="42">
        <f t="shared" si="60"/>
        <v>1</v>
      </c>
      <c r="EO32" s="56"/>
      <c r="EP32" s="60">
        <f t="shared" si="61"/>
        <v>907.99800000000005</v>
      </c>
      <c r="EQ32" s="33">
        <v>872.59799999999996</v>
      </c>
      <c r="ER32" s="34">
        <v>943.39800000000002</v>
      </c>
      <c r="ET32" s="60">
        <f t="shared" si="62"/>
        <v>6869.5920000000006</v>
      </c>
      <c r="EU32" s="33">
        <v>6661.38</v>
      </c>
      <c r="EV32" s="34">
        <v>7077.8040000000001</v>
      </c>
      <c r="EX32" s="60">
        <f t="shared" si="63"/>
        <v>5129.558</v>
      </c>
      <c r="EY32" s="33">
        <v>4923.2190000000001</v>
      </c>
      <c r="EZ32" s="34">
        <v>5335.8969999999999</v>
      </c>
      <c r="FB32" s="60">
        <f t="shared" si="64"/>
        <v>11999.150000000001</v>
      </c>
      <c r="FC32" s="56">
        <v>11584.599</v>
      </c>
      <c r="FD32" s="70">
        <v>12413.701000000001</v>
      </c>
      <c r="FF32" s="60">
        <f t="shared" si="65"/>
        <v>6588.0254999999997</v>
      </c>
      <c r="FG32" s="33">
        <v>6462.1859999999997</v>
      </c>
      <c r="FH32" s="34">
        <v>6713.8649999999998</v>
      </c>
      <c r="FI32" s="33"/>
      <c r="FJ32" s="74">
        <f t="shared" si="66"/>
        <v>0.4091574313570886</v>
      </c>
    </row>
    <row r="33" spans="1:166" x14ac:dyDescent="0.2">
      <c r="A33" s="1"/>
      <c r="B33" s="75" t="s">
        <v>167</v>
      </c>
      <c r="C33" s="32">
        <v>14031.511</v>
      </c>
      <c r="D33" s="33">
        <v>13853.501</v>
      </c>
      <c r="E33" s="33">
        <v>11611.893</v>
      </c>
      <c r="F33" s="33">
        <v>5000</v>
      </c>
      <c r="G33" s="33">
        <v>8756.8310000000001</v>
      </c>
      <c r="H33" s="33">
        <f t="shared" si="0"/>
        <v>19031.510999999999</v>
      </c>
      <c r="I33" s="34">
        <f t="shared" si="1"/>
        <v>16611.893</v>
      </c>
      <c r="J33" s="33"/>
      <c r="K33" s="35">
        <v>103.361</v>
      </c>
      <c r="L33" s="36">
        <v>37.531999999999996</v>
      </c>
      <c r="M33" s="36">
        <v>1.621</v>
      </c>
      <c r="N33" s="37">
        <f t="shared" si="2"/>
        <v>142.51400000000001</v>
      </c>
      <c r="O33" s="36">
        <v>76.149000000000001</v>
      </c>
      <c r="P33" s="37">
        <f t="shared" si="3"/>
        <v>66.365000000000009</v>
      </c>
      <c r="Q33" s="36">
        <v>-2.6550000000000002</v>
      </c>
      <c r="R33" s="37">
        <f t="shared" si="4"/>
        <v>69.02000000000001</v>
      </c>
      <c r="S33" s="36">
        <v>20.82</v>
      </c>
      <c r="T33" s="36">
        <v>4.0469999999999997</v>
      </c>
      <c r="U33" s="36">
        <v>0</v>
      </c>
      <c r="V33" s="37">
        <f t="shared" si="5"/>
        <v>93.887</v>
      </c>
      <c r="W33" s="36">
        <v>18.627000000000002</v>
      </c>
      <c r="X33" s="38">
        <f t="shared" si="6"/>
        <v>75.259999999999991</v>
      </c>
      <c r="Y33" s="36"/>
      <c r="Z33" s="39">
        <f t="shared" si="7"/>
        <v>1.4922004192297673E-2</v>
      </c>
      <c r="AA33" s="40">
        <f t="shared" si="8"/>
        <v>5.4184137280532908E-3</v>
      </c>
      <c r="AB33" s="41">
        <f t="shared" si="9"/>
        <v>0.45494410954648379</v>
      </c>
      <c r="AC33" s="41">
        <f t="shared" si="10"/>
        <v>0.46621646442259418</v>
      </c>
      <c r="AD33" s="41">
        <f t="shared" si="11"/>
        <v>0.53432645213803553</v>
      </c>
      <c r="AE33" s="40">
        <f t="shared" si="12"/>
        <v>1.099346656126852E-2</v>
      </c>
      <c r="AF33" s="40">
        <f t="shared" si="13"/>
        <v>1.0865123552522931E-2</v>
      </c>
      <c r="AG33" s="40">
        <f t="shared" si="14"/>
        <v>2.0268472426151766E-2</v>
      </c>
      <c r="AH33" s="40">
        <f t="shared" si="15"/>
        <v>2.4569934578563359E-2</v>
      </c>
      <c r="AI33" s="40">
        <f t="shared" si="16"/>
        <v>1.8587961292226885E-2</v>
      </c>
      <c r="AJ33" s="42">
        <f t="shared" si="17"/>
        <v>9.7208987375166811E-2</v>
      </c>
      <c r="AK33" s="36"/>
      <c r="AL33" s="47">
        <f t="shared" si="18"/>
        <v>3.435125349437488E-2</v>
      </c>
      <c r="AM33" s="41">
        <f t="shared" si="19"/>
        <v>3.6542281831621719E-2</v>
      </c>
      <c r="AN33" s="42">
        <f t="shared" si="20"/>
        <v>4.5736853280419376E-2</v>
      </c>
      <c r="AO33" s="36"/>
      <c r="AP33" s="47">
        <f t="shared" si="21"/>
        <v>0.7541260499041802</v>
      </c>
      <c r="AQ33" s="41">
        <f t="shared" si="22"/>
        <v>0.70883887409897939</v>
      </c>
      <c r="AR33" s="41">
        <f t="shared" si="23"/>
        <v>0.12144786117475158</v>
      </c>
      <c r="AS33" s="41">
        <f t="shared" si="24"/>
        <v>0.13489922788785899</v>
      </c>
      <c r="AT33" s="66">
        <v>1.5</v>
      </c>
      <c r="AU33" s="36"/>
      <c r="AV33" s="47">
        <f t="shared" si="25"/>
        <v>9.2826353483954779E-2</v>
      </c>
      <c r="AW33" s="41">
        <f t="shared" si="26"/>
        <v>0.15822886995864185</v>
      </c>
      <c r="AX33" s="41">
        <f t="shared" si="27"/>
        <v>0.17138726159790507</v>
      </c>
      <c r="AY33" s="42">
        <f t="shared" si="28"/>
        <v>0.19770404487643151</v>
      </c>
      <c r="AZ33" s="36"/>
      <c r="BA33" s="47">
        <f t="shared" si="29"/>
        <v>0.11404880058890307</v>
      </c>
      <c r="BB33" s="41">
        <f t="shared" si="30"/>
        <v>9.8189995361155316E-2</v>
      </c>
      <c r="BC33" s="41">
        <f t="shared" si="31"/>
        <v>0.16813187550635136</v>
      </c>
      <c r="BD33" s="41">
        <f t="shared" si="32"/>
        <v>0.18129026714561458</v>
      </c>
      <c r="BE33" s="42">
        <f t="shared" si="33"/>
        <v>0.20760705042414102</v>
      </c>
      <c r="BF33" s="36"/>
      <c r="BG33" s="39">
        <f t="shared" si="34"/>
        <v>-4.650113954063705E-4</v>
      </c>
      <c r="BH33" s="41">
        <f t="shared" si="35"/>
        <v>-2.9101631006664332E-2</v>
      </c>
      <c r="BI33" s="40">
        <f t="shared" si="36"/>
        <v>6.0330387129815949E-3</v>
      </c>
      <c r="BJ33" s="41">
        <f t="shared" si="37"/>
        <v>4.301425846991918E-2</v>
      </c>
      <c r="BK33" s="41">
        <f t="shared" si="38"/>
        <v>0.67285756077841907</v>
      </c>
      <c r="BL33" s="42">
        <f t="shared" si="39"/>
        <v>0.77132389427261527</v>
      </c>
      <c r="BM33" s="36"/>
      <c r="BN33" s="35">
        <v>84.122</v>
      </c>
      <c r="BO33" s="36">
        <v>620.44000000000005</v>
      </c>
      <c r="BP33" s="37">
        <f t="shared" si="40"/>
        <v>704.56200000000001</v>
      </c>
      <c r="BQ33" s="33">
        <v>11611.893</v>
      </c>
      <c r="BR33" s="36">
        <v>20.338000000000001</v>
      </c>
      <c r="BS33" s="36">
        <v>8.0309999999999988</v>
      </c>
      <c r="BT33" s="37">
        <f t="shared" si="41"/>
        <v>11583.523999999999</v>
      </c>
      <c r="BU33" s="36">
        <v>1130.2260000000001</v>
      </c>
      <c r="BV33" s="36">
        <v>492.846</v>
      </c>
      <c r="BW33" s="37">
        <v>1623.0720000000001</v>
      </c>
      <c r="BX33" s="36">
        <v>7.4</v>
      </c>
      <c r="BY33" s="36">
        <v>29.431999999999999</v>
      </c>
      <c r="BZ33" s="36">
        <v>29.931000000000001</v>
      </c>
      <c r="CA33" s="36">
        <v>53.59000000000097</v>
      </c>
      <c r="CB33" s="67">
        <v>14031.511</v>
      </c>
      <c r="CC33" s="36">
        <v>69.488</v>
      </c>
      <c r="CD33" s="33">
        <v>8756.8310000000001</v>
      </c>
      <c r="CE33" s="37">
        <f t="shared" si="42"/>
        <v>8826.3189999999995</v>
      </c>
      <c r="CF33" s="36">
        <v>3227.1979999999999</v>
      </c>
      <c r="CG33" s="36">
        <v>77.466000000001031</v>
      </c>
      <c r="CH33" s="37">
        <f t="shared" si="43"/>
        <v>3304.6640000000007</v>
      </c>
      <c r="CI33" s="36">
        <v>300.25099999999998</v>
      </c>
      <c r="CJ33" s="36">
        <v>1600.277</v>
      </c>
      <c r="CK33" s="108">
        <f t="shared" si="44"/>
        <v>14031.511</v>
      </c>
      <c r="CL33" s="36"/>
      <c r="CM33" s="69">
        <v>1892.8400000000001</v>
      </c>
      <c r="CN33" s="36"/>
      <c r="CO33" s="60" t="s">
        <v>211</v>
      </c>
      <c r="CP33" s="56">
        <v>82</v>
      </c>
      <c r="CQ33" s="56"/>
      <c r="CR33" s="70">
        <v>8</v>
      </c>
      <c r="CS33" s="71" t="s">
        <v>134</v>
      </c>
      <c r="CT33" s="76" t="s">
        <v>140</v>
      </c>
      <c r="CU33" s="56"/>
      <c r="CV33" s="32">
        <v>1202.4939999999999</v>
      </c>
      <c r="CW33" s="33">
        <v>1302.4939999999999</v>
      </c>
      <c r="CX33" s="34">
        <v>1502.4939999999999</v>
      </c>
      <c r="CY33" s="56"/>
      <c r="CZ33" s="60">
        <f t="shared" si="45"/>
        <v>7426.3119999999999</v>
      </c>
      <c r="DA33" s="33">
        <v>7252.9110000000001</v>
      </c>
      <c r="DB33" s="34">
        <v>7599.7129999999997</v>
      </c>
      <c r="DC33" s="56"/>
      <c r="DD33" s="32">
        <v>2178.741</v>
      </c>
      <c r="DE33" s="33">
        <v>45.460999999999999</v>
      </c>
      <c r="DF33" s="33">
        <v>341.34800000000001</v>
      </c>
      <c r="DG33" s="33">
        <v>83.123000000000005</v>
      </c>
      <c r="DH33" s="33">
        <v>927.75</v>
      </c>
      <c r="DI33" s="33">
        <v>79.662000000000006</v>
      </c>
      <c r="DJ33" s="33">
        <v>45.255000000000003</v>
      </c>
      <c r="DK33" s="33">
        <v>0</v>
      </c>
      <c r="DL33" s="33">
        <v>7760.0150000000003</v>
      </c>
      <c r="DM33" s="72">
        <f t="shared" si="46"/>
        <v>11461.355</v>
      </c>
      <c r="DN33" s="33"/>
      <c r="DO33" s="47">
        <f t="shared" si="47"/>
        <v>0.1900945394327285</v>
      </c>
      <c r="DP33" s="41">
        <f t="shared" si="48"/>
        <v>3.9664594631263058E-3</v>
      </c>
      <c r="DQ33" s="41">
        <f t="shared" si="49"/>
        <v>2.9782516988610862E-2</v>
      </c>
      <c r="DR33" s="41">
        <f t="shared" si="50"/>
        <v>7.2524583698873307E-3</v>
      </c>
      <c r="DS33" s="41">
        <f t="shared" si="51"/>
        <v>8.0945926550569286E-2</v>
      </c>
      <c r="DT33" s="41">
        <f t="shared" si="52"/>
        <v>6.9504870933672332E-3</v>
      </c>
      <c r="DU33" s="41">
        <f t="shared" si="53"/>
        <v>3.9484860210681899E-3</v>
      </c>
      <c r="DV33" s="41">
        <f t="shared" si="54"/>
        <v>0</v>
      </c>
      <c r="DW33" s="41">
        <f t="shared" si="55"/>
        <v>0.67705912608064234</v>
      </c>
      <c r="DX33" s="73">
        <f t="shared" si="56"/>
        <v>1</v>
      </c>
      <c r="DY33" s="56"/>
      <c r="DZ33" s="35">
        <v>11.225</v>
      </c>
      <c r="EA33" s="36">
        <v>58.83</v>
      </c>
      <c r="EB33" s="68">
        <f t="shared" si="57"/>
        <v>70.054999999999993</v>
      </c>
      <c r="ED33" s="35">
        <v>20.338000000000001</v>
      </c>
      <c r="EE33" s="36">
        <v>8.0309999999999988</v>
      </c>
      <c r="EF33" s="68">
        <f t="shared" si="58"/>
        <v>28.369</v>
      </c>
      <c r="EH33" s="32">
        <v>7813.1499999999987</v>
      </c>
      <c r="EI33" s="33">
        <v>3798.7430000000008</v>
      </c>
      <c r="EJ33" s="34">
        <f t="shared" si="59"/>
        <v>11611.893</v>
      </c>
      <c r="EK33" s="63"/>
      <c r="EL33" s="47">
        <v>0.67285756077841907</v>
      </c>
      <c r="EM33" s="41">
        <v>0.32714243922158093</v>
      </c>
      <c r="EN33" s="42">
        <f t="shared" si="60"/>
        <v>1</v>
      </c>
      <c r="EO33" s="56"/>
      <c r="EP33" s="60">
        <f t="shared" si="61"/>
        <v>1548.4165</v>
      </c>
      <c r="EQ33" s="33">
        <v>1496.556</v>
      </c>
      <c r="ER33" s="34">
        <v>1600.277</v>
      </c>
      <c r="ET33" s="60">
        <f t="shared" si="62"/>
        <v>11419.075000000001</v>
      </c>
      <c r="EU33" s="33">
        <v>11226.257</v>
      </c>
      <c r="EV33" s="34">
        <v>11611.893</v>
      </c>
      <c r="EX33" s="60">
        <f t="shared" si="63"/>
        <v>4900</v>
      </c>
      <c r="EY33" s="33">
        <v>4800</v>
      </c>
      <c r="EZ33" s="34">
        <v>5000</v>
      </c>
      <c r="FB33" s="60">
        <f t="shared" si="64"/>
        <v>16319.075000000001</v>
      </c>
      <c r="FC33" s="56">
        <v>16026.257</v>
      </c>
      <c r="FD33" s="70">
        <v>16611.893</v>
      </c>
      <c r="FF33" s="60">
        <f t="shared" si="65"/>
        <v>8565.3345000000008</v>
      </c>
      <c r="FG33" s="33">
        <v>8373.8379999999997</v>
      </c>
      <c r="FH33" s="34">
        <v>8756.8310000000001</v>
      </c>
      <c r="FI33" s="33"/>
      <c r="FJ33" s="74">
        <f t="shared" si="66"/>
        <v>0.54161757775053587</v>
      </c>
    </row>
    <row r="34" spans="1:166" x14ac:dyDescent="0.2">
      <c r="A34" s="1"/>
      <c r="B34" s="75" t="s">
        <v>168</v>
      </c>
      <c r="C34" s="32">
        <v>3600.6550000000002</v>
      </c>
      <c r="D34" s="33">
        <v>3435.402</v>
      </c>
      <c r="E34" s="33">
        <v>2929.5210000000002</v>
      </c>
      <c r="F34" s="33">
        <v>811</v>
      </c>
      <c r="G34" s="33">
        <v>2391.9810000000002</v>
      </c>
      <c r="H34" s="33">
        <f t="shared" si="0"/>
        <v>4411.6550000000007</v>
      </c>
      <c r="I34" s="34">
        <f t="shared" si="1"/>
        <v>3740.5210000000002</v>
      </c>
      <c r="J34" s="33"/>
      <c r="K34" s="35">
        <v>30.943000000000001</v>
      </c>
      <c r="L34" s="36">
        <v>7.8879999999999999</v>
      </c>
      <c r="M34" s="36">
        <v>0.50700000000000001</v>
      </c>
      <c r="N34" s="37">
        <f t="shared" si="2"/>
        <v>39.338000000000001</v>
      </c>
      <c r="O34" s="36">
        <v>24.940999999999999</v>
      </c>
      <c r="P34" s="37">
        <f t="shared" si="3"/>
        <v>14.397000000000002</v>
      </c>
      <c r="Q34" s="36">
        <v>0.86699999999999999</v>
      </c>
      <c r="R34" s="37">
        <f t="shared" si="4"/>
        <v>13.530000000000001</v>
      </c>
      <c r="S34" s="36">
        <v>3.8659999999999997</v>
      </c>
      <c r="T34" s="36">
        <v>0.32000000000000006</v>
      </c>
      <c r="U34" s="36">
        <v>1.2999999999999999E-2</v>
      </c>
      <c r="V34" s="37">
        <f t="shared" si="5"/>
        <v>17.729000000000003</v>
      </c>
      <c r="W34" s="36">
        <v>4.51</v>
      </c>
      <c r="X34" s="38">
        <f t="shared" si="6"/>
        <v>13.219000000000003</v>
      </c>
      <c r="Y34" s="36"/>
      <c r="Z34" s="39">
        <f t="shared" si="7"/>
        <v>1.8014194554232664E-2</v>
      </c>
      <c r="AA34" s="40">
        <f t="shared" si="8"/>
        <v>4.5921845536563118E-3</v>
      </c>
      <c r="AB34" s="41">
        <f t="shared" si="9"/>
        <v>0.57304016174983918</v>
      </c>
      <c r="AC34" s="41">
        <f t="shared" si="10"/>
        <v>0.57728451069345432</v>
      </c>
      <c r="AD34" s="41">
        <f t="shared" si="11"/>
        <v>0.63401799786466007</v>
      </c>
      <c r="AE34" s="40">
        <f t="shared" si="12"/>
        <v>1.4519989218146814E-2</v>
      </c>
      <c r="AF34" s="40">
        <f t="shared" si="13"/>
        <v>7.6957514724623217E-3</v>
      </c>
      <c r="AG34" s="40">
        <f t="shared" si="14"/>
        <v>1.4186341822798437E-2</v>
      </c>
      <c r="AH34" s="40">
        <f t="shared" si="15"/>
        <v>1.9942869361756814E-2</v>
      </c>
      <c r="AI34" s="40">
        <f t="shared" si="16"/>
        <v>1.4520100224106425E-2</v>
      </c>
      <c r="AJ34" s="42">
        <f t="shared" si="17"/>
        <v>7.8163318703703452E-2</v>
      </c>
      <c r="AK34" s="36"/>
      <c r="AL34" s="47">
        <f t="shared" si="18"/>
        <v>0.10756770122086783</v>
      </c>
      <c r="AM34" s="41">
        <f t="shared" si="19"/>
        <v>0.11731219298730365</v>
      </c>
      <c r="AN34" s="42">
        <f t="shared" si="20"/>
        <v>7.0269189157263712E-2</v>
      </c>
      <c r="AO34" s="36"/>
      <c r="AP34" s="47">
        <f t="shared" si="21"/>
        <v>0.81650925185380141</v>
      </c>
      <c r="AQ34" s="41">
        <f t="shared" si="22"/>
        <v>0.74224361671625338</v>
      </c>
      <c r="AR34" s="41">
        <f t="shared" si="23"/>
        <v>6.3542327715374006E-2</v>
      </c>
      <c r="AS34" s="41">
        <f t="shared" si="24"/>
        <v>0.16715319851527013</v>
      </c>
      <c r="AT34" s="66">
        <v>3.74</v>
      </c>
      <c r="AU34" s="36"/>
      <c r="AV34" s="47">
        <f t="shared" si="25"/>
        <v>9.6913800155804974E-2</v>
      </c>
      <c r="AW34" s="41">
        <f t="shared" si="26"/>
        <v>0.16763598935141436</v>
      </c>
      <c r="AX34" s="41">
        <f t="shared" si="27"/>
        <v>0.18329999999999999</v>
      </c>
      <c r="AY34" s="42">
        <f t="shared" si="28"/>
        <v>0.20949999999999999</v>
      </c>
      <c r="AZ34" s="36"/>
      <c r="BA34" s="47">
        <f t="shared" si="29"/>
        <v>9.6503275098558453E-2</v>
      </c>
      <c r="BB34" s="41">
        <f t="shared" si="30"/>
        <v>0.10058507663189058</v>
      </c>
      <c r="BC34" s="41">
        <f t="shared" si="31"/>
        <v>0.17457973706313981</v>
      </c>
      <c r="BD34" s="41">
        <f t="shared" si="32"/>
        <v>0.19024374771172545</v>
      </c>
      <c r="BE34" s="42">
        <f t="shared" si="33"/>
        <v>0.21644374771172545</v>
      </c>
      <c r="BF34" s="36"/>
      <c r="BG34" s="39">
        <f t="shared" si="34"/>
        <v>6.2211578564989845E-4</v>
      </c>
      <c r="BH34" s="41">
        <f t="shared" si="35"/>
        <v>4.6655545390948711E-2</v>
      </c>
      <c r="BI34" s="40">
        <f t="shared" si="36"/>
        <v>5.3984934738477717E-3</v>
      </c>
      <c r="BJ34" s="41">
        <f t="shared" si="37"/>
        <v>4.42059833909609E-2</v>
      </c>
      <c r="BK34" s="41">
        <f t="shared" si="38"/>
        <v>0.71633587880066407</v>
      </c>
      <c r="BL34" s="42">
        <f t="shared" si="39"/>
        <v>0.77783843480627435</v>
      </c>
      <c r="BM34" s="36"/>
      <c r="BN34" s="35">
        <v>41.856999999999999</v>
      </c>
      <c r="BO34" s="36">
        <v>167.99</v>
      </c>
      <c r="BP34" s="37">
        <f t="shared" si="40"/>
        <v>209.84700000000001</v>
      </c>
      <c r="BQ34" s="33">
        <v>2929.5210000000002</v>
      </c>
      <c r="BR34" s="36">
        <v>4.3230000000000004</v>
      </c>
      <c r="BS34" s="36">
        <v>5.9589999999999996</v>
      </c>
      <c r="BT34" s="37">
        <f t="shared" si="41"/>
        <v>2919.2390000000005</v>
      </c>
      <c r="BU34" s="36">
        <v>387.86199999999997</v>
      </c>
      <c r="BV34" s="36">
        <v>60.097999999999999</v>
      </c>
      <c r="BW34" s="37">
        <v>447.96</v>
      </c>
      <c r="BX34" s="36">
        <v>6.9119999999999999</v>
      </c>
      <c r="BY34" s="36">
        <v>2.3940000000000001</v>
      </c>
      <c r="BZ34" s="36">
        <v>10.77</v>
      </c>
      <c r="CA34" s="36">
        <v>3.532999999999527</v>
      </c>
      <c r="CB34" s="67">
        <v>3600.6550000000002</v>
      </c>
      <c r="CC34" s="36">
        <v>0.84</v>
      </c>
      <c r="CD34" s="33">
        <v>2391.9810000000002</v>
      </c>
      <c r="CE34" s="37">
        <f t="shared" si="42"/>
        <v>2392.8210000000004</v>
      </c>
      <c r="CF34" s="36">
        <v>749.995</v>
      </c>
      <c r="CG34" s="36">
        <v>30.543999999999812</v>
      </c>
      <c r="CH34" s="37">
        <f t="shared" si="43"/>
        <v>780.53899999999976</v>
      </c>
      <c r="CI34" s="36">
        <v>79.819999999999993</v>
      </c>
      <c r="CJ34" s="36">
        <v>347.47500000000002</v>
      </c>
      <c r="CK34" s="108">
        <f t="shared" si="44"/>
        <v>3600.6550000000002</v>
      </c>
      <c r="CL34" s="36"/>
      <c r="CM34" s="69">
        <v>601.86099999999999</v>
      </c>
      <c r="CN34" s="36"/>
      <c r="CO34" s="60" t="s">
        <v>210</v>
      </c>
      <c r="CP34" s="56">
        <v>23.3</v>
      </c>
      <c r="CQ34" s="56"/>
      <c r="CR34" s="70">
        <v>2</v>
      </c>
      <c r="CS34" s="71" t="s">
        <v>134</v>
      </c>
      <c r="CT34" s="76" t="s">
        <v>137</v>
      </c>
      <c r="CU34" s="56"/>
      <c r="CV34" s="32">
        <v>319.1331591</v>
      </c>
      <c r="CW34" s="33">
        <v>348.95315909999999</v>
      </c>
      <c r="CX34" s="34">
        <v>398.83080649999999</v>
      </c>
      <c r="CY34" s="56"/>
      <c r="CZ34" s="60">
        <f t="shared" si="45"/>
        <v>1863.6235000000001</v>
      </c>
      <c r="DA34" s="33">
        <v>1823.52</v>
      </c>
      <c r="DB34" s="34">
        <v>1903.7270000000001</v>
      </c>
      <c r="DC34" s="56"/>
      <c r="DD34" s="32">
        <v>27.175999999999998</v>
      </c>
      <c r="DE34" s="33">
        <v>12.263999999999999</v>
      </c>
      <c r="DF34" s="33">
        <v>110.762</v>
      </c>
      <c r="DG34" s="33">
        <v>32.655999999999999</v>
      </c>
      <c r="DH34" s="33">
        <v>599.96900000000005</v>
      </c>
      <c r="DI34" s="33">
        <v>44.128999999999998</v>
      </c>
      <c r="DJ34" s="33">
        <v>8.3249999999999993</v>
      </c>
      <c r="DK34" s="33">
        <v>-9.9999999997635314E-4</v>
      </c>
      <c r="DL34" s="33">
        <v>1953.4639999999999</v>
      </c>
      <c r="DM34" s="72">
        <f t="shared" si="46"/>
        <v>2788.7440000000001</v>
      </c>
      <c r="DN34" s="33"/>
      <c r="DO34" s="47">
        <f t="shared" si="47"/>
        <v>9.7448887384428244E-3</v>
      </c>
      <c r="DP34" s="41">
        <f t="shared" si="48"/>
        <v>4.3976786682463501E-3</v>
      </c>
      <c r="DQ34" s="41">
        <f t="shared" si="49"/>
        <v>3.971752157960716E-2</v>
      </c>
      <c r="DR34" s="41">
        <f t="shared" si="50"/>
        <v>1.1709931065741423E-2</v>
      </c>
      <c r="DS34" s="41">
        <f t="shared" si="51"/>
        <v>0.21513950366186355</v>
      </c>
      <c r="DT34" s="41">
        <f t="shared" si="52"/>
        <v>1.5823969500248138E-2</v>
      </c>
      <c r="DU34" s="41">
        <f t="shared" si="53"/>
        <v>2.985214849408909E-3</v>
      </c>
      <c r="DV34" s="41">
        <f t="shared" si="54"/>
        <v>-3.5858436628688512E-7</v>
      </c>
      <c r="DW34" s="41">
        <f t="shared" si="55"/>
        <v>0.70048165052080791</v>
      </c>
      <c r="DX34" s="73">
        <f t="shared" si="56"/>
        <v>0.99999999999999989</v>
      </c>
      <c r="DY34" s="56"/>
      <c r="DZ34" s="35">
        <v>3.0000000000000001E-3</v>
      </c>
      <c r="EA34" s="36">
        <v>15.811999999999999</v>
      </c>
      <c r="EB34" s="68">
        <f t="shared" si="57"/>
        <v>15.815</v>
      </c>
      <c r="ED34" s="35">
        <v>4.3230000000000004</v>
      </c>
      <c r="EE34" s="36">
        <v>5.9589999999999996</v>
      </c>
      <c r="EF34" s="68">
        <f t="shared" si="58"/>
        <v>10.282</v>
      </c>
      <c r="EH34" s="32">
        <v>2098.5210000000002</v>
      </c>
      <c r="EI34" s="33">
        <v>830.99999999999989</v>
      </c>
      <c r="EJ34" s="34">
        <f t="shared" si="59"/>
        <v>2929.5210000000002</v>
      </c>
      <c r="EK34" s="63"/>
      <c r="EL34" s="47">
        <v>0.71633587880066407</v>
      </c>
      <c r="EM34" s="41">
        <v>0.28366412119933593</v>
      </c>
      <c r="EN34" s="42">
        <f t="shared" si="60"/>
        <v>1</v>
      </c>
      <c r="EO34" s="56"/>
      <c r="EP34" s="60">
        <f t="shared" si="61"/>
        <v>338.2405</v>
      </c>
      <c r="EQ34" s="33">
        <v>329.00599999999997</v>
      </c>
      <c r="ER34" s="34">
        <v>347.47500000000002</v>
      </c>
      <c r="ET34" s="60">
        <f t="shared" si="62"/>
        <v>2787.2624999999998</v>
      </c>
      <c r="EU34" s="33">
        <v>2645.0039999999999</v>
      </c>
      <c r="EV34" s="34">
        <v>2929.5210000000002</v>
      </c>
      <c r="EX34" s="60">
        <f t="shared" si="63"/>
        <v>756.89049999999997</v>
      </c>
      <c r="EY34" s="33">
        <v>702.78099999999995</v>
      </c>
      <c r="EZ34" s="34">
        <v>811</v>
      </c>
      <c r="FB34" s="60">
        <f t="shared" si="64"/>
        <v>3544.1530000000002</v>
      </c>
      <c r="FC34" s="56">
        <v>3347.7849999999999</v>
      </c>
      <c r="FD34" s="70">
        <v>3740.5210000000002</v>
      </c>
      <c r="FF34" s="60">
        <f t="shared" si="65"/>
        <v>2313.4575000000004</v>
      </c>
      <c r="FG34" s="33">
        <v>2234.9340000000002</v>
      </c>
      <c r="FH34" s="34">
        <v>2391.9810000000002</v>
      </c>
      <c r="FI34" s="33"/>
      <c r="FJ34" s="74">
        <f t="shared" si="66"/>
        <v>0.52871685846047456</v>
      </c>
    </row>
    <row r="35" spans="1:166" x14ac:dyDescent="0.2">
      <c r="A35" s="1"/>
      <c r="B35" s="75" t="s">
        <v>169</v>
      </c>
      <c r="C35" s="32">
        <v>2867.2550000000001</v>
      </c>
      <c r="D35" s="33">
        <v>2825.7205000000004</v>
      </c>
      <c r="E35" s="33">
        <v>2253.89</v>
      </c>
      <c r="F35" s="33">
        <v>1061.6790000000001</v>
      </c>
      <c r="G35" s="33">
        <v>2146.1709999999998</v>
      </c>
      <c r="H35" s="33">
        <f t="shared" si="0"/>
        <v>3928.9340000000002</v>
      </c>
      <c r="I35" s="34">
        <f t="shared" si="1"/>
        <v>3315.569</v>
      </c>
      <c r="J35" s="33"/>
      <c r="K35" s="35">
        <v>20.614000000000001</v>
      </c>
      <c r="L35" s="36">
        <v>9.1739999999999995</v>
      </c>
      <c r="M35" s="36">
        <v>0.36599999999999999</v>
      </c>
      <c r="N35" s="37">
        <f t="shared" si="2"/>
        <v>30.154</v>
      </c>
      <c r="O35" s="36">
        <v>20.695</v>
      </c>
      <c r="P35" s="37">
        <f t="shared" si="3"/>
        <v>9.4589999999999996</v>
      </c>
      <c r="Q35" s="36">
        <v>1.002</v>
      </c>
      <c r="R35" s="37">
        <f t="shared" si="4"/>
        <v>8.456999999999999</v>
      </c>
      <c r="S35" s="36">
        <v>5.2880000000000003</v>
      </c>
      <c r="T35" s="36">
        <v>4.7E-2</v>
      </c>
      <c r="U35" s="36">
        <v>-0.01</v>
      </c>
      <c r="V35" s="37">
        <f t="shared" si="5"/>
        <v>13.782</v>
      </c>
      <c r="W35" s="36">
        <v>2.3390000000000004</v>
      </c>
      <c r="X35" s="38">
        <f t="shared" si="6"/>
        <v>11.443</v>
      </c>
      <c r="Y35" s="36"/>
      <c r="Z35" s="39">
        <f t="shared" si="7"/>
        <v>1.4590261138707808E-2</v>
      </c>
      <c r="AA35" s="40">
        <f t="shared" si="8"/>
        <v>6.4932112004708166E-3</v>
      </c>
      <c r="AB35" s="41">
        <f t="shared" si="9"/>
        <v>0.58313843726225034</v>
      </c>
      <c r="AC35" s="41">
        <f t="shared" si="10"/>
        <v>0.58391174312962024</v>
      </c>
      <c r="AD35" s="41">
        <f t="shared" si="11"/>
        <v>0.68631027392717381</v>
      </c>
      <c r="AE35" s="40">
        <f t="shared" si="12"/>
        <v>1.4647591649634136E-2</v>
      </c>
      <c r="AF35" s="40">
        <f t="shared" si="13"/>
        <v>8.099173290493521E-3</v>
      </c>
      <c r="AG35" s="40">
        <f t="shared" si="14"/>
        <v>1.5663203483054059E-2</v>
      </c>
      <c r="AH35" s="40">
        <f t="shared" si="15"/>
        <v>2.0250059628445491E-2</v>
      </c>
      <c r="AI35" s="40">
        <f t="shared" si="16"/>
        <v>1.1575960137742564E-2</v>
      </c>
      <c r="AJ35" s="42">
        <f t="shared" si="17"/>
        <v>7.8153226219543417E-2</v>
      </c>
      <c r="AK35" s="36"/>
      <c r="AL35" s="47">
        <f t="shared" si="18"/>
        <v>-1.2805856131303571E-3</v>
      </c>
      <c r="AM35" s="41">
        <f t="shared" si="19"/>
        <v>-3.2599680196056546E-3</v>
      </c>
      <c r="AN35" s="42">
        <f t="shared" si="20"/>
        <v>3.3030267878158277E-2</v>
      </c>
      <c r="AO35" s="36"/>
      <c r="AP35" s="47">
        <f t="shared" si="21"/>
        <v>0.9522075167820967</v>
      </c>
      <c r="AQ35" s="41">
        <f t="shared" si="22"/>
        <v>0.84882372530361039</v>
      </c>
      <c r="AR35" s="41">
        <f t="shared" si="23"/>
        <v>-4.23865334614466E-2</v>
      </c>
      <c r="AS35" s="41">
        <f t="shared" si="24"/>
        <v>0.1756969645183285</v>
      </c>
      <c r="AT35" s="66">
        <v>1.5</v>
      </c>
      <c r="AU35" s="36"/>
      <c r="AV35" s="47">
        <f t="shared" si="25"/>
        <v>0.10192675572978337</v>
      </c>
      <c r="AW35" s="41">
        <f t="shared" si="26"/>
        <v>0.1715331910654275</v>
      </c>
      <c r="AX35" s="41">
        <f t="shared" si="27"/>
        <v>0.20275257872142038</v>
      </c>
      <c r="AY35" s="42">
        <f t="shared" si="28"/>
        <v>0.23397196637741324</v>
      </c>
      <c r="AZ35" s="36"/>
      <c r="BA35" s="47">
        <f t="shared" si="29"/>
        <v>0.10652767193709663</v>
      </c>
      <c r="BB35" s="41">
        <f t="shared" si="30"/>
        <v>0.1059176808480585</v>
      </c>
      <c r="BC35" s="41">
        <f t="shared" si="31"/>
        <v>0.17947193446426141</v>
      </c>
      <c r="BD35" s="41">
        <f t="shared" si="32"/>
        <v>0.21069132212025429</v>
      </c>
      <c r="BE35" s="42">
        <f t="shared" si="33"/>
        <v>0.24191070977624715</v>
      </c>
      <c r="BF35" s="36"/>
      <c r="BG35" s="39">
        <f t="shared" si="34"/>
        <v>8.8855979266938166E-4</v>
      </c>
      <c r="BH35" s="41">
        <f t="shared" si="35"/>
        <v>6.7730160876030815E-2</v>
      </c>
      <c r="BI35" s="40">
        <f t="shared" si="36"/>
        <v>2.0933142256276925E-2</v>
      </c>
      <c r="BJ35" s="41">
        <f t="shared" si="37"/>
        <v>0.14562216817491574</v>
      </c>
      <c r="BK35" s="41">
        <f t="shared" si="38"/>
        <v>0.80570000000000008</v>
      </c>
      <c r="BL35" s="42">
        <f t="shared" si="39"/>
        <v>0.86791684112138834</v>
      </c>
      <c r="BM35" s="36"/>
      <c r="BN35" s="35">
        <v>74.024000000000001</v>
      </c>
      <c r="BO35" s="36">
        <v>173.25399999999999</v>
      </c>
      <c r="BP35" s="37">
        <f t="shared" si="40"/>
        <v>247.27799999999999</v>
      </c>
      <c r="BQ35" s="33">
        <v>2253.89</v>
      </c>
      <c r="BR35" s="36">
        <v>7.5519999999999996</v>
      </c>
      <c r="BS35" s="36">
        <v>11.002000000000001</v>
      </c>
      <c r="BT35" s="37">
        <f t="shared" si="41"/>
        <v>2235.3359999999998</v>
      </c>
      <c r="BU35" s="36">
        <v>256.49</v>
      </c>
      <c r="BV35" s="36">
        <v>76.242999999999995</v>
      </c>
      <c r="BW35" s="37">
        <v>332.733</v>
      </c>
      <c r="BX35" s="36">
        <v>7.2279999999999998</v>
      </c>
      <c r="BY35" s="36">
        <v>3.8340000000000001</v>
      </c>
      <c r="BZ35" s="36">
        <v>12.569000000000001</v>
      </c>
      <c r="CA35" s="36">
        <v>28.27700000000052</v>
      </c>
      <c r="CB35" s="67">
        <v>2867.2550000000001</v>
      </c>
      <c r="CC35" s="36">
        <v>2.4409999999999998</v>
      </c>
      <c r="CD35" s="33">
        <v>2146.1709999999998</v>
      </c>
      <c r="CE35" s="37">
        <f t="shared" si="42"/>
        <v>2148.6119999999996</v>
      </c>
      <c r="CF35" s="36">
        <v>289.79399999999998</v>
      </c>
      <c r="CG35" s="36">
        <v>33.407000000000494</v>
      </c>
      <c r="CH35" s="37">
        <f t="shared" si="43"/>
        <v>323.20100000000048</v>
      </c>
      <c r="CI35" s="36">
        <v>90</v>
      </c>
      <c r="CJ35" s="36">
        <v>305.44200000000001</v>
      </c>
      <c r="CK35" s="108">
        <f t="shared" si="44"/>
        <v>2867.2550000000001</v>
      </c>
      <c r="CL35" s="36"/>
      <c r="CM35" s="69">
        <v>503.76800000000003</v>
      </c>
      <c r="CN35" s="36"/>
      <c r="CO35" s="60" t="s">
        <v>213</v>
      </c>
      <c r="CP35" s="56">
        <v>16.3</v>
      </c>
      <c r="CQ35" s="56"/>
      <c r="CR35" s="70">
        <v>4</v>
      </c>
      <c r="CS35" s="71" t="s">
        <v>134</v>
      </c>
      <c r="CT35" s="76" t="s">
        <v>137</v>
      </c>
      <c r="CU35" s="56"/>
      <c r="CV35" s="32">
        <v>247.25</v>
      </c>
      <c r="CW35" s="33">
        <v>292.25</v>
      </c>
      <c r="CX35" s="34">
        <v>337.25</v>
      </c>
      <c r="CY35" s="56"/>
      <c r="CZ35" s="60">
        <f t="shared" si="45"/>
        <v>1461.1315</v>
      </c>
      <c r="DA35" s="33">
        <v>1480.8510000000001</v>
      </c>
      <c r="DB35" s="34">
        <v>1441.412</v>
      </c>
      <c r="DC35" s="56"/>
      <c r="DD35" s="32">
        <v>17.73</v>
      </c>
      <c r="DE35" s="33">
        <v>1E-3</v>
      </c>
      <c r="DF35" s="33">
        <v>71.97</v>
      </c>
      <c r="DG35" s="33">
        <v>52.451999999999998</v>
      </c>
      <c r="DH35" s="33">
        <v>282.80399999999997</v>
      </c>
      <c r="DI35" s="33">
        <v>56.463000000000001</v>
      </c>
      <c r="DJ35" s="33">
        <v>0.218</v>
      </c>
      <c r="DK35" s="33">
        <v>0.50899999999978718</v>
      </c>
      <c r="DL35" s="33">
        <v>1776.269</v>
      </c>
      <c r="DM35" s="72">
        <f t="shared" si="46"/>
        <v>2258.4159999999997</v>
      </c>
      <c r="DN35" s="33"/>
      <c r="DO35" s="47">
        <f t="shared" si="47"/>
        <v>7.8506351354223503E-3</v>
      </c>
      <c r="DP35" s="41">
        <f t="shared" si="48"/>
        <v>4.4278821970797238E-7</v>
      </c>
      <c r="DQ35" s="41">
        <f t="shared" si="49"/>
        <v>3.1867468172382771E-2</v>
      </c>
      <c r="DR35" s="41">
        <f t="shared" si="50"/>
        <v>2.3225127700122566E-2</v>
      </c>
      <c r="DS35" s="41">
        <f t="shared" si="51"/>
        <v>0.1252222796862934</v>
      </c>
      <c r="DT35" s="41">
        <f t="shared" si="52"/>
        <v>2.5001151249371245E-2</v>
      </c>
      <c r="DU35" s="41">
        <f t="shared" si="53"/>
        <v>9.6527831896337982E-5</v>
      </c>
      <c r="DV35" s="41">
        <f t="shared" si="54"/>
        <v>2.2537920383126371E-4</v>
      </c>
      <c r="DW35" s="41">
        <f t="shared" si="55"/>
        <v>0.78651098823246035</v>
      </c>
      <c r="DX35" s="73">
        <f t="shared" si="56"/>
        <v>1</v>
      </c>
      <c r="DY35" s="56"/>
      <c r="DZ35" s="35">
        <v>45.152000000000001</v>
      </c>
      <c r="EA35" s="36">
        <v>2.0289999999999999</v>
      </c>
      <c r="EB35" s="68">
        <f t="shared" si="57"/>
        <v>47.180999999999997</v>
      </c>
      <c r="ED35" s="35">
        <v>7.5519999999999996</v>
      </c>
      <c r="EE35" s="36">
        <v>11.002000000000001</v>
      </c>
      <c r="EF35" s="68">
        <f t="shared" si="58"/>
        <v>18.554000000000002</v>
      </c>
      <c r="EH35" s="32">
        <v>1815.9591730000002</v>
      </c>
      <c r="EI35" s="33">
        <v>437.93082699999979</v>
      </c>
      <c r="EJ35" s="34">
        <f t="shared" si="59"/>
        <v>2253.89</v>
      </c>
      <c r="EK35" s="63"/>
      <c r="EL35" s="47">
        <v>0.80570000000000008</v>
      </c>
      <c r="EM35" s="41">
        <v>0.19429999999999992</v>
      </c>
      <c r="EN35" s="42">
        <f t="shared" si="60"/>
        <v>1</v>
      </c>
      <c r="EO35" s="56"/>
      <c r="EP35" s="60">
        <f t="shared" si="61"/>
        <v>292.83500000000004</v>
      </c>
      <c r="EQ35" s="33">
        <v>280.22800000000001</v>
      </c>
      <c r="ER35" s="34">
        <v>305.44200000000001</v>
      </c>
      <c r="ET35" s="60">
        <f t="shared" si="62"/>
        <v>2255.335</v>
      </c>
      <c r="EU35" s="33">
        <v>2256.7800000000002</v>
      </c>
      <c r="EV35" s="34">
        <v>2253.89</v>
      </c>
      <c r="EX35" s="60">
        <f t="shared" si="63"/>
        <v>1065.6559999999999</v>
      </c>
      <c r="EY35" s="33">
        <v>1069.633</v>
      </c>
      <c r="EZ35" s="34">
        <v>1061.6790000000001</v>
      </c>
      <c r="FB35" s="60">
        <f t="shared" si="64"/>
        <v>3320.991</v>
      </c>
      <c r="FC35" s="56">
        <v>3326.4130000000005</v>
      </c>
      <c r="FD35" s="70">
        <v>3315.569</v>
      </c>
      <c r="FF35" s="60">
        <f t="shared" si="65"/>
        <v>2111.8599999999997</v>
      </c>
      <c r="FG35" s="33">
        <v>2077.549</v>
      </c>
      <c r="FH35" s="34">
        <v>2146.1709999999998</v>
      </c>
      <c r="FI35" s="33"/>
      <c r="FJ35" s="74">
        <f t="shared" si="66"/>
        <v>0.50271496605638488</v>
      </c>
    </row>
    <row r="36" spans="1:166" x14ac:dyDescent="0.2">
      <c r="A36" s="1"/>
      <c r="B36" s="75" t="s">
        <v>170</v>
      </c>
      <c r="C36" s="32">
        <v>5199.2219999999998</v>
      </c>
      <c r="D36" s="33">
        <v>5130.076</v>
      </c>
      <c r="E36" s="33">
        <v>4277.7529999999997</v>
      </c>
      <c r="F36" s="33">
        <v>1452</v>
      </c>
      <c r="G36" s="33">
        <v>3417.4920000000002</v>
      </c>
      <c r="H36" s="33">
        <f t="shared" si="0"/>
        <v>6651.2219999999998</v>
      </c>
      <c r="I36" s="34">
        <f t="shared" si="1"/>
        <v>5729.7529999999997</v>
      </c>
      <c r="J36" s="33"/>
      <c r="K36" s="35">
        <v>39.749000000000002</v>
      </c>
      <c r="L36" s="36">
        <v>10.553000000000001</v>
      </c>
      <c r="M36" s="36">
        <v>0.17</v>
      </c>
      <c r="N36" s="37">
        <f t="shared" si="2"/>
        <v>50.472000000000008</v>
      </c>
      <c r="O36" s="36">
        <v>29.744</v>
      </c>
      <c r="P36" s="37">
        <f t="shared" si="3"/>
        <v>20.728000000000009</v>
      </c>
      <c r="Q36" s="36">
        <v>-0.66600000000000004</v>
      </c>
      <c r="R36" s="37">
        <f t="shared" si="4"/>
        <v>21.394000000000009</v>
      </c>
      <c r="S36" s="36">
        <v>9.4589999999999996</v>
      </c>
      <c r="T36" s="36">
        <v>0.374</v>
      </c>
      <c r="U36" s="36">
        <v>4.5999999999999999E-2</v>
      </c>
      <c r="V36" s="37">
        <f t="shared" si="5"/>
        <v>31.273000000000007</v>
      </c>
      <c r="W36" s="36">
        <v>8.3680000000000003</v>
      </c>
      <c r="X36" s="38">
        <f t="shared" si="6"/>
        <v>22.905000000000008</v>
      </c>
      <c r="Y36" s="36"/>
      <c r="Z36" s="39">
        <f t="shared" si="7"/>
        <v>1.5496456582709497E-2</v>
      </c>
      <c r="AA36" s="40">
        <f t="shared" si="8"/>
        <v>4.1141690688403058E-3</v>
      </c>
      <c r="AB36" s="41">
        <f t="shared" si="9"/>
        <v>0.49322610065500361</v>
      </c>
      <c r="AC36" s="41">
        <f t="shared" si="10"/>
        <v>0.49630408302881635</v>
      </c>
      <c r="AD36" s="41">
        <f t="shared" si="11"/>
        <v>0.58931684894595016</v>
      </c>
      <c r="AE36" s="40">
        <f t="shared" si="12"/>
        <v>1.1595929572973188E-2</v>
      </c>
      <c r="AF36" s="40">
        <f t="shared" si="13"/>
        <v>8.929692269666183E-3</v>
      </c>
      <c r="AG36" s="40">
        <f t="shared" si="14"/>
        <v>1.9122314563953004E-2</v>
      </c>
      <c r="AH36" s="40">
        <f t="shared" si="15"/>
        <v>2.551395133765412E-2</v>
      </c>
      <c r="AI36" s="40">
        <f t="shared" si="16"/>
        <v>1.7860851245632418E-2</v>
      </c>
      <c r="AJ36" s="42">
        <f t="shared" si="17"/>
        <v>8.7152808494973186E-2</v>
      </c>
      <c r="AK36" s="36"/>
      <c r="AL36" s="47">
        <f t="shared" si="18"/>
        <v>1.8483519518489904E-2</v>
      </c>
      <c r="AM36" s="41">
        <f t="shared" si="19"/>
        <v>2.8423955808530414E-2</v>
      </c>
      <c r="AN36" s="42">
        <f t="shared" si="20"/>
        <v>3.4308869714911525E-2</v>
      </c>
      <c r="AO36" s="36"/>
      <c r="AP36" s="47">
        <f t="shared" si="21"/>
        <v>0.79889886115444264</v>
      </c>
      <c r="AQ36" s="41">
        <f t="shared" si="22"/>
        <v>0.74535642406048885</v>
      </c>
      <c r="AR36" s="41">
        <f t="shared" si="23"/>
        <v>7.2110211874007263E-2</v>
      </c>
      <c r="AS36" s="41">
        <f t="shared" si="24"/>
        <v>0.15245261694922821</v>
      </c>
      <c r="AT36" s="66">
        <v>1.35</v>
      </c>
      <c r="AU36" s="36"/>
      <c r="AV36" s="47">
        <f t="shared" si="25"/>
        <v>8.8658920526955773E-2</v>
      </c>
      <c r="AW36" s="41">
        <f t="shared" si="26"/>
        <v>0.19030000000000002</v>
      </c>
      <c r="AX36" s="41">
        <f t="shared" si="27"/>
        <v>0.19030000000000002</v>
      </c>
      <c r="AY36" s="42">
        <f t="shared" si="28"/>
        <v>0.20269999999999999</v>
      </c>
      <c r="AZ36" s="36"/>
      <c r="BA36" s="47">
        <f t="shared" si="29"/>
        <v>0.1046473876283798</v>
      </c>
      <c r="BB36" s="41">
        <f t="shared" si="30"/>
        <v>9.3064387344875835E-2</v>
      </c>
      <c r="BC36" s="41">
        <f t="shared" si="31"/>
        <v>0.19975601785434888</v>
      </c>
      <c r="BD36" s="41">
        <f t="shared" si="32"/>
        <v>0.19975601785434888</v>
      </c>
      <c r="BE36" s="42">
        <f t="shared" si="33"/>
        <v>0.21215601785434884</v>
      </c>
      <c r="BF36" s="36"/>
      <c r="BG36" s="39">
        <f t="shared" si="34"/>
        <v>-3.1422976022405625E-4</v>
      </c>
      <c r="BH36" s="41">
        <f t="shared" si="35"/>
        <v>-2.1792480612545396E-2</v>
      </c>
      <c r="BI36" s="40">
        <f t="shared" si="36"/>
        <v>6.8182992332656888E-3</v>
      </c>
      <c r="BJ36" s="41">
        <f t="shared" si="37"/>
        <v>5.2135225909779079E-2</v>
      </c>
      <c r="BK36" s="41">
        <f t="shared" si="38"/>
        <v>0.7505699838209452</v>
      </c>
      <c r="BL36" s="42">
        <f t="shared" si="39"/>
        <v>0.81377905818976837</v>
      </c>
      <c r="BM36" s="36"/>
      <c r="BN36" s="35">
        <v>70.796000000000006</v>
      </c>
      <c r="BO36" s="36">
        <v>227.798</v>
      </c>
      <c r="BP36" s="37">
        <f t="shared" si="40"/>
        <v>298.59399999999999</v>
      </c>
      <c r="BQ36" s="33">
        <v>4277.7529999999997</v>
      </c>
      <c r="BR36" s="36">
        <v>2.601</v>
      </c>
      <c r="BS36" s="36">
        <v>12.763</v>
      </c>
      <c r="BT36" s="37">
        <f t="shared" si="41"/>
        <v>4262.3890000000001</v>
      </c>
      <c r="BU36" s="36">
        <v>498.79700000000003</v>
      </c>
      <c r="BV36" s="36">
        <v>108.41</v>
      </c>
      <c r="BW36" s="37">
        <v>607.20699999999999</v>
      </c>
      <c r="BX36" s="36">
        <v>2.944</v>
      </c>
      <c r="BY36" s="36">
        <v>1.0509999999999999</v>
      </c>
      <c r="BZ36" s="36">
        <v>15.178000000000001</v>
      </c>
      <c r="CA36" s="36">
        <v>11.858999999999586</v>
      </c>
      <c r="CB36" s="67">
        <v>5199.2219999999998</v>
      </c>
      <c r="CC36" s="36">
        <v>152.24799999999999</v>
      </c>
      <c r="CD36" s="33">
        <v>3417.4920000000002</v>
      </c>
      <c r="CE36" s="37">
        <f t="shared" si="42"/>
        <v>3569.7400000000002</v>
      </c>
      <c r="CF36" s="36">
        <v>985.30399999999997</v>
      </c>
      <c r="CG36" s="36">
        <v>70.092999999999506</v>
      </c>
      <c r="CH36" s="37">
        <f t="shared" si="43"/>
        <v>1055.3969999999995</v>
      </c>
      <c r="CI36" s="36">
        <v>30</v>
      </c>
      <c r="CJ36" s="36">
        <v>544.08500000000004</v>
      </c>
      <c r="CK36" s="108">
        <f t="shared" si="44"/>
        <v>5199.2219999999998</v>
      </c>
      <c r="CL36" s="36"/>
      <c r="CM36" s="69">
        <v>792.6350000000001</v>
      </c>
      <c r="CN36" s="36"/>
      <c r="CO36" s="60" t="s">
        <v>208</v>
      </c>
      <c r="CP36" s="56">
        <v>27.8</v>
      </c>
      <c r="CQ36" s="56"/>
      <c r="CR36" s="70">
        <v>1</v>
      </c>
      <c r="CS36" s="71" t="s">
        <v>134</v>
      </c>
      <c r="CT36" s="70"/>
      <c r="CU36" s="56"/>
      <c r="CV36" s="32">
        <v>460.9574101</v>
      </c>
      <c r="CW36" s="33">
        <v>460.9574101</v>
      </c>
      <c r="CX36" s="34">
        <v>490.99352089999996</v>
      </c>
      <c r="CY36" s="56"/>
      <c r="CZ36" s="60">
        <f t="shared" si="45"/>
        <v>2395.6305000000002</v>
      </c>
      <c r="DA36" s="33">
        <v>2368.9940000000001</v>
      </c>
      <c r="DB36" s="34">
        <v>2422.2669999999998</v>
      </c>
      <c r="DC36" s="56"/>
      <c r="DD36" s="32">
        <v>44.944000000000003</v>
      </c>
      <c r="DE36" s="33">
        <v>29.273</v>
      </c>
      <c r="DF36" s="33">
        <v>30.071000000000002</v>
      </c>
      <c r="DG36" s="33">
        <v>56.191000000000003</v>
      </c>
      <c r="DH36" s="33">
        <v>841.61699999999996</v>
      </c>
      <c r="DI36" s="33">
        <v>45.256</v>
      </c>
      <c r="DJ36" s="33">
        <v>23.712</v>
      </c>
      <c r="DK36" s="33">
        <v>1.0000000000218306E-3</v>
      </c>
      <c r="DL36" s="33">
        <v>3257.4560000000001</v>
      </c>
      <c r="DM36" s="72">
        <f t="shared" si="46"/>
        <v>4328.5210000000006</v>
      </c>
      <c r="DN36" s="33"/>
      <c r="DO36" s="47">
        <f t="shared" si="47"/>
        <v>1.0383223276495596E-2</v>
      </c>
      <c r="DP36" s="41">
        <f t="shared" si="48"/>
        <v>6.7628180618737894E-3</v>
      </c>
      <c r="DQ36" s="41">
        <f t="shared" si="49"/>
        <v>6.9471766453252735E-3</v>
      </c>
      <c r="DR36" s="41">
        <f t="shared" si="50"/>
        <v>1.2981570379351283E-2</v>
      </c>
      <c r="DS36" s="41">
        <f t="shared" si="51"/>
        <v>0.19443523549960826</v>
      </c>
      <c r="DT36" s="41">
        <f t="shared" si="52"/>
        <v>1.0455303324160838E-2</v>
      </c>
      <c r="DU36" s="41">
        <f t="shared" si="53"/>
        <v>5.4780836225583746E-3</v>
      </c>
      <c r="DV36" s="41">
        <f t="shared" si="54"/>
        <v>2.3102579380389526E-7</v>
      </c>
      <c r="DW36" s="41">
        <f t="shared" si="55"/>
        <v>0.75255635816483268</v>
      </c>
      <c r="DX36" s="73">
        <f t="shared" si="56"/>
        <v>0.99999999999999989</v>
      </c>
      <c r="DY36" s="56"/>
      <c r="DZ36" s="35">
        <v>22.74</v>
      </c>
      <c r="EA36" s="36">
        <v>6.4269999999999996</v>
      </c>
      <c r="EB36" s="68">
        <f t="shared" si="57"/>
        <v>29.166999999999998</v>
      </c>
      <c r="ED36" s="35">
        <v>2.601</v>
      </c>
      <c r="EE36" s="36">
        <v>12.763</v>
      </c>
      <c r="EF36" s="68">
        <f t="shared" si="58"/>
        <v>15.364000000000001</v>
      </c>
      <c r="EH36" s="32">
        <v>3210.7529999999997</v>
      </c>
      <c r="EI36" s="33">
        <v>1067.0000000000002</v>
      </c>
      <c r="EJ36" s="34">
        <f t="shared" si="59"/>
        <v>4277.7529999999997</v>
      </c>
      <c r="EK36" s="63"/>
      <c r="EL36" s="47">
        <v>0.7505699838209452</v>
      </c>
      <c r="EM36" s="41">
        <v>0.2494300161790548</v>
      </c>
      <c r="EN36" s="42">
        <f t="shared" si="60"/>
        <v>1</v>
      </c>
      <c r="EO36" s="56"/>
      <c r="EP36" s="60">
        <f t="shared" si="61"/>
        <v>525.62850000000003</v>
      </c>
      <c r="EQ36" s="33">
        <v>507.17200000000003</v>
      </c>
      <c r="ER36" s="34">
        <v>544.08500000000004</v>
      </c>
      <c r="ET36" s="60">
        <f t="shared" si="62"/>
        <v>4238.9364999999998</v>
      </c>
      <c r="EU36" s="33">
        <v>4200.12</v>
      </c>
      <c r="EV36" s="34">
        <v>4277.7529999999997</v>
      </c>
      <c r="EX36" s="60">
        <f t="shared" si="63"/>
        <v>1411.636</v>
      </c>
      <c r="EY36" s="33">
        <v>1371.2719999999999</v>
      </c>
      <c r="EZ36" s="34">
        <v>1452</v>
      </c>
      <c r="FB36" s="60">
        <f t="shared" si="64"/>
        <v>5650.5725000000002</v>
      </c>
      <c r="FC36" s="56">
        <v>5571.3919999999998</v>
      </c>
      <c r="FD36" s="70">
        <v>5729.7529999999997</v>
      </c>
      <c r="FF36" s="60">
        <f t="shared" si="65"/>
        <v>3360.8114999999998</v>
      </c>
      <c r="FG36" s="33">
        <v>3304.1309999999999</v>
      </c>
      <c r="FH36" s="34">
        <v>3417.4920000000002</v>
      </c>
      <c r="FI36" s="33"/>
      <c r="FJ36" s="74">
        <f t="shared" si="66"/>
        <v>0.46589028127669868</v>
      </c>
    </row>
    <row r="37" spans="1:166" x14ac:dyDescent="0.2">
      <c r="A37" s="1"/>
      <c r="B37" s="75" t="s">
        <v>171</v>
      </c>
      <c r="C37" s="32">
        <v>8108.0510000000004</v>
      </c>
      <c r="D37" s="33">
        <v>7756.4605000000001</v>
      </c>
      <c r="E37" s="33">
        <v>6456.5780000000004</v>
      </c>
      <c r="F37" s="33">
        <v>1580.11</v>
      </c>
      <c r="G37" s="33">
        <v>4983.6530000000002</v>
      </c>
      <c r="H37" s="33">
        <f t="shared" ref="H37:H71" si="67">C37+F37</f>
        <v>9688.1610000000001</v>
      </c>
      <c r="I37" s="34">
        <f t="shared" ref="I37:I71" si="68">E37+F37</f>
        <v>8036.6880000000001</v>
      </c>
      <c r="J37" s="33"/>
      <c r="K37" s="35">
        <v>63.03</v>
      </c>
      <c r="L37" s="36">
        <v>13.736999999999998</v>
      </c>
      <c r="M37" s="36">
        <v>2.1999999999999999E-2</v>
      </c>
      <c r="N37" s="37">
        <f t="shared" ref="N37:N68" si="69">K37+L37+M37</f>
        <v>76.789000000000001</v>
      </c>
      <c r="O37" s="36">
        <v>39.954999999999998</v>
      </c>
      <c r="P37" s="37">
        <f t="shared" ref="P37:P68" si="70">N37-O37</f>
        <v>36.834000000000003</v>
      </c>
      <c r="Q37" s="36">
        <v>0.33699999999999997</v>
      </c>
      <c r="R37" s="37">
        <f t="shared" ref="R37:R68" si="71">P37-Q37</f>
        <v>36.497</v>
      </c>
      <c r="S37" s="36">
        <v>11.250999999999999</v>
      </c>
      <c r="T37" s="36">
        <v>-0.14100000000000001</v>
      </c>
      <c r="U37" s="36">
        <v>1.3000000000000001E-2</v>
      </c>
      <c r="V37" s="37">
        <f t="shared" ref="V37:V68" si="72">R37+S37+T37+U37</f>
        <v>47.62</v>
      </c>
      <c r="W37" s="36">
        <v>9.67</v>
      </c>
      <c r="X37" s="38">
        <f t="shared" ref="X37:X68" si="73">V37-W37</f>
        <v>37.949999999999996</v>
      </c>
      <c r="Y37" s="36"/>
      <c r="Z37" s="39">
        <f t="shared" ref="Z37:Z71" si="74">K37/D37*2</f>
        <v>1.6252258359337999E-2</v>
      </c>
      <c r="AA37" s="40">
        <f t="shared" ref="AA37:AA71" si="75">L37/D37*2</f>
        <v>3.5420795348600044E-3</v>
      </c>
      <c r="AB37" s="41">
        <f t="shared" ref="AB37:AB72" si="76">O37/(N37+S37+T37)</f>
        <v>0.45455579699427751</v>
      </c>
      <c r="AC37" s="41">
        <f t="shared" ref="AC37:AC71" si="77">O37/(N37+S37)</f>
        <v>0.453827805542935</v>
      </c>
      <c r="AD37" s="41">
        <f t="shared" ref="AD37:AD71" si="78">O37/N37</f>
        <v>0.52032192110849207</v>
      </c>
      <c r="AE37" s="40">
        <f t="shared" ref="AE37:AE71" si="79">O37/D37*2</f>
        <v>1.0302379545412499E-2</v>
      </c>
      <c r="AF37" s="40">
        <f t="shared" ref="AF37:AF71" si="80">X37/D37*2</f>
        <v>9.7853911587637149E-3</v>
      </c>
      <c r="AG37" s="40">
        <f t="shared" ref="AG37:AG71" si="81">X37/CZ37*2</f>
        <v>2.0568372698913304E-2</v>
      </c>
      <c r="AH37" s="40">
        <f t="shared" ref="AH37:AH71" si="82">(P37+S37+T37)/CZ37*2</f>
        <v>2.5984981836013162E-2</v>
      </c>
      <c r="AI37" s="40">
        <f t="shared" ref="AI37:AI71" si="83">R37/CZ37*2</f>
        <v>1.9780866887806031E-2</v>
      </c>
      <c r="AJ37" s="42">
        <f t="shared" ref="AJ37:AJ71" si="84">X37/EP37*2</f>
        <v>0.107365879293309</v>
      </c>
      <c r="AK37" s="36"/>
      <c r="AL37" s="47">
        <f t="shared" ref="AL37:AL72" si="85">(EV37-EU37)/EU37</f>
        <v>6.3894527003134402E-2</v>
      </c>
      <c r="AM37" s="41">
        <f t="shared" ref="AM37:AM72" si="86">(FD37-FC37)/FC37</f>
        <v>6.8810701448715539E-2</v>
      </c>
      <c r="AN37" s="42">
        <f t="shared" ref="AN37:AN72" si="87">(FH37-FG37)/FG37</f>
        <v>1.9366030452612499E-2</v>
      </c>
      <c r="AO37" s="36"/>
      <c r="AP37" s="47">
        <f t="shared" ref="AP37:AP71" si="88">G37/E37</f>
        <v>0.77187218988138917</v>
      </c>
      <c r="AQ37" s="41">
        <f t="shared" ref="AQ37:AQ71" si="89">CD37/(CD37+CC37+CF37+CI37)</f>
        <v>0.68809961791519747</v>
      </c>
      <c r="AR37" s="41">
        <f t="shared" ref="AR37:AR71" si="90">((CC37+CF37+CI37)-CM37)/CB37</f>
        <v>8.62661076009512E-2</v>
      </c>
      <c r="AS37" s="41">
        <f t="shared" ref="AS37:AS71" si="91">CM37/CK37</f>
        <v>0.19234338807192997</v>
      </c>
      <c r="AT37" s="66">
        <v>1.28</v>
      </c>
      <c r="AU37" s="36"/>
      <c r="AV37" s="47">
        <f t="shared" ref="AV37:AV71" si="92">CW37/C37</f>
        <v>9.41095461782369E-2</v>
      </c>
      <c r="AW37" s="41">
        <f t="shared" ref="AW37:AW71" si="93">CV37/$DB37</f>
        <v>0.1823356348167709</v>
      </c>
      <c r="AX37" s="41">
        <f t="shared" ref="AX37:AX71" si="94">CW37/$DB37</f>
        <v>0.19789671282601107</v>
      </c>
      <c r="AY37" s="42">
        <f t="shared" ref="AY37:AY71" si="95">CX37/$DB37</f>
        <v>0.2108642778337112</v>
      </c>
      <c r="AZ37" s="36"/>
      <c r="BA37" s="47">
        <f t="shared" ref="BA37:BA71" si="96">ER37/C37</f>
        <v>9.7050820227943799E-2</v>
      </c>
      <c r="BB37" s="41">
        <f t="shared" ref="BB37:BB71" si="97">(CW37+X37)/C37</f>
        <v>9.8790079144790766E-2</v>
      </c>
      <c r="BC37" s="41">
        <f t="shared" ref="BC37:BC71" si="98">(CV37+X37)/DB37</f>
        <v>0.1921780166576153</v>
      </c>
      <c r="BD37" s="41">
        <f t="shared" ref="BD37:BD71" si="99">(CW37+X37)/DB37</f>
        <v>0.20773909466685547</v>
      </c>
      <c r="BE37" s="42">
        <f t="shared" ref="BE37:BE71" si="100">(CX37+X37)/DB37</f>
        <v>0.22070665967455563</v>
      </c>
      <c r="BF37" s="36"/>
      <c r="BG37" s="39">
        <f t="shared" ref="BG37:BG71" si="101">Q37/ET37*2</f>
        <v>1.076213822289953E-4</v>
      </c>
      <c r="BH37" s="41">
        <f t="shared" ref="BH37:BH71" si="102">Q37/(P37+S37+T37)</f>
        <v>7.0290338728516595E-3</v>
      </c>
      <c r="BI37" s="40">
        <f t="shared" ref="BI37:BI71" si="103">EB37/E37</f>
        <v>3.900982842614152E-3</v>
      </c>
      <c r="BJ37" s="41">
        <f t="shared" ref="BJ37:BJ71" si="104">EB37/(ER37+EF37)</f>
        <v>3.0544247138333775E-2</v>
      </c>
      <c r="BK37" s="41">
        <f t="shared" ref="BK37:BK71" si="105">EH37/EJ37</f>
        <v>0.79772566830293079</v>
      </c>
      <c r="BL37" s="42">
        <f t="shared" ref="BL37:BL68" si="106">(BK37*E37+F37)/(E37+F37)</f>
        <v>0.83749524679818355</v>
      </c>
      <c r="BM37" s="36"/>
      <c r="BN37" s="35">
        <v>71.471000000000004</v>
      </c>
      <c r="BO37" s="36">
        <v>592.673</v>
      </c>
      <c r="BP37" s="37">
        <f t="shared" ref="BP37:BP68" si="107">BN37+BO37</f>
        <v>664.14400000000001</v>
      </c>
      <c r="BQ37" s="33">
        <v>6456.5780000000004</v>
      </c>
      <c r="BR37" s="36">
        <v>8.1140000000000008</v>
      </c>
      <c r="BS37" s="36">
        <v>29.6</v>
      </c>
      <c r="BT37" s="37">
        <f t="shared" ref="BT37:BT68" si="108">BQ37-BR37-BS37</f>
        <v>6418.8640000000005</v>
      </c>
      <c r="BU37" s="36">
        <v>883.18299999999999</v>
      </c>
      <c r="BV37" s="36">
        <v>125.383</v>
      </c>
      <c r="BW37" s="37">
        <v>1008.566</v>
      </c>
      <c r="BX37" s="36">
        <v>0</v>
      </c>
      <c r="BY37" s="36">
        <v>0</v>
      </c>
      <c r="BZ37" s="36">
        <v>0.50700000000000001</v>
      </c>
      <c r="CA37" s="36">
        <v>15.969999999999635</v>
      </c>
      <c r="CB37" s="67">
        <v>8108.0510000000004</v>
      </c>
      <c r="CC37" s="36">
        <v>0</v>
      </c>
      <c r="CD37" s="33">
        <v>4983.6530000000002</v>
      </c>
      <c r="CE37" s="37">
        <f t="shared" ref="CE37:CE68" si="109">CC37+CD37</f>
        <v>4983.6530000000002</v>
      </c>
      <c r="CF37" s="36">
        <v>2148.98</v>
      </c>
      <c r="CG37" s="36">
        <v>78.525000000000091</v>
      </c>
      <c r="CH37" s="37">
        <f t="shared" ref="CH37:CH68" si="110">CF37+CG37</f>
        <v>2227.5050000000001</v>
      </c>
      <c r="CI37" s="36">
        <v>110</v>
      </c>
      <c r="CJ37" s="36">
        <v>786.89300000000003</v>
      </c>
      <c r="CK37" s="108">
        <f t="shared" ref="CK37:CK68" si="111">CE37+CH37+CI37+CJ37</f>
        <v>8108.0510000000004</v>
      </c>
      <c r="CL37" s="36"/>
      <c r="CM37" s="69">
        <v>1559.53</v>
      </c>
      <c r="CN37" s="36"/>
      <c r="CO37" s="60" t="s">
        <v>216</v>
      </c>
      <c r="CP37" s="56">
        <v>45</v>
      </c>
      <c r="CQ37" s="56"/>
      <c r="CR37" s="70">
        <v>2</v>
      </c>
      <c r="CS37" s="71" t="s">
        <v>134</v>
      </c>
      <c r="CT37" s="76" t="s">
        <v>140</v>
      </c>
      <c r="CU37" s="56"/>
      <c r="CV37" s="32">
        <v>703.04499999999996</v>
      </c>
      <c r="CW37" s="33">
        <v>763.04499999999996</v>
      </c>
      <c r="CX37" s="34">
        <v>813.04499999999996</v>
      </c>
      <c r="CY37" s="56"/>
      <c r="CZ37" s="60">
        <f t="shared" ref="CZ37:CZ68" si="112">DA37/2+DB37/2</f>
        <v>3690.1315</v>
      </c>
      <c r="DA37" s="33">
        <v>3524.489</v>
      </c>
      <c r="DB37" s="34">
        <v>3855.7739999999999</v>
      </c>
      <c r="DC37" s="56"/>
      <c r="DD37" s="32">
        <v>23.800999999999998</v>
      </c>
      <c r="DE37" s="33">
        <v>52.899000000000001</v>
      </c>
      <c r="DF37" s="33">
        <v>158.518</v>
      </c>
      <c r="DG37" s="33">
        <v>131.98500000000001</v>
      </c>
      <c r="DH37" s="33">
        <v>753.78</v>
      </c>
      <c r="DI37" s="33">
        <v>153.16900000000001</v>
      </c>
      <c r="DJ37" s="33">
        <v>18.872</v>
      </c>
      <c r="DK37" s="33">
        <v>0</v>
      </c>
      <c r="DL37" s="33">
        <v>4952.29</v>
      </c>
      <c r="DM37" s="72">
        <f t="shared" ref="DM37:DM68" si="113">DD37+DE37+DF37+DG37+DH37+DI37+DJ37+DK37+DL37</f>
        <v>6245.3140000000003</v>
      </c>
      <c r="DN37" s="33"/>
      <c r="DO37" s="47">
        <f t="shared" ref="DO37:DO71" si="114">DD37/$DM37</f>
        <v>3.8110173483671111E-3</v>
      </c>
      <c r="DP37" s="41">
        <f t="shared" ref="DP37:DP71" si="115">DE37/$DM37</f>
        <v>8.4701906101118368E-3</v>
      </c>
      <c r="DQ37" s="41">
        <f t="shared" ref="DQ37:DQ71" si="116">DF37/$DM37</f>
        <v>2.5381910341097338E-2</v>
      </c>
      <c r="DR37" s="41">
        <f t="shared" ref="DR37:DR71" si="117">DG37/$DM37</f>
        <v>2.1133445011731998E-2</v>
      </c>
      <c r="DS37" s="41">
        <f t="shared" ref="DS37:DS71" si="118">DH37/$DM37</f>
        <v>0.12069529250250667</v>
      </c>
      <c r="DT37" s="41">
        <f t="shared" ref="DT37:DT71" si="119">DI37/$DM37</f>
        <v>2.4525428185036013E-2</v>
      </c>
      <c r="DU37" s="41">
        <f t="shared" ref="DU37:DU71" si="120">DJ37/$DM37</f>
        <v>3.021785613981939E-3</v>
      </c>
      <c r="DV37" s="41">
        <f t="shared" ref="DV37:DV71" si="121">DK37/$DM37</f>
        <v>0</v>
      </c>
      <c r="DW37" s="41">
        <f t="shared" ref="DW37:DW71" si="122">DL37/$DM37</f>
        <v>0.79296093038716708</v>
      </c>
      <c r="DX37" s="73">
        <f t="shared" ref="DX37:DX68" si="123">DO37+DP37+DQ37+DR37+DS37+DT37+DU37+DV37+DW37</f>
        <v>1</v>
      </c>
      <c r="DY37" s="56"/>
      <c r="DZ37" s="35">
        <v>16.998999999999999</v>
      </c>
      <c r="EA37" s="36">
        <v>8.1880000000000006</v>
      </c>
      <c r="EB37" s="68">
        <f t="shared" ref="EB37:EB68" si="124">DZ37+EA37</f>
        <v>25.186999999999998</v>
      </c>
      <c r="ED37" s="35">
        <v>8.1140000000000008</v>
      </c>
      <c r="EE37" s="36">
        <v>29.6</v>
      </c>
      <c r="EF37" s="68">
        <f t="shared" ref="EF37:EF68" si="125">ED37+EE37</f>
        <v>37.713999999999999</v>
      </c>
      <c r="EH37" s="32">
        <v>5150.5780000000004</v>
      </c>
      <c r="EI37" s="33">
        <v>1305.9999999999998</v>
      </c>
      <c r="EJ37" s="34">
        <f t="shared" ref="EJ37:EJ68" si="126">EH37+EI37</f>
        <v>6456.5780000000004</v>
      </c>
      <c r="EK37" s="63"/>
      <c r="EL37" s="47">
        <v>0.79772566830293079</v>
      </c>
      <c r="EM37" s="41">
        <v>0.20227433169706921</v>
      </c>
      <c r="EN37" s="42">
        <f t="shared" ref="EN37:EN68" si="127">EL37+EM37</f>
        <v>1</v>
      </c>
      <c r="EO37" s="56"/>
      <c r="EP37" s="60">
        <f t="shared" ref="EP37:EP68" si="128">EQ37/2+ER37/2</f>
        <v>706.92849999999999</v>
      </c>
      <c r="EQ37" s="33">
        <v>626.96400000000006</v>
      </c>
      <c r="ER37" s="34">
        <v>786.89300000000003</v>
      </c>
      <c r="ET37" s="60">
        <f t="shared" ref="ET37:ET68" si="129">EU37/2+EV37/2</f>
        <v>6262.6959999999999</v>
      </c>
      <c r="EU37" s="33">
        <v>6068.8140000000003</v>
      </c>
      <c r="EV37" s="34">
        <v>6456.5780000000004</v>
      </c>
      <c r="EX37" s="60">
        <f t="shared" ref="EX37:EX68" si="130">EY37/2+EZ37/2</f>
        <v>1515.2885000000001</v>
      </c>
      <c r="EY37" s="33">
        <v>1450.4670000000001</v>
      </c>
      <c r="EZ37" s="34">
        <v>1580.11</v>
      </c>
      <c r="FB37" s="60">
        <f t="shared" ref="FB37:FB68" si="131">FC37/2+FD37/2</f>
        <v>7777.9845000000005</v>
      </c>
      <c r="FC37" s="56">
        <v>7519.2810000000009</v>
      </c>
      <c r="FD37" s="70">
        <v>8036.6880000000001</v>
      </c>
      <c r="FF37" s="60">
        <f t="shared" ref="FF37:FF68" si="132">FG37/2+FH37/2</f>
        <v>4936.3130000000001</v>
      </c>
      <c r="FG37" s="33">
        <v>4888.973</v>
      </c>
      <c r="FH37" s="34">
        <v>4983.6530000000002</v>
      </c>
      <c r="FI37" s="33"/>
      <c r="FJ37" s="74">
        <f t="shared" ref="FJ37:FJ71" si="133">DB37/C37</f>
        <v>0.4755488094487812</v>
      </c>
    </row>
    <row r="38" spans="1:166" x14ac:dyDescent="0.2">
      <c r="A38" s="1"/>
      <c r="B38" s="75" t="s">
        <v>172</v>
      </c>
      <c r="C38" s="32">
        <v>1602.8140000000001</v>
      </c>
      <c r="D38" s="33">
        <v>1541.3935000000001</v>
      </c>
      <c r="E38" s="33">
        <v>1395.681</v>
      </c>
      <c r="F38" s="33">
        <v>112.774</v>
      </c>
      <c r="G38" s="33">
        <v>1156.6890000000001</v>
      </c>
      <c r="H38" s="33">
        <f t="shared" si="67"/>
        <v>1715.5880000000002</v>
      </c>
      <c r="I38" s="34">
        <f t="shared" si="68"/>
        <v>1508.4549999999999</v>
      </c>
      <c r="J38" s="33"/>
      <c r="K38" s="35">
        <v>18.932000000000002</v>
      </c>
      <c r="L38" s="36">
        <v>3.069</v>
      </c>
      <c r="M38" s="36">
        <v>1.6E-2</v>
      </c>
      <c r="N38" s="37">
        <f t="shared" si="69"/>
        <v>22.016999999999999</v>
      </c>
      <c r="O38" s="36">
        <v>10.159000000000001</v>
      </c>
      <c r="P38" s="37">
        <f t="shared" si="70"/>
        <v>11.857999999999999</v>
      </c>
      <c r="Q38" s="36">
        <v>1.202</v>
      </c>
      <c r="R38" s="37">
        <f t="shared" si="71"/>
        <v>10.655999999999999</v>
      </c>
      <c r="S38" s="36">
        <v>1.3260000000000001</v>
      </c>
      <c r="T38" s="36">
        <v>-0.11600000000000001</v>
      </c>
      <c r="U38" s="36">
        <v>0</v>
      </c>
      <c r="V38" s="37">
        <f t="shared" si="72"/>
        <v>11.866</v>
      </c>
      <c r="W38" s="36">
        <v>2.927</v>
      </c>
      <c r="X38" s="38">
        <f t="shared" si="73"/>
        <v>8.9390000000000001</v>
      </c>
      <c r="Y38" s="36"/>
      <c r="Z38" s="39">
        <f t="shared" si="74"/>
        <v>2.456478504677748E-2</v>
      </c>
      <c r="AA38" s="40">
        <f t="shared" si="75"/>
        <v>3.9821109924234139E-3</v>
      </c>
      <c r="AB38" s="41">
        <f t="shared" si="76"/>
        <v>0.4373789124725535</v>
      </c>
      <c r="AC38" s="41">
        <f t="shared" si="77"/>
        <v>0.43520541489954168</v>
      </c>
      <c r="AD38" s="41">
        <f t="shared" si="78"/>
        <v>0.46141617840759419</v>
      </c>
      <c r="AE38" s="40">
        <f t="shared" si="79"/>
        <v>1.3181578876516607E-2</v>
      </c>
      <c r="AF38" s="40">
        <f t="shared" si="80"/>
        <v>1.159859568630593E-2</v>
      </c>
      <c r="AG38" s="40">
        <f t="shared" si="81"/>
        <v>2.3218302432739906E-2</v>
      </c>
      <c r="AH38" s="40">
        <f t="shared" si="82"/>
        <v>3.3943033470303738E-2</v>
      </c>
      <c r="AI38" s="40">
        <f t="shared" si="83"/>
        <v>2.7678065860082382E-2</v>
      </c>
      <c r="AJ38" s="42">
        <f t="shared" si="84"/>
        <v>0.12504021597728321</v>
      </c>
      <c r="AK38" s="36"/>
      <c r="AL38" s="47">
        <f t="shared" si="85"/>
        <v>0.17562711635977693</v>
      </c>
      <c r="AM38" s="41">
        <f t="shared" si="86"/>
        <v>0.18337111970565845</v>
      </c>
      <c r="AN38" s="42">
        <f t="shared" si="87"/>
        <v>0.10912208129931636</v>
      </c>
      <c r="AO38" s="36"/>
      <c r="AP38" s="47">
        <f t="shared" si="88"/>
        <v>0.82876316292906482</v>
      </c>
      <c r="AQ38" s="41">
        <f t="shared" si="89"/>
        <v>0.80765009084142481</v>
      </c>
      <c r="AR38" s="41">
        <f t="shared" si="90"/>
        <v>4.8889016442332039E-2</v>
      </c>
      <c r="AS38" s="41">
        <f t="shared" si="91"/>
        <v>0.12298183070524714</v>
      </c>
      <c r="AT38" s="66">
        <v>1.29</v>
      </c>
      <c r="AU38" s="36"/>
      <c r="AV38" s="47">
        <f t="shared" si="92"/>
        <v>8.8073226213397179E-2</v>
      </c>
      <c r="AW38" s="41">
        <f t="shared" si="93"/>
        <v>0.17085456937483431</v>
      </c>
      <c r="AX38" s="41">
        <f t="shared" si="94"/>
        <v>0.17085456937483431</v>
      </c>
      <c r="AY38" s="42">
        <f t="shared" si="95"/>
        <v>0.19506093347001857</v>
      </c>
      <c r="AZ38" s="36"/>
      <c r="BA38" s="47">
        <f t="shared" si="96"/>
        <v>9.4492561207975473E-2</v>
      </c>
      <c r="BB38" s="41">
        <f t="shared" si="97"/>
        <v>9.3650292547981226E-2</v>
      </c>
      <c r="BC38" s="41">
        <f t="shared" si="98"/>
        <v>0.18167360380717693</v>
      </c>
      <c r="BD38" s="41">
        <f t="shared" si="99"/>
        <v>0.18167360380717693</v>
      </c>
      <c r="BE38" s="42">
        <f t="shared" si="100"/>
        <v>0.20587996790236118</v>
      </c>
      <c r="BF38" s="36"/>
      <c r="BG38" s="39">
        <f t="shared" si="101"/>
        <v>1.8615016448813931E-3</v>
      </c>
      <c r="BH38" s="41">
        <f t="shared" si="102"/>
        <v>9.198041016222834E-2</v>
      </c>
      <c r="BI38" s="40">
        <f t="shared" si="103"/>
        <v>1.739222644716092E-2</v>
      </c>
      <c r="BJ38" s="41">
        <f t="shared" si="104"/>
        <v>0.1476179471898223</v>
      </c>
      <c r="BK38" s="41">
        <f t="shared" si="105"/>
        <v>0.76</v>
      </c>
      <c r="BL38" s="42">
        <f t="shared" si="106"/>
        <v>0.77794270296429124</v>
      </c>
      <c r="BM38" s="36"/>
      <c r="BN38" s="35">
        <v>73.558999999999997</v>
      </c>
      <c r="BO38" s="36">
        <v>42.921999999999997</v>
      </c>
      <c r="BP38" s="37">
        <f t="shared" si="107"/>
        <v>116.48099999999999</v>
      </c>
      <c r="BQ38" s="33">
        <v>1395.681</v>
      </c>
      <c r="BR38" s="36">
        <v>2.1619999999999999</v>
      </c>
      <c r="BS38" s="36">
        <v>10.821999999999999</v>
      </c>
      <c r="BT38" s="37">
        <f t="shared" si="108"/>
        <v>1382.6970000000001</v>
      </c>
      <c r="BU38" s="36">
        <v>80.635999999999996</v>
      </c>
      <c r="BV38" s="36">
        <v>13.052</v>
      </c>
      <c r="BW38" s="37">
        <v>93.687999999999988</v>
      </c>
      <c r="BX38" s="36">
        <v>1.196</v>
      </c>
      <c r="BY38" s="36">
        <v>0.25</v>
      </c>
      <c r="BZ38" s="36">
        <v>5.4269999999999996</v>
      </c>
      <c r="CA38" s="36">
        <v>3.0749999999999797</v>
      </c>
      <c r="CB38" s="67">
        <v>1602.8140000000001</v>
      </c>
      <c r="CC38" s="36">
        <v>185.477</v>
      </c>
      <c r="CD38" s="33">
        <v>1156.6890000000001</v>
      </c>
      <c r="CE38" s="37">
        <f t="shared" si="109"/>
        <v>1342.1660000000002</v>
      </c>
      <c r="CF38" s="36">
        <v>70</v>
      </c>
      <c r="CG38" s="36">
        <v>19.193999999999903</v>
      </c>
      <c r="CH38" s="37">
        <f t="shared" si="110"/>
        <v>89.193999999999903</v>
      </c>
      <c r="CI38" s="36">
        <v>20</v>
      </c>
      <c r="CJ38" s="36">
        <v>151.45400000000001</v>
      </c>
      <c r="CK38" s="108">
        <f t="shared" si="111"/>
        <v>1602.8140000000001</v>
      </c>
      <c r="CL38" s="36"/>
      <c r="CM38" s="69">
        <v>197.11699999999999</v>
      </c>
      <c r="CN38" s="36"/>
      <c r="CO38" s="60" t="s">
        <v>220</v>
      </c>
      <c r="CP38" s="56">
        <v>10.1</v>
      </c>
      <c r="CQ38" s="56"/>
      <c r="CR38" s="70">
        <v>1</v>
      </c>
      <c r="CS38" s="60"/>
      <c r="CT38" s="70"/>
      <c r="CU38" s="56"/>
      <c r="CV38" s="32">
        <v>141.16499999999999</v>
      </c>
      <c r="CW38" s="33">
        <v>141.16499999999999</v>
      </c>
      <c r="CX38" s="34">
        <v>161.16499999999999</v>
      </c>
      <c r="CY38" s="56"/>
      <c r="CZ38" s="60">
        <f t="shared" si="112"/>
        <v>769.99600000000009</v>
      </c>
      <c r="DA38" s="33">
        <v>713.76300000000003</v>
      </c>
      <c r="DB38" s="34">
        <v>826.22900000000004</v>
      </c>
      <c r="DC38" s="56"/>
      <c r="DD38" s="32">
        <v>110.708</v>
      </c>
      <c r="DE38" s="33">
        <v>0</v>
      </c>
      <c r="DF38" s="33">
        <v>87.492000000000004</v>
      </c>
      <c r="DG38" s="33">
        <v>118.006</v>
      </c>
      <c r="DH38" s="33">
        <v>0</v>
      </c>
      <c r="DI38" s="33">
        <v>0</v>
      </c>
      <c r="DJ38" s="33">
        <v>0</v>
      </c>
      <c r="DK38" s="33">
        <v>0</v>
      </c>
      <c r="DL38" s="33">
        <v>978.34799999999996</v>
      </c>
      <c r="DM38" s="72">
        <f t="shared" si="113"/>
        <v>1294.5540000000001</v>
      </c>
      <c r="DN38" s="33"/>
      <c r="DO38" s="47">
        <f t="shared" si="114"/>
        <v>8.551825570814349E-2</v>
      </c>
      <c r="DP38" s="41">
        <f t="shared" si="115"/>
        <v>0</v>
      </c>
      <c r="DQ38" s="41">
        <f t="shared" si="116"/>
        <v>6.7584666224815654E-2</v>
      </c>
      <c r="DR38" s="41">
        <f t="shared" si="117"/>
        <v>9.115571849455488E-2</v>
      </c>
      <c r="DS38" s="41">
        <f t="shared" si="118"/>
        <v>0</v>
      </c>
      <c r="DT38" s="41">
        <f t="shared" si="119"/>
        <v>0</v>
      </c>
      <c r="DU38" s="41">
        <f t="shared" si="120"/>
        <v>0</v>
      </c>
      <c r="DV38" s="41">
        <f t="shared" si="121"/>
        <v>0</v>
      </c>
      <c r="DW38" s="41">
        <f t="shared" si="122"/>
        <v>0.75574135957248589</v>
      </c>
      <c r="DX38" s="73">
        <f t="shared" si="123"/>
        <v>1</v>
      </c>
      <c r="DY38" s="56"/>
      <c r="DZ38" s="35">
        <v>8.8610000000000007</v>
      </c>
      <c r="EA38" s="36">
        <v>15.413</v>
      </c>
      <c r="EB38" s="68">
        <f t="shared" si="124"/>
        <v>24.274000000000001</v>
      </c>
      <c r="ED38" s="35">
        <v>2.1619999999999999</v>
      </c>
      <c r="EE38" s="36">
        <v>10.821999999999999</v>
      </c>
      <c r="EF38" s="68">
        <f t="shared" si="125"/>
        <v>12.983999999999998</v>
      </c>
      <c r="EH38" s="32">
        <v>1060.71756</v>
      </c>
      <c r="EI38" s="33">
        <v>334.96343999999999</v>
      </c>
      <c r="EJ38" s="34">
        <f t="shared" si="126"/>
        <v>1395.681</v>
      </c>
      <c r="EK38" s="63"/>
      <c r="EL38" s="47">
        <v>0.76</v>
      </c>
      <c r="EM38" s="41">
        <v>0.24</v>
      </c>
      <c r="EN38" s="42">
        <f t="shared" si="127"/>
        <v>1</v>
      </c>
      <c r="EO38" s="56"/>
      <c r="EP38" s="60">
        <f t="shared" si="128"/>
        <v>142.97800000000001</v>
      </c>
      <c r="EQ38" s="33">
        <v>134.50200000000001</v>
      </c>
      <c r="ER38" s="34">
        <v>151.45400000000001</v>
      </c>
      <c r="ET38" s="60">
        <f t="shared" si="129"/>
        <v>1291.4304999999999</v>
      </c>
      <c r="EU38" s="33">
        <v>1187.18</v>
      </c>
      <c r="EV38" s="34">
        <v>1395.681</v>
      </c>
      <c r="EX38" s="60">
        <f t="shared" si="130"/>
        <v>100.152</v>
      </c>
      <c r="EY38" s="33">
        <v>87.53</v>
      </c>
      <c r="EZ38" s="34">
        <v>112.774</v>
      </c>
      <c r="FB38" s="60">
        <f t="shared" si="131"/>
        <v>1391.5825</v>
      </c>
      <c r="FC38" s="56">
        <v>1274.71</v>
      </c>
      <c r="FD38" s="70">
        <v>1508.4549999999999</v>
      </c>
      <c r="FF38" s="60">
        <f t="shared" si="132"/>
        <v>1099.788</v>
      </c>
      <c r="FG38" s="33">
        <v>1042.8869999999999</v>
      </c>
      <c r="FH38" s="34">
        <v>1156.6890000000001</v>
      </c>
      <c r="FI38" s="33"/>
      <c r="FJ38" s="74">
        <f t="shared" si="133"/>
        <v>0.51548651309509397</v>
      </c>
    </row>
    <row r="39" spans="1:166" x14ac:dyDescent="0.2">
      <c r="A39" s="1"/>
      <c r="B39" s="75" t="s">
        <v>173</v>
      </c>
      <c r="C39" s="32">
        <v>4277.09</v>
      </c>
      <c r="D39" s="33">
        <v>4190.7564999999995</v>
      </c>
      <c r="E39" s="33">
        <v>3625.2130000000002</v>
      </c>
      <c r="F39" s="33">
        <v>1075</v>
      </c>
      <c r="G39" s="33">
        <v>3285.0479999999998</v>
      </c>
      <c r="H39" s="33">
        <f t="shared" si="67"/>
        <v>5352.09</v>
      </c>
      <c r="I39" s="34">
        <f t="shared" si="68"/>
        <v>4700.2129999999997</v>
      </c>
      <c r="J39" s="33"/>
      <c r="K39" s="35">
        <v>41.457000000000001</v>
      </c>
      <c r="L39" s="36">
        <v>12.427</v>
      </c>
      <c r="M39" s="36">
        <v>0.59499999999999997</v>
      </c>
      <c r="N39" s="37">
        <f t="shared" si="69"/>
        <v>54.478999999999999</v>
      </c>
      <c r="O39" s="36">
        <v>27.315000000000001</v>
      </c>
      <c r="P39" s="37">
        <f t="shared" si="70"/>
        <v>27.163999999999998</v>
      </c>
      <c r="Q39" s="36">
        <v>0.19</v>
      </c>
      <c r="R39" s="37">
        <f t="shared" si="71"/>
        <v>26.973999999999997</v>
      </c>
      <c r="S39" s="36">
        <v>7.2030000000000003</v>
      </c>
      <c r="T39" s="36">
        <v>-6.1999999999999944E-2</v>
      </c>
      <c r="U39" s="36">
        <v>5.5E-2</v>
      </c>
      <c r="V39" s="37">
        <f t="shared" si="72"/>
        <v>34.17</v>
      </c>
      <c r="W39" s="36">
        <v>6.9690000000000003</v>
      </c>
      <c r="X39" s="38">
        <f t="shared" si="73"/>
        <v>27.201000000000001</v>
      </c>
      <c r="Y39" s="36"/>
      <c r="Z39" s="39">
        <f t="shared" si="74"/>
        <v>1.9784971997299297E-2</v>
      </c>
      <c r="AA39" s="40">
        <f t="shared" si="75"/>
        <v>5.9306714670728311E-3</v>
      </c>
      <c r="AB39" s="41">
        <f t="shared" si="76"/>
        <v>0.44328140214216161</v>
      </c>
      <c r="AC39" s="41">
        <f t="shared" si="77"/>
        <v>0.44283583541389709</v>
      </c>
      <c r="AD39" s="41">
        <f t="shared" si="78"/>
        <v>0.50138585510013034</v>
      </c>
      <c r="AE39" s="40">
        <f t="shared" si="79"/>
        <v>1.3035832551950944E-2</v>
      </c>
      <c r="AF39" s="40">
        <f t="shared" si="80"/>
        <v>1.2981427100333795E-2</v>
      </c>
      <c r="AG39" s="40">
        <f t="shared" si="81"/>
        <v>2.354621532308851E-2</v>
      </c>
      <c r="AH39" s="40">
        <f t="shared" si="82"/>
        <v>2.9695706652643334E-2</v>
      </c>
      <c r="AI39" s="40">
        <f t="shared" si="83"/>
        <v>2.3349715529759545E-2</v>
      </c>
      <c r="AJ39" s="42">
        <f t="shared" si="84"/>
        <v>9.8056427236334343E-2</v>
      </c>
      <c r="AK39" s="36"/>
      <c r="AL39" s="47">
        <f t="shared" si="85"/>
        <v>8.1231989224702414E-2</v>
      </c>
      <c r="AM39" s="41">
        <f t="shared" si="86"/>
        <v>0.10573864110879384</v>
      </c>
      <c r="AN39" s="42">
        <f t="shared" si="87"/>
        <v>4.8259436111674818E-2</v>
      </c>
      <c r="AO39" s="36"/>
      <c r="AP39" s="47">
        <f t="shared" si="88"/>
        <v>0.90616689281429796</v>
      </c>
      <c r="AQ39" s="41">
        <f t="shared" si="89"/>
        <v>0.90239373953918434</v>
      </c>
      <c r="AR39" s="41">
        <f t="shared" si="90"/>
        <v>-4.8818939980220195E-2</v>
      </c>
      <c r="AS39" s="41">
        <f t="shared" si="91"/>
        <v>0.13189481633540562</v>
      </c>
      <c r="AT39" s="66">
        <v>1.44</v>
      </c>
      <c r="AU39" s="36"/>
      <c r="AV39" s="47">
        <f t="shared" si="92"/>
        <v>0.12273960608731636</v>
      </c>
      <c r="AW39" s="41">
        <f t="shared" si="93"/>
        <v>0.21979999999999997</v>
      </c>
      <c r="AX39" s="41">
        <f t="shared" si="94"/>
        <v>0.21979999999999997</v>
      </c>
      <c r="AY39" s="42">
        <f t="shared" si="95"/>
        <v>0.21979999999999997</v>
      </c>
      <c r="AZ39" s="36"/>
      <c r="BA39" s="47">
        <f t="shared" si="96"/>
        <v>0.13485991643851308</v>
      </c>
      <c r="BB39" s="41">
        <f t="shared" si="97"/>
        <v>0.12909930391925351</v>
      </c>
      <c r="BC39" s="41">
        <f t="shared" si="98"/>
        <v>0.23118883876216245</v>
      </c>
      <c r="BD39" s="41">
        <f t="shared" si="99"/>
        <v>0.23118883876216245</v>
      </c>
      <c r="BE39" s="42">
        <f t="shared" si="100"/>
        <v>0.23118883876216245</v>
      </c>
      <c r="BF39" s="36"/>
      <c r="BG39" s="39">
        <f t="shared" si="101"/>
        <v>1.0891268312557045E-4</v>
      </c>
      <c r="BH39" s="41">
        <f t="shared" si="102"/>
        <v>5.538551231598892E-3</v>
      </c>
      <c r="BI39" s="40">
        <f t="shared" si="103"/>
        <v>6.3703843056945883E-3</v>
      </c>
      <c r="BJ39" s="41">
        <f t="shared" si="104"/>
        <v>3.8780465688003141E-2</v>
      </c>
      <c r="BK39" s="41">
        <f t="shared" si="105"/>
        <v>0.68636325644865559</v>
      </c>
      <c r="BL39" s="42">
        <f t="shared" si="106"/>
        <v>0.75809606926324413</v>
      </c>
      <c r="BM39" s="36"/>
      <c r="BN39" s="35">
        <v>76.861999999999995</v>
      </c>
      <c r="BO39" s="36">
        <v>83.879000000000005</v>
      </c>
      <c r="BP39" s="37">
        <f t="shared" si="107"/>
        <v>160.74099999999999</v>
      </c>
      <c r="BQ39" s="33">
        <v>3625.2130000000002</v>
      </c>
      <c r="BR39" s="36">
        <v>2.0539999999999998</v>
      </c>
      <c r="BS39" s="36">
        <v>16.643999999999998</v>
      </c>
      <c r="BT39" s="37">
        <f t="shared" si="108"/>
        <v>3606.5150000000003</v>
      </c>
      <c r="BU39" s="36">
        <v>392.93399999999997</v>
      </c>
      <c r="BV39" s="36">
        <v>76.323999999999998</v>
      </c>
      <c r="BW39" s="37">
        <v>469.25799999999998</v>
      </c>
      <c r="BX39" s="36">
        <v>0</v>
      </c>
      <c r="BY39" s="36">
        <v>3.411</v>
      </c>
      <c r="BZ39" s="36">
        <v>24.6</v>
      </c>
      <c r="CA39" s="36">
        <v>12.564999999999849</v>
      </c>
      <c r="CB39" s="67">
        <v>4277.09</v>
      </c>
      <c r="CC39" s="36">
        <v>155.38300000000001</v>
      </c>
      <c r="CD39" s="33">
        <v>3285.0479999999998</v>
      </c>
      <c r="CE39" s="37">
        <f t="shared" si="109"/>
        <v>3440.4309999999996</v>
      </c>
      <c r="CF39" s="36">
        <v>199.94</v>
      </c>
      <c r="CG39" s="36">
        <v>59.911000000000513</v>
      </c>
      <c r="CH39" s="37">
        <f t="shared" si="110"/>
        <v>259.85100000000051</v>
      </c>
      <c r="CI39" s="36">
        <v>0</v>
      </c>
      <c r="CJ39" s="36">
        <v>576.80799999999999</v>
      </c>
      <c r="CK39" s="108">
        <f t="shared" si="111"/>
        <v>4277.09</v>
      </c>
      <c r="CL39" s="36"/>
      <c r="CM39" s="69">
        <v>564.12599999999998</v>
      </c>
      <c r="CN39" s="36"/>
      <c r="CO39" s="60" t="s">
        <v>218</v>
      </c>
      <c r="CP39" s="56">
        <v>32</v>
      </c>
      <c r="CQ39" s="56"/>
      <c r="CR39" s="70">
        <v>5</v>
      </c>
      <c r="CS39" s="60"/>
      <c r="CT39" s="70"/>
      <c r="CU39" s="56"/>
      <c r="CV39" s="32">
        <v>524.96834179999996</v>
      </c>
      <c r="CW39" s="33">
        <v>524.96834179999996</v>
      </c>
      <c r="CX39" s="34">
        <v>524.96834179999996</v>
      </c>
      <c r="CY39" s="56"/>
      <c r="CZ39" s="60">
        <f t="shared" si="112"/>
        <v>2310.4349999999999</v>
      </c>
      <c r="DA39" s="33">
        <v>2232.4789999999998</v>
      </c>
      <c r="DB39" s="34">
        <v>2388.3910000000001</v>
      </c>
      <c r="DC39" s="56"/>
      <c r="DD39" s="32">
        <v>612.53700000000003</v>
      </c>
      <c r="DE39" s="33">
        <v>43.884999999999998</v>
      </c>
      <c r="DF39" s="33">
        <v>58.164000000000001</v>
      </c>
      <c r="DG39" s="33">
        <v>59.889000000000003</v>
      </c>
      <c r="DH39" s="33">
        <v>205.584</v>
      </c>
      <c r="DI39" s="33">
        <v>58.427999999999997</v>
      </c>
      <c r="DJ39" s="33">
        <v>37.468000000000004</v>
      </c>
      <c r="DK39" s="33">
        <v>0</v>
      </c>
      <c r="DL39" s="33">
        <v>2410.538</v>
      </c>
      <c r="DM39" s="72">
        <f t="shared" si="113"/>
        <v>3486.4930000000004</v>
      </c>
      <c r="DN39" s="33"/>
      <c r="DO39" s="47">
        <f t="shared" si="114"/>
        <v>0.17568857875234511</v>
      </c>
      <c r="DP39" s="41">
        <f t="shared" si="115"/>
        <v>1.2587147027112916E-2</v>
      </c>
      <c r="DQ39" s="41">
        <f t="shared" si="116"/>
        <v>1.6682666507576525E-2</v>
      </c>
      <c r="DR39" s="41">
        <f t="shared" si="117"/>
        <v>1.7177433025105743E-2</v>
      </c>
      <c r="DS39" s="41">
        <f t="shared" si="118"/>
        <v>5.8965843327377962E-2</v>
      </c>
      <c r="DT39" s="41">
        <f t="shared" si="119"/>
        <v>1.6758387296346211E-2</v>
      </c>
      <c r="DU39" s="41">
        <f t="shared" si="120"/>
        <v>1.0746615581904222E-2</v>
      </c>
      <c r="DV39" s="41">
        <f t="shared" si="121"/>
        <v>0</v>
      </c>
      <c r="DW39" s="41">
        <f t="shared" si="122"/>
        <v>0.69139332848223123</v>
      </c>
      <c r="DX39" s="73">
        <f t="shared" si="123"/>
        <v>0.99999999999999989</v>
      </c>
      <c r="DY39" s="56"/>
      <c r="DZ39" s="35">
        <v>21.588999999999999</v>
      </c>
      <c r="EA39" s="36">
        <v>1.5049999999999999</v>
      </c>
      <c r="EB39" s="68">
        <f t="shared" si="124"/>
        <v>23.093999999999998</v>
      </c>
      <c r="ED39" s="35">
        <v>2.0539999999999998</v>
      </c>
      <c r="EE39" s="36">
        <v>16.643999999999998</v>
      </c>
      <c r="EF39" s="68">
        <f t="shared" si="125"/>
        <v>18.697999999999997</v>
      </c>
      <c r="EH39" s="32">
        <v>2488.2130000000002</v>
      </c>
      <c r="EI39" s="33">
        <v>1137</v>
      </c>
      <c r="EJ39" s="34">
        <f t="shared" si="126"/>
        <v>3625.2130000000002</v>
      </c>
      <c r="EK39" s="63"/>
      <c r="EL39" s="47">
        <v>0.68636325644865559</v>
      </c>
      <c r="EM39" s="41">
        <v>0.31363674355134441</v>
      </c>
      <c r="EN39" s="42">
        <f t="shared" si="127"/>
        <v>1</v>
      </c>
      <c r="EO39" s="56"/>
      <c r="EP39" s="60">
        <f t="shared" si="128"/>
        <v>554.803</v>
      </c>
      <c r="EQ39" s="33">
        <v>532.798</v>
      </c>
      <c r="ER39" s="34">
        <v>576.80799999999999</v>
      </c>
      <c r="ET39" s="60">
        <f t="shared" si="129"/>
        <v>3489.0335</v>
      </c>
      <c r="EU39" s="33">
        <v>3352.8539999999998</v>
      </c>
      <c r="EV39" s="34">
        <v>3625.2130000000002</v>
      </c>
      <c r="EX39" s="60">
        <f t="shared" si="130"/>
        <v>986.44550000000004</v>
      </c>
      <c r="EY39" s="33">
        <v>897.89099999999996</v>
      </c>
      <c r="EZ39" s="34">
        <v>1075</v>
      </c>
      <c r="FB39" s="60">
        <f t="shared" si="131"/>
        <v>4475.4789999999994</v>
      </c>
      <c r="FC39" s="56">
        <v>4250.7449999999999</v>
      </c>
      <c r="FD39" s="70">
        <v>4700.2129999999997</v>
      </c>
      <c r="FF39" s="60">
        <f t="shared" si="132"/>
        <v>3209.43</v>
      </c>
      <c r="FG39" s="33">
        <v>3133.8119999999999</v>
      </c>
      <c r="FH39" s="34">
        <v>3285.0479999999998</v>
      </c>
      <c r="FI39" s="33"/>
      <c r="FJ39" s="74">
        <f t="shared" si="133"/>
        <v>0.55841495035175781</v>
      </c>
    </row>
    <row r="40" spans="1:166" x14ac:dyDescent="0.2">
      <c r="A40" s="1"/>
      <c r="B40" s="75" t="s">
        <v>174</v>
      </c>
      <c r="C40" s="32">
        <v>8723.5360000000001</v>
      </c>
      <c r="D40" s="33">
        <v>8465.6569999999992</v>
      </c>
      <c r="E40" s="33">
        <v>7388.1289999999999</v>
      </c>
      <c r="F40" s="33">
        <v>1724.92</v>
      </c>
      <c r="G40" s="33">
        <v>5762.2110000000002</v>
      </c>
      <c r="H40" s="33">
        <f t="shared" si="67"/>
        <v>10448.456</v>
      </c>
      <c r="I40" s="34">
        <f t="shared" si="68"/>
        <v>9113.0489999999991</v>
      </c>
      <c r="J40" s="33"/>
      <c r="K40" s="35">
        <v>68.911000000000001</v>
      </c>
      <c r="L40" s="36">
        <v>18.371000000000002</v>
      </c>
      <c r="M40" s="36">
        <v>0.97900000000000009</v>
      </c>
      <c r="N40" s="37">
        <f t="shared" si="69"/>
        <v>88.26100000000001</v>
      </c>
      <c r="O40" s="36">
        <v>44.570999999999998</v>
      </c>
      <c r="P40" s="37">
        <f t="shared" si="70"/>
        <v>43.690000000000012</v>
      </c>
      <c r="Q40" s="36">
        <v>-0.78799999999999992</v>
      </c>
      <c r="R40" s="37">
        <f t="shared" si="71"/>
        <v>44.478000000000009</v>
      </c>
      <c r="S40" s="36">
        <v>8.7349999999999994</v>
      </c>
      <c r="T40" s="36">
        <v>4.9760000000000009</v>
      </c>
      <c r="U40" s="36">
        <v>0</v>
      </c>
      <c r="V40" s="37">
        <f t="shared" si="72"/>
        <v>58.189000000000007</v>
      </c>
      <c r="W40" s="36">
        <v>11.972</v>
      </c>
      <c r="X40" s="38">
        <f t="shared" si="73"/>
        <v>46.217000000000006</v>
      </c>
      <c r="Y40" s="36"/>
      <c r="Z40" s="39">
        <f t="shared" si="74"/>
        <v>1.6280130413977321E-2</v>
      </c>
      <c r="AA40" s="40">
        <f t="shared" si="75"/>
        <v>4.3401238675273533E-3</v>
      </c>
      <c r="AB40" s="41">
        <f t="shared" si="76"/>
        <v>0.43709057388302663</v>
      </c>
      <c r="AC40" s="41">
        <f t="shared" si="77"/>
        <v>0.4595137943832735</v>
      </c>
      <c r="AD40" s="41">
        <f t="shared" si="78"/>
        <v>0.50499087932382358</v>
      </c>
      <c r="AE40" s="40">
        <f t="shared" si="79"/>
        <v>1.0529838381120331E-2</v>
      </c>
      <c r="AF40" s="40">
        <f t="shared" si="80"/>
        <v>1.0918703651707129E-2</v>
      </c>
      <c r="AG40" s="40">
        <f t="shared" si="81"/>
        <v>2.052477238150888E-2</v>
      </c>
      <c r="AH40" s="40">
        <f t="shared" si="82"/>
        <v>2.5491539032628498E-2</v>
      </c>
      <c r="AI40" s="40">
        <f t="shared" si="83"/>
        <v>1.9752489905981607E-2</v>
      </c>
      <c r="AJ40" s="42">
        <f t="shared" si="84"/>
        <v>0.11488706926981572</v>
      </c>
      <c r="AK40" s="36"/>
      <c r="AL40" s="47">
        <f t="shared" si="85"/>
        <v>2.7566050355698739E-2</v>
      </c>
      <c r="AM40" s="41">
        <f t="shared" si="86"/>
        <v>2.7749075842804914E-2</v>
      </c>
      <c r="AN40" s="42">
        <f t="shared" si="87"/>
        <v>7.2356872956604049E-2</v>
      </c>
      <c r="AO40" s="36"/>
      <c r="AP40" s="47">
        <f t="shared" si="88"/>
        <v>0.77992831473299939</v>
      </c>
      <c r="AQ40" s="41">
        <f t="shared" si="89"/>
        <v>0.73701933536899444</v>
      </c>
      <c r="AR40" s="41">
        <f t="shared" si="90"/>
        <v>0.10749391072610927</v>
      </c>
      <c r="AS40" s="41">
        <f t="shared" si="91"/>
        <v>0.12819629563057913</v>
      </c>
      <c r="AT40" s="66">
        <v>1.17</v>
      </c>
      <c r="AU40" s="36"/>
      <c r="AV40" s="47">
        <f t="shared" si="92"/>
        <v>9.4806051124223023E-2</v>
      </c>
      <c r="AW40" s="41">
        <f t="shared" si="93"/>
        <v>0.16373428894153841</v>
      </c>
      <c r="AX40" s="41">
        <f t="shared" si="94"/>
        <v>0.18256360855411796</v>
      </c>
      <c r="AY40" s="42">
        <f t="shared" si="95"/>
        <v>0.20684415967704517</v>
      </c>
      <c r="AZ40" s="36"/>
      <c r="BA40" s="47">
        <f t="shared" si="96"/>
        <v>9.6871727244548539E-2</v>
      </c>
      <c r="BB40" s="41">
        <f t="shared" si="97"/>
        <v>0.10010401745347298</v>
      </c>
      <c r="BC40" s="41">
        <f t="shared" si="98"/>
        <v>0.17393633659141636</v>
      </c>
      <c r="BD40" s="41">
        <f t="shared" si="99"/>
        <v>0.19276565620399591</v>
      </c>
      <c r="BE40" s="42">
        <f t="shared" si="100"/>
        <v>0.21704620732692312</v>
      </c>
      <c r="BF40" s="36"/>
      <c r="BG40" s="39">
        <f t="shared" si="101"/>
        <v>-2.1621532631913983E-4</v>
      </c>
      <c r="BH40" s="41">
        <f t="shared" si="102"/>
        <v>-1.3727983833034264E-2</v>
      </c>
      <c r="BI40" s="40">
        <f t="shared" si="103"/>
        <v>6.6449841360376903E-3</v>
      </c>
      <c r="BJ40" s="41">
        <f t="shared" si="104"/>
        <v>5.6312147360862749E-2</v>
      </c>
      <c r="BK40" s="41">
        <f t="shared" si="105"/>
        <v>0.71874042805695459</v>
      </c>
      <c r="BL40" s="42">
        <f t="shared" si="106"/>
        <v>0.77197730419314115</v>
      </c>
      <c r="BM40" s="36"/>
      <c r="BN40" s="35">
        <v>11.605</v>
      </c>
      <c r="BO40" s="36">
        <v>289.46699999999998</v>
      </c>
      <c r="BP40" s="37">
        <f t="shared" si="107"/>
        <v>301.072</v>
      </c>
      <c r="BQ40" s="33">
        <v>7388.1289999999999</v>
      </c>
      <c r="BR40" s="36">
        <v>5.1669999999999998</v>
      </c>
      <c r="BS40" s="36">
        <v>21.588000000000001</v>
      </c>
      <c r="BT40" s="37">
        <f t="shared" si="108"/>
        <v>7361.3739999999998</v>
      </c>
      <c r="BU40" s="36">
        <v>817.25299999999993</v>
      </c>
      <c r="BV40" s="36">
        <v>159.499</v>
      </c>
      <c r="BW40" s="37">
        <v>976.75199999999995</v>
      </c>
      <c r="BX40" s="36">
        <v>41.38</v>
      </c>
      <c r="BY40" s="36">
        <v>5.6639999999999997</v>
      </c>
      <c r="BZ40" s="36">
        <v>26.731000000000002</v>
      </c>
      <c r="CA40" s="36">
        <v>10.563000000000187</v>
      </c>
      <c r="CB40" s="67">
        <v>8723.5360000000001</v>
      </c>
      <c r="CC40" s="36">
        <v>2.8239999999999998</v>
      </c>
      <c r="CD40" s="33">
        <v>5762.2110000000002</v>
      </c>
      <c r="CE40" s="37">
        <f t="shared" si="109"/>
        <v>5765.0349999999999</v>
      </c>
      <c r="CF40" s="36">
        <v>1857.886</v>
      </c>
      <c r="CG40" s="36">
        <v>60.209000000000287</v>
      </c>
      <c r="CH40" s="37">
        <f t="shared" si="110"/>
        <v>1918.0950000000003</v>
      </c>
      <c r="CI40" s="36">
        <v>195.34199999999998</v>
      </c>
      <c r="CJ40" s="36">
        <v>845.06399999999996</v>
      </c>
      <c r="CK40" s="108">
        <f t="shared" si="111"/>
        <v>8723.5360000000001</v>
      </c>
      <c r="CL40" s="36"/>
      <c r="CM40" s="69">
        <v>1118.3249999999998</v>
      </c>
      <c r="CN40" s="36"/>
      <c r="CO40" s="60" t="s">
        <v>216</v>
      </c>
      <c r="CP40" s="56">
        <v>53</v>
      </c>
      <c r="CQ40" s="56"/>
      <c r="CR40" s="70">
        <v>6</v>
      </c>
      <c r="CS40" s="71" t="s">
        <v>134</v>
      </c>
      <c r="CT40" s="76" t="s">
        <v>140</v>
      </c>
      <c r="CU40" s="56"/>
      <c r="CV40" s="32">
        <v>741.74400000000003</v>
      </c>
      <c r="CW40" s="33">
        <v>827.04399999999998</v>
      </c>
      <c r="CX40" s="34">
        <v>937.03899999999999</v>
      </c>
      <c r="CY40" s="56"/>
      <c r="CZ40" s="60">
        <f t="shared" si="112"/>
        <v>4503.5334999999995</v>
      </c>
      <c r="DA40" s="33">
        <v>4476.8980000000001</v>
      </c>
      <c r="DB40" s="34">
        <v>4530.1689999999999</v>
      </c>
      <c r="DC40" s="56"/>
      <c r="DD40" s="32">
        <v>123.76300000000001</v>
      </c>
      <c r="DE40" s="33">
        <v>42.834634529887033</v>
      </c>
      <c r="DF40" s="33">
        <v>292.35367907073788</v>
      </c>
      <c r="DG40" s="33">
        <v>68.319462464268341</v>
      </c>
      <c r="DH40" s="33">
        <v>1290.7349999999999</v>
      </c>
      <c r="DI40" s="33">
        <v>155.20446571292166</v>
      </c>
      <c r="DJ40" s="33">
        <v>35.865758222186429</v>
      </c>
      <c r="DK40" s="33">
        <v>0</v>
      </c>
      <c r="DL40" s="33">
        <v>5135.6319999999996</v>
      </c>
      <c r="DM40" s="72">
        <f t="shared" si="113"/>
        <v>7144.7080000000014</v>
      </c>
      <c r="DN40" s="33"/>
      <c r="DO40" s="47">
        <f t="shared" si="114"/>
        <v>1.7322331437477918E-2</v>
      </c>
      <c r="DP40" s="41">
        <f t="shared" si="115"/>
        <v>5.9952953332574298E-3</v>
      </c>
      <c r="DQ40" s="41">
        <f t="shared" si="116"/>
        <v>4.091891216138404E-2</v>
      </c>
      <c r="DR40" s="41">
        <f t="shared" si="117"/>
        <v>9.5622469755612585E-3</v>
      </c>
      <c r="DS40" s="41">
        <f t="shared" si="118"/>
        <v>0.18065608839437519</v>
      </c>
      <c r="DT40" s="41">
        <f t="shared" si="119"/>
        <v>2.1722996336998184E-2</v>
      </c>
      <c r="DU40" s="41">
        <f t="shared" si="120"/>
        <v>5.0199053932206078E-3</v>
      </c>
      <c r="DV40" s="41">
        <f t="shared" si="121"/>
        <v>0</v>
      </c>
      <c r="DW40" s="41">
        <f t="shared" si="122"/>
        <v>0.71880222396772531</v>
      </c>
      <c r="DX40" s="73">
        <f t="shared" si="123"/>
        <v>1</v>
      </c>
      <c r="DY40" s="56"/>
      <c r="DZ40" s="35">
        <v>49.094000000000001</v>
      </c>
      <c r="EA40" s="36">
        <v>0</v>
      </c>
      <c r="EB40" s="68">
        <f t="shared" si="124"/>
        <v>49.094000000000001</v>
      </c>
      <c r="ED40" s="35">
        <v>5.1669999999999998</v>
      </c>
      <c r="EE40" s="36">
        <v>21.588000000000001</v>
      </c>
      <c r="EF40" s="68">
        <f t="shared" si="125"/>
        <v>26.755000000000003</v>
      </c>
      <c r="EH40" s="32">
        <v>5310.1469999999999</v>
      </c>
      <c r="EI40" s="33">
        <v>2077.982</v>
      </c>
      <c r="EJ40" s="34">
        <f t="shared" si="126"/>
        <v>7388.1289999999999</v>
      </c>
      <c r="EK40" s="63"/>
      <c r="EL40" s="47">
        <v>0.71874042805695459</v>
      </c>
      <c r="EM40" s="41">
        <v>0.28125957194304541</v>
      </c>
      <c r="EN40" s="42">
        <f t="shared" si="127"/>
        <v>1</v>
      </c>
      <c r="EO40" s="56"/>
      <c r="EP40" s="60">
        <f t="shared" si="128"/>
        <v>804.56399999999996</v>
      </c>
      <c r="EQ40" s="33">
        <v>764.06399999999996</v>
      </c>
      <c r="ER40" s="34">
        <v>845.06399999999996</v>
      </c>
      <c r="ET40" s="60">
        <f t="shared" si="129"/>
        <v>7289.0300000000007</v>
      </c>
      <c r="EU40" s="33">
        <v>7189.9310000000005</v>
      </c>
      <c r="EV40" s="34">
        <v>7388.1289999999999</v>
      </c>
      <c r="EX40" s="60">
        <f t="shared" si="130"/>
        <v>1700.9935</v>
      </c>
      <c r="EY40" s="33">
        <v>1677.067</v>
      </c>
      <c r="EZ40" s="34">
        <v>1724.92</v>
      </c>
      <c r="FB40" s="60">
        <f t="shared" si="131"/>
        <v>8990.0234999999993</v>
      </c>
      <c r="FC40" s="56">
        <v>8866.9979999999996</v>
      </c>
      <c r="FD40" s="70">
        <v>9113.0489999999991</v>
      </c>
      <c r="FF40" s="60">
        <f t="shared" si="132"/>
        <v>5567.8095000000003</v>
      </c>
      <c r="FG40" s="33">
        <v>5373.4080000000004</v>
      </c>
      <c r="FH40" s="34">
        <v>5762.2110000000002</v>
      </c>
      <c r="FI40" s="33"/>
      <c r="FJ40" s="74">
        <f t="shared" si="133"/>
        <v>0.51930421333734389</v>
      </c>
    </row>
    <row r="41" spans="1:166" x14ac:dyDescent="0.2">
      <c r="A41" s="1"/>
      <c r="B41" s="75" t="s">
        <v>176</v>
      </c>
      <c r="C41" s="32">
        <v>5259.2269999999999</v>
      </c>
      <c r="D41" s="33">
        <v>5140.2979999999998</v>
      </c>
      <c r="E41" s="33">
        <v>4027.0929999999998</v>
      </c>
      <c r="F41" s="33">
        <v>1503</v>
      </c>
      <c r="G41" s="33">
        <v>3940.7179999999998</v>
      </c>
      <c r="H41" s="33">
        <f t="shared" si="67"/>
        <v>6762.2269999999999</v>
      </c>
      <c r="I41" s="34">
        <f t="shared" si="68"/>
        <v>5530.0929999999998</v>
      </c>
      <c r="J41" s="33"/>
      <c r="K41" s="35">
        <v>55.137999999999998</v>
      </c>
      <c r="L41" s="36">
        <v>14.385999999999999</v>
      </c>
      <c r="M41" s="36">
        <v>0.11600000000000001</v>
      </c>
      <c r="N41" s="37">
        <f t="shared" si="69"/>
        <v>69.64</v>
      </c>
      <c r="O41" s="36">
        <v>39.564999999999998</v>
      </c>
      <c r="P41" s="37">
        <f t="shared" si="70"/>
        <v>30.075000000000003</v>
      </c>
      <c r="Q41" s="36">
        <v>-1.0129999999999999</v>
      </c>
      <c r="R41" s="37">
        <f t="shared" si="71"/>
        <v>31.088000000000001</v>
      </c>
      <c r="S41" s="36">
        <v>8.4339999999999993</v>
      </c>
      <c r="T41" s="36">
        <v>-0.52300000000000002</v>
      </c>
      <c r="U41" s="36">
        <v>9.407</v>
      </c>
      <c r="V41" s="37">
        <f t="shared" si="72"/>
        <v>48.405999999999992</v>
      </c>
      <c r="W41" s="36">
        <v>10.34</v>
      </c>
      <c r="X41" s="38">
        <f t="shared" si="73"/>
        <v>38.065999999999988</v>
      </c>
      <c r="Y41" s="36"/>
      <c r="Z41" s="39">
        <f t="shared" si="74"/>
        <v>2.1453230921631393E-2</v>
      </c>
      <c r="AA41" s="40">
        <f t="shared" si="75"/>
        <v>5.5973408545574596E-3</v>
      </c>
      <c r="AB41" s="41">
        <f t="shared" si="76"/>
        <v>0.51018039741589405</v>
      </c>
      <c r="AC41" s="41">
        <f t="shared" si="77"/>
        <v>0.50676281476547891</v>
      </c>
      <c r="AD41" s="41">
        <f t="shared" si="78"/>
        <v>0.56813612866168861</v>
      </c>
      <c r="AE41" s="40">
        <f t="shared" si="79"/>
        <v>1.5394049138785339E-2</v>
      </c>
      <c r="AF41" s="40">
        <f t="shared" si="80"/>
        <v>1.4810814470289462E-2</v>
      </c>
      <c r="AG41" s="40">
        <f t="shared" si="81"/>
        <v>2.9263119578772818E-2</v>
      </c>
      <c r="AH41" s="40">
        <f t="shared" si="82"/>
        <v>2.9201619826597608E-2</v>
      </c>
      <c r="AI41" s="40">
        <f t="shared" si="83"/>
        <v>2.3898803695289489E-2</v>
      </c>
      <c r="AJ41" s="42">
        <f t="shared" si="84"/>
        <v>0.13500783815799736</v>
      </c>
      <c r="AK41" s="36"/>
      <c r="AL41" s="47">
        <f t="shared" si="85"/>
        <v>-2.3886712392086413E-2</v>
      </c>
      <c r="AM41" s="41">
        <f t="shared" si="86"/>
        <v>3.932471716935558E-2</v>
      </c>
      <c r="AN41" s="42">
        <f t="shared" si="87"/>
        <v>3.8506825488852564E-2</v>
      </c>
      <c r="AO41" s="36"/>
      <c r="AP41" s="47">
        <f t="shared" si="88"/>
        <v>0.97855152587735128</v>
      </c>
      <c r="AQ41" s="41">
        <f t="shared" si="89"/>
        <v>0.85379644868058313</v>
      </c>
      <c r="AR41" s="41">
        <f t="shared" si="90"/>
        <v>-8.8054575320669778E-2</v>
      </c>
      <c r="AS41" s="41">
        <f t="shared" si="91"/>
        <v>0.21636354544118369</v>
      </c>
      <c r="AT41" s="66">
        <v>3.63</v>
      </c>
      <c r="AU41" s="36"/>
      <c r="AV41" s="47">
        <f t="shared" si="92"/>
        <v>9.6455211459782961E-2</v>
      </c>
      <c r="AW41" s="41">
        <f t="shared" si="93"/>
        <v>0.18429999999999999</v>
      </c>
      <c r="AX41" s="41">
        <f t="shared" si="94"/>
        <v>0.18429999999999999</v>
      </c>
      <c r="AY41" s="42">
        <f t="shared" si="95"/>
        <v>0.20239999999999997</v>
      </c>
      <c r="AZ41" s="36"/>
      <c r="BA41" s="47">
        <f t="shared" si="96"/>
        <v>0.11316301806330094</v>
      </c>
      <c r="BB41" s="41">
        <f t="shared" si="97"/>
        <v>0.10369315726436602</v>
      </c>
      <c r="BC41" s="41">
        <f t="shared" si="98"/>
        <v>0.19812977022802805</v>
      </c>
      <c r="BD41" s="41">
        <f t="shared" si="99"/>
        <v>0.19812977022802805</v>
      </c>
      <c r="BE41" s="42">
        <f t="shared" si="100"/>
        <v>0.21622977022802808</v>
      </c>
      <c r="BF41" s="36"/>
      <c r="BG41" s="39">
        <f t="shared" si="101"/>
        <v>-4.9701118667676389E-4</v>
      </c>
      <c r="BH41" s="41">
        <f t="shared" si="102"/>
        <v>-2.6667719686200179E-2</v>
      </c>
      <c r="BI41" s="40">
        <f t="shared" si="103"/>
        <v>1.2112459285146879E-2</v>
      </c>
      <c r="BJ41" s="41">
        <f t="shared" si="104"/>
        <v>7.8470802291479985E-2</v>
      </c>
      <c r="BK41" s="41">
        <f t="shared" si="105"/>
        <v>0.74448069612497147</v>
      </c>
      <c r="BL41" s="42">
        <f t="shared" si="106"/>
        <v>0.81392717988648655</v>
      </c>
      <c r="BM41" s="36"/>
      <c r="BN41" s="35">
        <v>56.823</v>
      </c>
      <c r="BO41" s="36">
        <v>478.786</v>
      </c>
      <c r="BP41" s="37">
        <f t="shared" si="107"/>
        <v>535.60900000000004</v>
      </c>
      <c r="BQ41" s="33">
        <v>4027.0929999999998</v>
      </c>
      <c r="BR41" s="36">
        <v>7.29</v>
      </c>
      <c r="BS41" s="36">
        <v>19.167000000000002</v>
      </c>
      <c r="BT41" s="37">
        <f t="shared" si="108"/>
        <v>4000.636</v>
      </c>
      <c r="BU41" s="36">
        <v>579.68399999999997</v>
      </c>
      <c r="BV41" s="36">
        <v>105.506</v>
      </c>
      <c r="BW41" s="37">
        <v>685.18999999999994</v>
      </c>
      <c r="BX41" s="36">
        <v>1.6870000000000001</v>
      </c>
      <c r="BY41" s="36">
        <v>5.4269999999999996</v>
      </c>
      <c r="BZ41" s="36">
        <v>16.353999999999999</v>
      </c>
      <c r="CA41" s="36">
        <v>14.323999999999579</v>
      </c>
      <c r="CB41" s="67">
        <v>5259.2269999999999</v>
      </c>
      <c r="CC41" s="36">
        <v>0</v>
      </c>
      <c r="CD41" s="33">
        <v>3940.7179999999998</v>
      </c>
      <c r="CE41" s="37">
        <f t="shared" si="109"/>
        <v>3940.7179999999998</v>
      </c>
      <c r="CF41" s="36">
        <v>624.86400000000003</v>
      </c>
      <c r="CG41" s="36">
        <v>48.552999999999997</v>
      </c>
      <c r="CH41" s="37">
        <f t="shared" si="110"/>
        <v>673.41700000000003</v>
      </c>
      <c r="CI41" s="36">
        <v>49.942</v>
      </c>
      <c r="CJ41" s="36">
        <v>595.15</v>
      </c>
      <c r="CK41" s="108">
        <f t="shared" si="111"/>
        <v>5259.2269999999999</v>
      </c>
      <c r="CL41" s="36"/>
      <c r="CM41" s="69">
        <v>1137.9050000000002</v>
      </c>
      <c r="CN41" s="36"/>
      <c r="CO41" s="60" t="s">
        <v>216</v>
      </c>
      <c r="CP41" s="56">
        <v>43</v>
      </c>
      <c r="CQ41" s="56"/>
      <c r="CR41" s="70">
        <v>4</v>
      </c>
      <c r="CS41" s="71" t="s">
        <v>134</v>
      </c>
      <c r="CT41" s="70"/>
      <c r="CU41" s="56"/>
      <c r="CV41" s="32">
        <v>507.27985239999992</v>
      </c>
      <c r="CW41" s="33">
        <v>507.27985239999992</v>
      </c>
      <c r="CX41" s="34">
        <v>557.09952319999991</v>
      </c>
      <c r="CY41" s="56"/>
      <c r="CZ41" s="60">
        <f t="shared" si="112"/>
        <v>2601.6364999999996</v>
      </c>
      <c r="DA41" s="33">
        <v>2450.8049999999998</v>
      </c>
      <c r="DB41" s="34">
        <v>2752.4679999999998</v>
      </c>
      <c r="DC41" s="56"/>
      <c r="DD41" s="32">
        <v>213.17500000000001</v>
      </c>
      <c r="DE41" s="33">
        <v>40.814</v>
      </c>
      <c r="DF41" s="33">
        <v>92.527000000000001</v>
      </c>
      <c r="DG41" s="33">
        <v>59.546999999999997</v>
      </c>
      <c r="DH41" s="33">
        <v>422.04</v>
      </c>
      <c r="DI41" s="33">
        <v>87.347999999999999</v>
      </c>
      <c r="DJ41" s="33">
        <v>12.43</v>
      </c>
      <c r="DK41" s="33">
        <v>0.11900000000014188</v>
      </c>
      <c r="DL41" s="33">
        <v>3032.7930000000001</v>
      </c>
      <c r="DM41" s="72">
        <f t="shared" si="113"/>
        <v>3960.7930000000001</v>
      </c>
      <c r="DN41" s="33"/>
      <c r="DO41" s="47">
        <f t="shared" si="114"/>
        <v>5.3821292857263683E-2</v>
      </c>
      <c r="DP41" s="41">
        <f t="shared" si="115"/>
        <v>1.030450215398785E-2</v>
      </c>
      <c r="DQ41" s="41">
        <f t="shared" si="116"/>
        <v>2.3360725996031603E-2</v>
      </c>
      <c r="DR41" s="41">
        <f t="shared" si="117"/>
        <v>1.5034110593509935E-2</v>
      </c>
      <c r="DS41" s="41">
        <f t="shared" si="118"/>
        <v>0.10655441978411899</v>
      </c>
      <c r="DT41" s="41">
        <f t="shared" si="119"/>
        <v>2.2053159556684732E-2</v>
      </c>
      <c r="DU41" s="41">
        <f t="shared" si="120"/>
        <v>3.1382604443100153E-3</v>
      </c>
      <c r="DV41" s="41">
        <f t="shared" si="121"/>
        <v>3.0044488565835648E-5</v>
      </c>
      <c r="DW41" s="41">
        <f t="shared" si="122"/>
        <v>0.76570348412552736</v>
      </c>
      <c r="DX41" s="73">
        <f t="shared" si="123"/>
        <v>1</v>
      </c>
      <c r="DY41" s="56"/>
      <c r="DZ41" s="35">
        <v>29.09</v>
      </c>
      <c r="EA41" s="36">
        <v>19.687999999999999</v>
      </c>
      <c r="EB41" s="68">
        <f t="shared" si="124"/>
        <v>48.777999999999999</v>
      </c>
      <c r="ED41" s="35">
        <v>7.29</v>
      </c>
      <c r="EE41" s="36">
        <v>19.167000000000002</v>
      </c>
      <c r="EF41" s="68">
        <f t="shared" si="125"/>
        <v>26.457000000000001</v>
      </c>
      <c r="EH41" s="32">
        <v>2998.0929999999998</v>
      </c>
      <c r="EI41" s="33">
        <v>1029.0000000000002</v>
      </c>
      <c r="EJ41" s="34">
        <f t="shared" si="126"/>
        <v>4027.0929999999998</v>
      </c>
      <c r="EK41" s="63"/>
      <c r="EL41" s="47">
        <v>0.74448069612497147</v>
      </c>
      <c r="EM41" s="41">
        <v>0.25551930387502853</v>
      </c>
      <c r="EN41" s="42">
        <f t="shared" si="127"/>
        <v>1</v>
      </c>
      <c r="EO41" s="56"/>
      <c r="EP41" s="60">
        <f t="shared" si="128"/>
        <v>563.90800000000002</v>
      </c>
      <c r="EQ41" s="33">
        <v>532.66600000000005</v>
      </c>
      <c r="ER41" s="34">
        <v>595.15</v>
      </c>
      <c r="ET41" s="60">
        <f t="shared" si="129"/>
        <v>4076.3669999999997</v>
      </c>
      <c r="EU41" s="33">
        <v>4125.6409999999996</v>
      </c>
      <c r="EV41" s="34">
        <v>4027.0929999999998</v>
      </c>
      <c r="EX41" s="60">
        <f t="shared" si="130"/>
        <v>1349.1055000000001</v>
      </c>
      <c r="EY41" s="33">
        <v>1195.211</v>
      </c>
      <c r="EZ41" s="34">
        <v>1503</v>
      </c>
      <c r="FB41" s="60">
        <f t="shared" si="131"/>
        <v>5425.4724999999999</v>
      </c>
      <c r="FC41" s="56">
        <v>5320.8519999999999</v>
      </c>
      <c r="FD41" s="70">
        <v>5530.0929999999998</v>
      </c>
      <c r="FF41" s="60">
        <f t="shared" si="132"/>
        <v>3867.6589999999997</v>
      </c>
      <c r="FG41" s="33">
        <v>3794.6</v>
      </c>
      <c r="FH41" s="34">
        <v>3940.7179999999998</v>
      </c>
      <c r="FI41" s="33"/>
      <c r="FJ41" s="74">
        <f t="shared" si="133"/>
        <v>0.52335980173512187</v>
      </c>
    </row>
    <row r="42" spans="1:166" x14ac:dyDescent="0.2">
      <c r="A42" s="1"/>
      <c r="B42" s="75" t="s">
        <v>177</v>
      </c>
      <c r="C42" s="32">
        <v>2592.7820000000002</v>
      </c>
      <c r="D42" s="33">
        <v>2544.7224999999999</v>
      </c>
      <c r="E42" s="33">
        <v>2117.9079999999999</v>
      </c>
      <c r="F42" s="33">
        <v>328</v>
      </c>
      <c r="G42" s="33">
        <v>1733.4839999999999</v>
      </c>
      <c r="H42" s="33">
        <f t="shared" si="67"/>
        <v>2920.7820000000002</v>
      </c>
      <c r="I42" s="34">
        <f t="shared" si="68"/>
        <v>2445.9079999999999</v>
      </c>
      <c r="J42" s="33"/>
      <c r="K42" s="35">
        <v>24.683</v>
      </c>
      <c r="L42" s="36">
        <v>5.4359999999999999</v>
      </c>
      <c r="M42" s="36">
        <v>0.16500000000000001</v>
      </c>
      <c r="N42" s="37">
        <f t="shared" si="69"/>
        <v>30.283999999999999</v>
      </c>
      <c r="O42" s="36">
        <v>17.187000000000001</v>
      </c>
      <c r="P42" s="37">
        <f t="shared" si="70"/>
        <v>13.096999999999998</v>
      </c>
      <c r="Q42" s="36">
        <v>-0.29399999999999998</v>
      </c>
      <c r="R42" s="37">
        <f t="shared" si="71"/>
        <v>13.390999999999998</v>
      </c>
      <c r="S42" s="36">
        <v>2.956</v>
      </c>
      <c r="T42" s="36">
        <v>0</v>
      </c>
      <c r="U42" s="36">
        <v>4.3999999999999997E-2</v>
      </c>
      <c r="V42" s="37">
        <f t="shared" si="72"/>
        <v>16.390999999999998</v>
      </c>
      <c r="W42" s="36">
        <v>4.0979999999999999</v>
      </c>
      <c r="X42" s="38">
        <f t="shared" si="73"/>
        <v>12.292999999999999</v>
      </c>
      <c r="Y42" s="36"/>
      <c r="Z42" s="39">
        <f t="shared" si="74"/>
        <v>1.939936476374143E-2</v>
      </c>
      <c r="AA42" s="40">
        <f t="shared" si="75"/>
        <v>4.2723715454239123E-3</v>
      </c>
      <c r="AB42" s="41">
        <f t="shared" si="76"/>
        <v>0.51705776173285201</v>
      </c>
      <c r="AC42" s="41">
        <f t="shared" si="77"/>
        <v>0.51705776173285201</v>
      </c>
      <c r="AD42" s="41">
        <f t="shared" si="78"/>
        <v>0.56752740721172901</v>
      </c>
      <c r="AE42" s="40">
        <f t="shared" si="79"/>
        <v>1.3507956172038406E-2</v>
      </c>
      <c r="AF42" s="40">
        <f t="shared" si="80"/>
        <v>9.6615642766549204E-3</v>
      </c>
      <c r="AG42" s="40">
        <f t="shared" si="81"/>
        <v>1.9395302953985262E-2</v>
      </c>
      <c r="AH42" s="40">
        <f t="shared" si="82"/>
        <v>2.5327649745410019E-2</v>
      </c>
      <c r="AI42" s="40">
        <f t="shared" si="83"/>
        <v>2.1127674437225786E-2</v>
      </c>
      <c r="AJ42" s="42">
        <f t="shared" si="84"/>
        <v>9.658727072014206E-2</v>
      </c>
      <c r="AK42" s="36"/>
      <c r="AL42" s="47">
        <f t="shared" si="85"/>
        <v>8.3175981293689402E-2</v>
      </c>
      <c r="AM42" s="41">
        <f t="shared" si="86"/>
        <v>4.9708529696152373E-2</v>
      </c>
      <c r="AN42" s="42">
        <f t="shared" si="87"/>
        <v>9.0310082395119076E-2</v>
      </c>
      <c r="AO42" s="36"/>
      <c r="AP42" s="47">
        <f t="shared" si="88"/>
        <v>0.81848881065655354</v>
      </c>
      <c r="AQ42" s="41">
        <f t="shared" si="89"/>
        <v>0.75231229125148413</v>
      </c>
      <c r="AR42" s="41">
        <f t="shared" si="90"/>
        <v>5.4077820657502218E-2</v>
      </c>
      <c r="AS42" s="41">
        <f t="shared" si="91"/>
        <v>0.16604249798093321</v>
      </c>
      <c r="AT42" s="66">
        <v>1.22</v>
      </c>
      <c r="AU42" s="36"/>
      <c r="AV42" s="47">
        <f t="shared" si="92"/>
        <v>9.7125321835773312E-2</v>
      </c>
      <c r="AW42" s="41">
        <f t="shared" si="93"/>
        <v>0.18572005701589669</v>
      </c>
      <c r="AX42" s="41">
        <f t="shared" si="94"/>
        <v>0.19339999999999999</v>
      </c>
      <c r="AY42" s="42">
        <f t="shared" si="95"/>
        <v>0.20850000000000002</v>
      </c>
      <c r="AZ42" s="36"/>
      <c r="BA42" s="47">
        <f t="shared" si="96"/>
        <v>0.10103433300601437</v>
      </c>
      <c r="BB42" s="41">
        <f t="shared" si="97"/>
        <v>0.10186656116865976</v>
      </c>
      <c r="BC42" s="41">
        <f t="shared" si="98"/>
        <v>0.19516101092625487</v>
      </c>
      <c r="BD42" s="41">
        <f t="shared" si="99"/>
        <v>0.20284095391035817</v>
      </c>
      <c r="BE42" s="42">
        <f t="shared" si="100"/>
        <v>0.21794095391035817</v>
      </c>
      <c r="BF42" s="36"/>
      <c r="BG42" s="39">
        <f t="shared" si="101"/>
        <v>-2.8871762238091869E-4</v>
      </c>
      <c r="BH42" s="41">
        <f t="shared" si="102"/>
        <v>-1.8314333769388902E-2</v>
      </c>
      <c r="BI42" s="40">
        <f t="shared" si="103"/>
        <v>1.9868190686280991E-2</v>
      </c>
      <c r="BJ42" s="41">
        <f t="shared" si="104"/>
        <v>0.15081051828011713</v>
      </c>
      <c r="BK42" s="41">
        <f t="shared" si="105"/>
        <v>0.85079616300613625</v>
      </c>
      <c r="BL42" s="42">
        <f t="shared" si="106"/>
        <v>0.87080462552148319</v>
      </c>
      <c r="BM42" s="36"/>
      <c r="BN42" s="35">
        <v>26.384</v>
      </c>
      <c r="BO42" s="36">
        <v>96.441000000000003</v>
      </c>
      <c r="BP42" s="37">
        <f t="shared" si="107"/>
        <v>122.825</v>
      </c>
      <c r="BQ42" s="33">
        <v>2117.9079999999999</v>
      </c>
      <c r="BR42" s="36">
        <v>10.058999999999999</v>
      </c>
      <c r="BS42" s="36">
        <v>7</v>
      </c>
      <c r="BT42" s="37">
        <f t="shared" si="108"/>
        <v>2100.8489999999997</v>
      </c>
      <c r="BU42" s="36">
        <v>262.19</v>
      </c>
      <c r="BV42" s="36">
        <v>80.995999999999995</v>
      </c>
      <c r="BW42" s="37">
        <v>343.18599999999998</v>
      </c>
      <c r="BX42" s="36">
        <v>1.0489999999999999</v>
      </c>
      <c r="BY42" s="36">
        <v>2.9350000000000001</v>
      </c>
      <c r="BZ42" s="36">
        <v>15.984</v>
      </c>
      <c r="CA42" s="36">
        <v>5.9540000000006525</v>
      </c>
      <c r="CB42" s="67">
        <v>2592.7820000000002</v>
      </c>
      <c r="CC42" s="36">
        <v>90.662999999999997</v>
      </c>
      <c r="CD42" s="33">
        <v>1733.4839999999999</v>
      </c>
      <c r="CE42" s="37">
        <f t="shared" si="109"/>
        <v>1824.1469999999999</v>
      </c>
      <c r="CF42" s="36">
        <v>450.06099999999998</v>
      </c>
      <c r="CG42" s="36">
        <v>26.61400000000026</v>
      </c>
      <c r="CH42" s="37">
        <f t="shared" si="110"/>
        <v>476.67500000000024</v>
      </c>
      <c r="CI42" s="36">
        <v>30</v>
      </c>
      <c r="CJ42" s="36">
        <v>261.95999999999998</v>
      </c>
      <c r="CK42" s="108">
        <f t="shared" si="111"/>
        <v>2592.7820000000002</v>
      </c>
      <c r="CL42" s="36"/>
      <c r="CM42" s="69">
        <v>430.512</v>
      </c>
      <c r="CN42" s="36"/>
      <c r="CO42" s="60" t="s">
        <v>221</v>
      </c>
      <c r="CP42" s="56">
        <v>21</v>
      </c>
      <c r="CQ42" s="56"/>
      <c r="CR42" s="70">
        <v>3</v>
      </c>
      <c r="CS42" s="71" t="s">
        <v>134</v>
      </c>
      <c r="CT42" s="76" t="s">
        <v>137</v>
      </c>
      <c r="CU42" s="56"/>
      <c r="CV42" s="32">
        <v>241.82478620000001</v>
      </c>
      <c r="CW42" s="33">
        <v>251.82478620000001</v>
      </c>
      <c r="CX42" s="34">
        <v>271.48639050000003</v>
      </c>
      <c r="CY42" s="56"/>
      <c r="CZ42" s="60">
        <f t="shared" si="112"/>
        <v>1267.6265000000001</v>
      </c>
      <c r="DA42" s="33">
        <v>1233.1600000000001</v>
      </c>
      <c r="DB42" s="34">
        <v>1302.0930000000001</v>
      </c>
      <c r="DC42" s="56"/>
      <c r="DD42" s="32">
        <v>23.922000000000001</v>
      </c>
      <c r="DE42" s="33">
        <v>6.585</v>
      </c>
      <c r="DF42" s="33">
        <v>91.911999999999992</v>
      </c>
      <c r="DG42" s="33">
        <v>26.48</v>
      </c>
      <c r="DH42" s="33">
        <v>172.58</v>
      </c>
      <c r="DI42" s="33">
        <v>7.6589999999999998</v>
      </c>
      <c r="DJ42" s="33">
        <v>15.963999999999999</v>
      </c>
      <c r="DK42" s="33">
        <v>26.012999999999948</v>
      </c>
      <c r="DL42" s="33">
        <v>1670.9390000000001</v>
      </c>
      <c r="DM42" s="72">
        <f t="shared" si="113"/>
        <v>2042.0540000000001</v>
      </c>
      <c r="DN42" s="33"/>
      <c r="DO42" s="47">
        <f t="shared" si="114"/>
        <v>1.1714675517885423E-2</v>
      </c>
      <c r="DP42" s="41">
        <f t="shared" si="115"/>
        <v>3.2246943518633689E-3</v>
      </c>
      <c r="DQ42" s="41">
        <f t="shared" si="116"/>
        <v>4.5009583487997863E-2</v>
      </c>
      <c r="DR42" s="41">
        <f t="shared" si="117"/>
        <v>1.2967335829512833E-2</v>
      </c>
      <c r="DS42" s="41">
        <f t="shared" si="118"/>
        <v>8.4512946278599885E-2</v>
      </c>
      <c r="DT42" s="41">
        <f t="shared" si="119"/>
        <v>3.7506353896615855E-3</v>
      </c>
      <c r="DU42" s="41">
        <f t="shared" si="120"/>
        <v>7.8176189268256355E-3</v>
      </c>
      <c r="DV42" s="41">
        <f t="shared" si="121"/>
        <v>1.2738644521643378E-2</v>
      </c>
      <c r="DW42" s="41">
        <f t="shared" si="122"/>
        <v>0.81826386569600995</v>
      </c>
      <c r="DX42" s="73">
        <f t="shared" si="123"/>
        <v>0.99999999999999989</v>
      </c>
      <c r="DY42" s="56"/>
      <c r="DZ42" s="35">
        <v>15.114000000000001</v>
      </c>
      <c r="EA42" s="36">
        <v>26.965</v>
      </c>
      <c r="EB42" s="68">
        <f t="shared" si="124"/>
        <v>42.079000000000001</v>
      </c>
      <c r="ED42" s="35">
        <v>10.058999999999999</v>
      </c>
      <c r="EE42" s="36">
        <v>7</v>
      </c>
      <c r="EF42" s="68">
        <f t="shared" si="125"/>
        <v>17.058999999999997</v>
      </c>
      <c r="EH42" s="32">
        <v>1801.9079999999999</v>
      </c>
      <c r="EI42" s="33">
        <v>315.99999999999994</v>
      </c>
      <c r="EJ42" s="34">
        <f t="shared" si="126"/>
        <v>2117.9079999999999</v>
      </c>
      <c r="EK42" s="63"/>
      <c r="EL42" s="47">
        <v>0.85079616300613625</v>
      </c>
      <c r="EM42" s="41">
        <v>0.14920383699386375</v>
      </c>
      <c r="EN42" s="42">
        <f t="shared" si="127"/>
        <v>1</v>
      </c>
      <c r="EO42" s="56"/>
      <c r="EP42" s="60">
        <f t="shared" si="128"/>
        <v>254.54699999999997</v>
      </c>
      <c r="EQ42" s="33">
        <v>247.13399999999999</v>
      </c>
      <c r="ER42" s="34">
        <v>261.95999999999998</v>
      </c>
      <c r="ET42" s="60">
        <f t="shared" si="129"/>
        <v>2036.5920000000001</v>
      </c>
      <c r="EU42" s="33">
        <v>1955.2760000000001</v>
      </c>
      <c r="EV42" s="34">
        <v>2117.9079999999999</v>
      </c>
      <c r="EX42" s="60">
        <f t="shared" si="130"/>
        <v>351.40350000000001</v>
      </c>
      <c r="EY42" s="33">
        <v>374.80700000000002</v>
      </c>
      <c r="EZ42" s="34">
        <v>328</v>
      </c>
      <c r="FB42" s="60">
        <f t="shared" si="131"/>
        <v>2387.9955</v>
      </c>
      <c r="FC42" s="56">
        <v>2330.0830000000001</v>
      </c>
      <c r="FD42" s="70">
        <v>2445.9079999999999</v>
      </c>
      <c r="FF42" s="60">
        <f t="shared" si="132"/>
        <v>1661.692</v>
      </c>
      <c r="FG42" s="33">
        <v>1589.9</v>
      </c>
      <c r="FH42" s="34">
        <v>1733.4839999999999</v>
      </c>
      <c r="FI42" s="33"/>
      <c r="FJ42" s="74">
        <f t="shared" si="133"/>
        <v>0.50219918219117532</v>
      </c>
    </row>
    <row r="43" spans="1:166" x14ac:dyDescent="0.2">
      <c r="A43" s="1"/>
      <c r="B43" s="75" t="s">
        <v>178</v>
      </c>
      <c r="C43" s="32">
        <v>3252.703</v>
      </c>
      <c r="D43" s="33">
        <v>3203.444</v>
      </c>
      <c r="E43" s="33">
        <v>2709.4409999999998</v>
      </c>
      <c r="F43" s="33">
        <v>494</v>
      </c>
      <c r="G43" s="33">
        <v>2195.2190000000001</v>
      </c>
      <c r="H43" s="33">
        <f t="shared" si="67"/>
        <v>3746.703</v>
      </c>
      <c r="I43" s="34">
        <f t="shared" si="68"/>
        <v>3203.4409999999998</v>
      </c>
      <c r="J43" s="33"/>
      <c r="K43" s="35">
        <v>28.896999999999998</v>
      </c>
      <c r="L43" s="36">
        <v>7.0049999999999999</v>
      </c>
      <c r="M43" s="36">
        <v>0.27200000000000002</v>
      </c>
      <c r="N43" s="37">
        <f t="shared" si="69"/>
        <v>36.173999999999999</v>
      </c>
      <c r="O43" s="36">
        <v>19.582000000000001</v>
      </c>
      <c r="P43" s="37">
        <f t="shared" si="70"/>
        <v>16.591999999999999</v>
      </c>
      <c r="Q43" s="36">
        <v>2.5960000000000001</v>
      </c>
      <c r="R43" s="37">
        <f t="shared" si="71"/>
        <v>13.995999999999999</v>
      </c>
      <c r="S43" s="36">
        <v>4.0819999999999999</v>
      </c>
      <c r="T43" s="36">
        <v>3.0249999999999999</v>
      </c>
      <c r="U43" s="36">
        <v>0</v>
      </c>
      <c r="V43" s="37">
        <f t="shared" si="72"/>
        <v>21.102999999999998</v>
      </c>
      <c r="W43" s="36">
        <v>6</v>
      </c>
      <c r="X43" s="38">
        <f t="shared" si="73"/>
        <v>15.102999999999998</v>
      </c>
      <c r="Y43" s="36"/>
      <c r="Z43" s="39">
        <f t="shared" si="74"/>
        <v>1.8041208149728854E-2</v>
      </c>
      <c r="AA43" s="40">
        <f t="shared" si="75"/>
        <v>4.3734181087604464E-3</v>
      </c>
      <c r="AB43" s="41">
        <f t="shared" si="76"/>
        <v>0.4524387144474481</v>
      </c>
      <c r="AC43" s="41">
        <f t="shared" si="77"/>
        <v>0.48643680445151033</v>
      </c>
      <c r="AD43" s="41">
        <f t="shared" si="78"/>
        <v>0.54132802565378446</v>
      </c>
      <c r="AE43" s="40">
        <f t="shared" si="79"/>
        <v>1.2225592206387876E-2</v>
      </c>
      <c r="AF43" s="40">
        <f t="shared" si="80"/>
        <v>9.4292267946622429E-3</v>
      </c>
      <c r="AG43" s="40">
        <f t="shared" si="81"/>
        <v>1.6158894908337881E-2</v>
      </c>
      <c r="AH43" s="40">
        <f t="shared" si="82"/>
        <v>2.5355866412811991E-2</v>
      </c>
      <c r="AI43" s="40">
        <f t="shared" si="83"/>
        <v>1.497450130021168E-2</v>
      </c>
      <c r="AJ43" s="42">
        <f t="shared" si="84"/>
        <v>8.0860159787556701E-2</v>
      </c>
      <c r="AK43" s="36"/>
      <c r="AL43" s="47">
        <f t="shared" si="85"/>
        <v>6.8760739119664377E-2</v>
      </c>
      <c r="AM43" s="41">
        <f t="shared" si="86"/>
        <v>7.0930789217147974E-2</v>
      </c>
      <c r="AN43" s="42">
        <f t="shared" si="87"/>
        <v>4.2458246470479341E-2</v>
      </c>
      <c r="AO43" s="36"/>
      <c r="AP43" s="47">
        <f t="shared" si="88"/>
        <v>0.81021103615099954</v>
      </c>
      <c r="AQ43" s="41">
        <f t="shared" si="89"/>
        <v>0.77568589233493845</v>
      </c>
      <c r="AR43" s="41">
        <f t="shared" si="90"/>
        <v>3.7175850361991253E-2</v>
      </c>
      <c r="AS43" s="41">
        <f t="shared" si="91"/>
        <v>0.1579901392780097</v>
      </c>
      <c r="AT43" s="66">
        <v>1.538</v>
      </c>
      <c r="AU43" s="36"/>
      <c r="AV43" s="47">
        <f t="shared" si="92"/>
        <v>0.11372376008507386</v>
      </c>
      <c r="AW43" s="41">
        <f t="shared" si="93"/>
        <v>0.1893</v>
      </c>
      <c r="AX43" s="41">
        <f t="shared" si="94"/>
        <v>0.1893</v>
      </c>
      <c r="AY43" s="42">
        <f t="shared" si="95"/>
        <v>0.20469999999999999</v>
      </c>
      <c r="AZ43" s="36"/>
      <c r="BA43" s="47">
        <f t="shared" si="96"/>
        <v>0.11908864719588601</v>
      </c>
      <c r="BB43" s="41">
        <f t="shared" si="97"/>
        <v>0.11836697528178872</v>
      </c>
      <c r="BC43" s="41">
        <f t="shared" si="98"/>
        <v>0.19702890938604734</v>
      </c>
      <c r="BD43" s="41">
        <f t="shared" si="99"/>
        <v>0.19702890938604734</v>
      </c>
      <c r="BE43" s="42">
        <f t="shared" si="100"/>
        <v>0.2124289093860473</v>
      </c>
      <c r="BF43" s="36"/>
      <c r="BG43" s="39">
        <f t="shared" si="101"/>
        <v>1.9799544862157304E-3</v>
      </c>
      <c r="BH43" s="41">
        <f t="shared" si="102"/>
        <v>0.10954048694037724</v>
      </c>
      <c r="BI43" s="40">
        <f t="shared" si="103"/>
        <v>1.5000511175552449E-2</v>
      </c>
      <c r="BJ43" s="41">
        <f t="shared" si="104"/>
        <v>9.5366031643980581E-2</v>
      </c>
      <c r="BK43" s="41">
        <f t="shared" si="105"/>
        <v>0.69883086585018828</v>
      </c>
      <c r="BL43" s="42">
        <f t="shared" si="106"/>
        <v>0.74527391014849342</v>
      </c>
      <c r="BM43" s="36"/>
      <c r="BN43" s="35">
        <v>67.962999999999994</v>
      </c>
      <c r="BO43" s="36">
        <v>57.427</v>
      </c>
      <c r="BP43" s="37">
        <f t="shared" si="107"/>
        <v>125.38999999999999</v>
      </c>
      <c r="BQ43" s="33">
        <v>2709.4409999999998</v>
      </c>
      <c r="BR43" s="36">
        <v>12.951000000000001</v>
      </c>
      <c r="BS43" s="36">
        <v>25.867999999999999</v>
      </c>
      <c r="BT43" s="37">
        <f t="shared" si="108"/>
        <v>2670.6219999999998</v>
      </c>
      <c r="BU43" s="36">
        <v>374.4</v>
      </c>
      <c r="BV43" s="36">
        <v>53.204000000000001</v>
      </c>
      <c r="BW43" s="37">
        <v>427.60399999999998</v>
      </c>
      <c r="BX43" s="36">
        <v>0</v>
      </c>
      <c r="BY43" s="36">
        <v>2.605</v>
      </c>
      <c r="BZ43" s="36">
        <v>21.192</v>
      </c>
      <c r="CA43" s="36">
        <v>5.2900000000002727</v>
      </c>
      <c r="CB43" s="67">
        <v>3252.703</v>
      </c>
      <c r="CC43" s="36">
        <v>0.182</v>
      </c>
      <c r="CD43" s="33">
        <v>2195.2190000000001</v>
      </c>
      <c r="CE43" s="37">
        <f t="shared" si="109"/>
        <v>2195.4009999999998</v>
      </c>
      <c r="CF43" s="36">
        <v>604.63499999999999</v>
      </c>
      <c r="CG43" s="36">
        <v>35.30700000000013</v>
      </c>
      <c r="CH43" s="37">
        <f t="shared" si="110"/>
        <v>639.94200000000012</v>
      </c>
      <c r="CI43" s="36">
        <v>30</v>
      </c>
      <c r="CJ43" s="36">
        <v>387.36</v>
      </c>
      <c r="CK43" s="108">
        <f t="shared" si="111"/>
        <v>3252.703</v>
      </c>
      <c r="CL43" s="36"/>
      <c r="CM43" s="69">
        <v>513.89499999999998</v>
      </c>
      <c r="CN43" s="36"/>
      <c r="CO43" s="60" t="s">
        <v>214</v>
      </c>
      <c r="CP43" s="56">
        <v>24.8</v>
      </c>
      <c r="CQ43" s="56"/>
      <c r="CR43" s="70">
        <v>2</v>
      </c>
      <c r="CS43" s="71" t="s">
        <v>134</v>
      </c>
      <c r="CT43" s="70"/>
      <c r="CU43" s="56"/>
      <c r="CV43" s="32">
        <v>369.9096156</v>
      </c>
      <c r="CW43" s="33">
        <v>369.9096156</v>
      </c>
      <c r="CX43" s="34">
        <v>400.00263239999998</v>
      </c>
      <c r="CY43" s="56"/>
      <c r="CZ43" s="60">
        <f t="shared" si="112"/>
        <v>1869.3110000000001</v>
      </c>
      <c r="DA43" s="33">
        <v>1784.53</v>
      </c>
      <c r="DB43" s="34">
        <v>1954.0920000000001</v>
      </c>
      <c r="DC43" s="56"/>
      <c r="DD43" s="32">
        <v>143.25899999999999</v>
      </c>
      <c r="DE43" s="33">
        <v>77.02</v>
      </c>
      <c r="DF43" s="33">
        <v>130.69</v>
      </c>
      <c r="DG43" s="33">
        <v>117.9</v>
      </c>
      <c r="DH43" s="33">
        <v>195.07499999999999</v>
      </c>
      <c r="DI43" s="33">
        <v>86.847999999999999</v>
      </c>
      <c r="DJ43" s="33">
        <v>0</v>
      </c>
      <c r="DK43" s="33">
        <v>0</v>
      </c>
      <c r="DL43" s="33">
        <v>1839.289</v>
      </c>
      <c r="DM43" s="72">
        <f t="shared" si="113"/>
        <v>2590.0810000000001</v>
      </c>
      <c r="DN43" s="33"/>
      <c r="DO43" s="47">
        <f t="shared" si="114"/>
        <v>5.5310625420594943E-2</v>
      </c>
      <c r="DP43" s="41">
        <f t="shared" si="115"/>
        <v>2.9736521753566777E-2</v>
      </c>
      <c r="DQ43" s="41">
        <f t="shared" si="116"/>
        <v>5.0457881433051702E-2</v>
      </c>
      <c r="DR43" s="41">
        <f t="shared" si="117"/>
        <v>4.551981192866169E-2</v>
      </c>
      <c r="DS43" s="41">
        <f t="shared" si="118"/>
        <v>7.5316177370514659E-2</v>
      </c>
      <c r="DT43" s="41">
        <f t="shared" si="119"/>
        <v>3.3530997679223157E-2</v>
      </c>
      <c r="DU43" s="41">
        <f t="shared" si="120"/>
        <v>0</v>
      </c>
      <c r="DV43" s="41">
        <f t="shared" si="121"/>
        <v>0</v>
      </c>
      <c r="DW43" s="41">
        <f t="shared" si="122"/>
        <v>0.71012798441438696</v>
      </c>
      <c r="DX43" s="73">
        <f t="shared" si="123"/>
        <v>0.99999999999999989</v>
      </c>
      <c r="DY43" s="56"/>
      <c r="DZ43" s="35">
        <v>18.542000000000002</v>
      </c>
      <c r="EA43" s="36">
        <v>22.100999999999999</v>
      </c>
      <c r="EB43" s="68">
        <f t="shared" si="124"/>
        <v>40.643000000000001</v>
      </c>
      <c r="ED43" s="35">
        <v>12.951000000000001</v>
      </c>
      <c r="EE43" s="36">
        <v>25.867999999999999</v>
      </c>
      <c r="EF43" s="68">
        <f t="shared" si="125"/>
        <v>38.819000000000003</v>
      </c>
      <c r="EH43" s="32">
        <v>1893.4409999999998</v>
      </c>
      <c r="EI43" s="33">
        <v>816</v>
      </c>
      <c r="EJ43" s="34">
        <f t="shared" si="126"/>
        <v>2709.4409999999998</v>
      </c>
      <c r="EK43" s="63"/>
      <c r="EL43" s="47">
        <v>0.69883086585018828</v>
      </c>
      <c r="EM43" s="41">
        <v>0.30116913414981172</v>
      </c>
      <c r="EN43" s="42">
        <f t="shared" si="127"/>
        <v>1</v>
      </c>
      <c r="EO43" s="56"/>
      <c r="EP43" s="60">
        <f t="shared" si="128"/>
        <v>373.55849999999998</v>
      </c>
      <c r="EQ43" s="33">
        <v>359.75700000000001</v>
      </c>
      <c r="ER43" s="34">
        <v>387.36</v>
      </c>
      <c r="ET43" s="60">
        <f t="shared" si="129"/>
        <v>2622.2824999999998</v>
      </c>
      <c r="EU43" s="33">
        <v>2535.1239999999998</v>
      </c>
      <c r="EV43" s="34">
        <v>2709.4409999999998</v>
      </c>
      <c r="EX43" s="60">
        <f t="shared" si="130"/>
        <v>475.072</v>
      </c>
      <c r="EY43" s="33">
        <v>456.14400000000001</v>
      </c>
      <c r="EZ43" s="34">
        <v>494</v>
      </c>
      <c r="FB43" s="60">
        <f t="shared" si="131"/>
        <v>3097.3544999999999</v>
      </c>
      <c r="FC43" s="56">
        <v>2991.268</v>
      </c>
      <c r="FD43" s="70">
        <v>3203.4409999999998</v>
      </c>
      <c r="FF43" s="60">
        <f t="shared" si="132"/>
        <v>2150.5145000000002</v>
      </c>
      <c r="FG43" s="33">
        <v>2105.81</v>
      </c>
      <c r="FH43" s="34">
        <v>2195.2190000000001</v>
      </c>
      <c r="FI43" s="33"/>
      <c r="FJ43" s="74">
        <f t="shared" si="133"/>
        <v>0.6007594299264335</v>
      </c>
    </row>
    <row r="44" spans="1:166" ht="13.5" customHeight="1" x14ac:dyDescent="0.2">
      <c r="A44" s="1"/>
      <c r="B44" s="75" t="s">
        <v>179</v>
      </c>
      <c r="C44" s="32">
        <v>9566.3639999999996</v>
      </c>
      <c r="D44" s="33">
        <v>9201.2020000000011</v>
      </c>
      <c r="E44" s="33">
        <v>7769.7219999999998</v>
      </c>
      <c r="F44" s="33">
        <v>2411.2579999999998</v>
      </c>
      <c r="G44" s="33">
        <v>6105.6540000000005</v>
      </c>
      <c r="H44" s="33">
        <f t="shared" si="67"/>
        <v>11977.621999999999</v>
      </c>
      <c r="I44" s="34">
        <f t="shared" si="68"/>
        <v>10180.98</v>
      </c>
      <c r="J44" s="33"/>
      <c r="K44" s="35">
        <v>76.260000000000005</v>
      </c>
      <c r="L44" s="36">
        <v>21.666</v>
      </c>
      <c r="M44" s="36">
        <v>0.27100000000000002</v>
      </c>
      <c r="N44" s="37">
        <f t="shared" si="69"/>
        <v>98.197000000000003</v>
      </c>
      <c r="O44" s="36">
        <v>55.811</v>
      </c>
      <c r="P44" s="37">
        <f t="shared" si="70"/>
        <v>42.386000000000003</v>
      </c>
      <c r="Q44" s="36">
        <v>5.5259999999999998</v>
      </c>
      <c r="R44" s="37">
        <f t="shared" si="71"/>
        <v>36.86</v>
      </c>
      <c r="S44" s="36">
        <v>14.425000000000001</v>
      </c>
      <c r="T44" s="36">
        <v>5.0000000000000266E-2</v>
      </c>
      <c r="U44" s="36">
        <v>-1.716</v>
      </c>
      <c r="V44" s="37">
        <f t="shared" si="72"/>
        <v>49.618999999999993</v>
      </c>
      <c r="W44" s="36">
        <v>8.84</v>
      </c>
      <c r="X44" s="38">
        <f t="shared" si="73"/>
        <v>40.778999999999996</v>
      </c>
      <c r="Y44" s="36"/>
      <c r="Z44" s="39">
        <f t="shared" si="74"/>
        <v>1.6576095166696697E-2</v>
      </c>
      <c r="AA44" s="40">
        <f t="shared" si="75"/>
        <v>4.709384708650022E-3</v>
      </c>
      <c r="AB44" s="41">
        <f t="shared" si="76"/>
        <v>0.49534045725646125</v>
      </c>
      <c r="AC44" s="41">
        <f t="shared" si="77"/>
        <v>0.4955603700875495</v>
      </c>
      <c r="AD44" s="41">
        <f t="shared" si="78"/>
        <v>0.56835748546289599</v>
      </c>
      <c r="AE44" s="40">
        <f t="shared" si="79"/>
        <v>1.2131241113932722E-2</v>
      </c>
      <c r="AF44" s="40">
        <f t="shared" si="80"/>
        <v>8.8638419197839564E-3</v>
      </c>
      <c r="AG44" s="40">
        <f t="shared" si="81"/>
        <v>1.6700581596249035E-2</v>
      </c>
      <c r="AH44" s="40">
        <f t="shared" si="82"/>
        <v>2.3286784132625041E-2</v>
      </c>
      <c r="AI44" s="40">
        <f t="shared" si="83"/>
        <v>1.5095599147545047E-2</v>
      </c>
      <c r="AJ44" s="42">
        <f t="shared" si="84"/>
        <v>8.1636534346040887E-2</v>
      </c>
      <c r="AK44" s="36"/>
      <c r="AL44" s="47">
        <f t="shared" si="85"/>
        <v>0.10100970595328886</v>
      </c>
      <c r="AM44" s="41">
        <f t="shared" si="86"/>
        <v>0.10422596926360751</v>
      </c>
      <c r="AN44" s="42">
        <f t="shared" si="87"/>
        <v>6.6532256655811015E-2</v>
      </c>
      <c r="AO44" s="36"/>
      <c r="AP44" s="47">
        <f t="shared" si="88"/>
        <v>0.78582657140113898</v>
      </c>
      <c r="AQ44" s="41">
        <f t="shared" si="89"/>
        <v>0.72206493418027629</v>
      </c>
      <c r="AR44" s="41">
        <f t="shared" si="90"/>
        <v>8.5610060415848704E-2</v>
      </c>
      <c r="AS44" s="41">
        <f t="shared" si="91"/>
        <v>0.16006008134334007</v>
      </c>
      <c r="AT44" s="66">
        <v>2</v>
      </c>
      <c r="AU44" s="36"/>
      <c r="AV44" s="47">
        <f t="shared" si="92"/>
        <v>0.10360968911490301</v>
      </c>
      <c r="AW44" s="41">
        <f t="shared" si="93"/>
        <v>0.17728352257146973</v>
      </c>
      <c r="AX44" s="41">
        <f t="shared" si="94"/>
        <v>0.19194308757937856</v>
      </c>
      <c r="AY44" s="42">
        <f t="shared" si="95"/>
        <v>0.20532376530443094</v>
      </c>
      <c r="AZ44" s="36"/>
      <c r="BA44" s="47">
        <f t="shared" si="96"/>
        <v>0.10796881657440591</v>
      </c>
      <c r="BB44" s="41">
        <f t="shared" si="97"/>
        <v>0.10787243721857125</v>
      </c>
      <c r="BC44" s="41">
        <f t="shared" si="98"/>
        <v>0.18518051598570373</v>
      </c>
      <c r="BD44" s="41">
        <f t="shared" si="99"/>
        <v>0.19984008099361258</v>
      </c>
      <c r="BE44" s="42">
        <f t="shared" si="100"/>
        <v>0.21322075871866494</v>
      </c>
      <c r="BF44" s="36"/>
      <c r="BG44" s="39">
        <f t="shared" si="101"/>
        <v>1.4908312260886291E-3</v>
      </c>
      <c r="BH44" s="41">
        <f t="shared" si="102"/>
        <v>9.7184361864898608E-2</v>
      </c>
      <c r="BI44" s="40">
        <f t="shared" si="103"/>
        <v>3.7284474270765419E-3</v>
      </c>
      <c r="BJ44" s="41">
        <f t="shared" si="104"/>
        <v>2.7328085128461532E-2</v>
      </c>
      <c r="BK44" s="41">
        <f t="shared" si="105"/>
        <v>0.74627148822055667</v>
      </c>
      <c r="BL44" s="42">
        <f t="shared" si="106"/>
        <v>0.80636441678502468</v>
      </c>
      <c r="BM44" s="36"/>
      <c r="BN44" s="35">
        <v>53.024000000000001</v>
      </c>
      <c r="BO44" s="36">
        <v>481.971</v>
      </c>
      <c r="BP44" s="37">
        <f t="shared" si="107"/>
        <v>534.995</v>
      </c>
      <c r="BQ44" s="33">
        <v>7769.7219999999998</v>
      </c>
      <c r="BR44" s="36">
        <v>5.476</v>
      </c>
      <c r="BS44" s="36">
        <v>21.7</v>
      </c>
      <c r="BT44" s="37">
        <f t="shared" si="108"/>
        <v>7742.5460000000003</v>
      </c>
      <c r="BU44" s="36">
        <v>983.95500000000004</v>
      </c>
      <c r="BV44" s="36">
        <v>189.815</v>
      </c>
      <c r="BW44" s="37">
        <v>1173.77</v>
      </c>
      <c r="BX44" s="36">
        <v>5.9829999999999997</v>
      </c>
      <c r="BY44" s="36">
        <v>0</v>
      </c>
      <c r="BZ44" s="36">
        <v>86.016999999999996</v>
      </c>
      <c r="CA44" s="36">
        <v>23.052999999998519</v>
      </c>
      <c r="CB44" s="67">
        <v>9566.3639999999996</v>
      </c>
      <c r="CC44" s="36">
        <v>50.438000000000002</v>
      </c>
      <c r="CD44" s="33">
        <v>6105.6540000000005</v>
      </c>
      <c r="CE44" s="37">
        <f t="shared" si="109"/>
        <v>6156.0920000000006</v>
      </c>
      <c r="CF44" s="36">
        <v>2150.913</v>
      </c>
      <c r="CG44" s="36">
        <v>77.67099999999914</v>
      </c>
      <c r="CH44" s="37">
        <f t="shared" si="110"/>
        <v>2228.5839999999989</v>
      </c>
      <c r="CI44" s="36">
        <v>148.81899999999999</v>
      </c>
      <c r="CJ44" s="36">
        <v>1032.8689999999999</v>
      </c>
      <c r="CK44" s="108">
        <f t="shared" si="111"/>
        <v>9566.3639999999996</v>
      </c>
      <c r="CL44" s="36"/>
      <c r="CM44" s="69">
        <v>1531.193</v>
      </c>
      <c r="CN44" s="36"/>
      <c r="CO44" s="60" t="s">
        <v>211</v>
      </c>
      <c r="CP44" s="56">
        <v>62</v>
      </c>
      <c r="CQ44" s="56"/>
      <c r="CR44" s="70">
        <v>7</v>
      </c>
      <c r="CS44" s="71" t="s">
        <v>134</v>
      </c>
      <c r="CT44" s="70"/>
      <c r="CU44" s="56"/>
      <c r="CV44" s="32">
        <v>915.46799999999996</v>
      </c>
      <c r="CW44" s="33">
        <v>991.16800000000001</v>
      </c>
      <c r="CX44" s="34">
        <v>1060.2639999999999</v>
      </c>
      <c r="CY44" s="56"/>
      <c r="CZ44" s="60">
        <f t="shared" si="112"/>
        <v>4883.5424999999996</v>
      </c>
      <c r="DA44" s="33">
        <v>4603.2209999999995</v>
      </c>
      <c r="DB44" s="34">
        <v>5163.8639999999996</v>
      </c>
      <c r="DC44" s="56"/>
      <c r="DD44" s="32">
        <v>506.22500000000002</v>
      </c>
      <c r="DE44" s="33">
        <v>175.70699999999999</v>
      </c>
      <c r="DF44" s="33">
        <v>287.92099999999999</v>
      </c>
      <c r="DG44" s="33">
        <v>81.769000000000005</v>
      </c>
      <c r="DH44" s="33">
        <v>563.67100000000005</v>
      </c>
      <c r="DI44" s="33">
        <v>150.12700000000001</v>
      </c>
      <c r="DJ44" s="33">
        <v>54.076999999999998</v>
      </c>
      <c r="DK44" s="33">
        <v>9.9999999747524271E-4</v>
      </c>
      <c r="DL44" s="33">
        <v>5624.1570000000002</v>
      </c>
      <c r="DM44" s="72">
        <f t="shared" si="113"/>
        <v>7443.6549999999979</v>
      </c>
      <c r="DN44" s="33"/>
      <c r="DO44" s="47">
        <f t="shared" si="114"/>
        <v>6.8007584983452371E-2</v>
      </c>
      <c r="DP44" s="41">
        <f t="shared" si="115"/>
        <v>2.360493601597603E-2</v>
      </c>
      <c r="DQ44" s="41">
        <f t="shared" si="116"/>
        <v>3.86800570418699E-2</v>
      </c>
      <c r="DR44" s="41">
        <f t="shared" si="117"/>
        <v>1.0985060430662091E-2</v>
      </c>
      <c r="DS44" s="41">
        <f t="shared" si="118"/>
        <v>7.5725030243878874E-2</v>
      </c>
      <c r="DT44" s="41">
        <f t="shared" si="119"/>
        <v>2.0168452191833185E-2</v>
      </c>
      <c r="DU44" s="41">
        <f t="shared" si="120"/>
        <v>7.2648450257299692E-3</v>
      </c>
      <c r="DV44" s="41">
        <f t="shared" si="121"/>
        <v>1.3434260420119456E-7</v>
      </c>
      <c r="DW44" s="41">
        <f t="shared" si="122"/>
        <v>0.7555638997239934</v>
      </c>
      <c r="DX44" s="73">
        <f t="shared" si="123"/>
        <v>1</v>
      </c>
      <c r="DY44" s="56"/>
      <c r="DZ44" s="35">
        <v>3.6150000000000002</v>
      </c>
      <c r="EA44" s="36">
        <v>25.353999999999999</v>
      </c>
      <c r="EB44" s="68">
        <f t="shared" si="124"/>
        <v>28.969000000000001</v>
      </c>
      <c r="ED44" s="35">
        <v>5.476</v>
      </c>
      <c r="EE44" s="36">
        <v>21.7</v>
      </c>
      <c r="EF44" s="68">
        <f t="shared" si="125"/>
        <v>27.175999999999998</v>
      </c>
      <c r="EH44" s="32">
        <v>5798.3220000000001</v>
      </c>
      <c r="EI44" s="33">
        <v>1971.3999999999999</v>
      </c>
      <c r="EJ44" s="34">
        <f t="shared" si="126"/>
        <v>7769.7219999999998</v>
      </c>
      <c r="EK44" s="63"/>
      <c r="EL44" s="47">
        <v>0.74627148822055667</v>
      </c>
      <c r="EM44" s="41">
        <v>0.25372851177944333</v>
      </c>
      <c r="EN44" s="42">
        <f t="shared" si="127"/>
        <v>1</v>
      </c>
      <c r="EO44" s="56"/>
      <c r="EP44" s="60">
        <f t="shared" si="128"/>
        <v>999.0379999999999</v>
      </c>
      <c r="EQ44" s="33">
        <v>965.20699999999988</v>
      </c>
      <c r="ER44" s="34">
        <v>1032.8689999999999</v>
      </c>
      <c r="ET44" s="60">
        <f t="shared" si="129"/>
        <v>7413.3140000000003</v>
      </c>
      <c r="EU44" s="33">
        <v>7056.9059999999999</v>
      </c>
      <c r="EV44" s="34">
        <v>7769.7219999999998</v>
      </c>
      <c r="EX44" s="60">
        <f t="shared" si="130"/>
        <v>2287.1835000000001</v>
      </c>
      <c r="EY44" s="33">
        <v>2163.1090000000004</v>
      </c>
      <c r="EZ44" s="34">
        <v>2411.2579999999998</v>
      </c>
      <c r="FB44" s="60">
        <f t="shared" si="131"/>
        <v>9700.4974999999995</v>
      </c>
      <c r="FC44" s="56">
        <v>9220.0149999999994</v>
      </c>
      <c r="FD44" s="70">
        <v>10180.98</v>
      </c>
      <c r="FF44" s="60">
        <f t="shared" si="132"/>
        <v>5915.2129999999997</v>
      </c>
      <c r="FG44" s="33">
        <v>5724.7719999999999</v>
      </c>
      <c r="FH44" s="34">
        <v>6105.6540000000005</v>
      </c>
      <c r="FI44" s="33"/>
      <c r="FJ44" s="74">
        <f t="shared" si="133"/>
        <v>0.53979380253563425</v>
      </c>
    </row>
    <row r="45" spans="1:166" ht="13.5" customHeight="1" x14ac:dyDescent="0.2">
      <c r="A45" s="1"/>
      <c r="B45" s="75" t="s">
        <v>180</v>
      </c>
      <c r="C45" s="32">
        <v>1898.4770000000001</v>
      </c>
      <c r="D45" s="33">
        <v>1908.672</v>
      </c>
      <c r="E45" s="33">
        <v>1556.65</v>
      </c>
      <c r="F45" s="33">
        <v>312</v>
      </c>
      <c r="G45" s="33">
        <v>1345.3309999999999</v>
      </c>
      <c r="H45" s="33">
        <f t="shared" si="67"/>
        <v>2210.4769999999999</v>
      </c>
      <c r="I45" s="34">
        <f t="shared" si="68"/>
        <v>1868.65</v>
      </c>
      <c r="J45" s="33"/>
      <c r="K45" s="35">
        <v>14.87</v>
      </c>
      <c r="L45" s="36">
        <v>3.7949999999999999</v>
      </c>
      <c r="M45" s="36">
        <v>0.08</v>
      </c>
      <c r="N45" s="37">
        <f t="shared" si="69"/>
        <v>18.744999999999997</v>
      </c>
      <c r="O45" s="36">
        <v>11.888</v>
      </c>
      <c r="P45" s="37">
        <f t="shared" si="70"/>
        <v>6.8569999999999975</v>
      </c>
      <c r="Q45" s="36">
        <v>-7.5999999999999998E-2</v>
      </c>
      <c r="R45" s="37">
        <f t="shared" si="71"/>
        <v>6.9329999999999972</v>
      </c>
      <c r="S45" s="36">
        <v>2.7829999999999999</v>
      </c>
      <c r="T45" s="36">
        <v>-9.5000000000000001E-2</v>
      </c>
      <c r="U45" s="36">
        <v>3.0000000000000001E-3</v>
      </c>
      <c r="V45" s="37">
        <f t="shared" si="72"/>
        <v>9.623999999999997</v>
      </c>
      <c r="W45" s="36">
        <v>2.2749999999999999</v>
      </c>
      <c r="X45" s="38">
        <f t="shared" si="73"/>
        <v>7.3489999999999966</v>
      </c>
      <c r="Y45" s="36"/>
      <c r="Z45" s="39">
        <f t="shared" si="74"/>
        <v>1.5581514267511651E-2</v>
      </c>
      <c r="AA45" s="40">
        <f t="shared" si="75"/>
        <v>3.9765868624886827E-3</v>
      </c>
      <c r="AB45" s="41">
        <f t="shared" si="76"/>
        <v>0.55465870386786731</v>
      </c>
      <c r="AC45" s="41">
        <f t="shared" si="77"/>
        <v>0.55221107395020441</v>
      </c>
      <c r="AD45" s="41">
        <f t="shared" si="78"/>
        <v>0.63419578554281153</v>
      </c>
      <c r="AE45" s="40">
        <f t="shared" si="79"/>
        <v>1.2456828622204338E-2</v>
      </c>
      <c r="AF45" s="40">
        <f t="shared" si="80"/>
        <v>7.700642121852258E-3</v>
      </c>
      <c r="AG45" s="40">
        <f t="shared" si="81"/>
        <v>1.5527871568084712E-2</v>
      </c>
      <c r="AH45" s="40">
        <f t="shared" si="82"/>
        <v>2.0167850607887956E-2</v>
      </c>
      <c r="AI45" s="40">
        <f t="shared" si="83"/>
        <v>1.4648895575116521E-2</v>
      </c>
      <c r="AJ45" s="42">
        <f t="shared" si="84"/>
        <v>7.0107154526223361E-2</v>
      </c>
      <c r="AK45" s="36"/>
      <c r="AL45" s="47">
        <f t="shared" si="85"/>
        <v>4.0286273771224113E-3</v>
      </c>
      <c r="AM45" s="41">
        <f t="shared" si="86"/>
        <v>4.4286253970595851E-2</v>
      </c>
      <c r="AN45" s="42">
        <f t="shared" si="87"/>
        <v>4.067617252254295E-2</v>
      </c>
      <c r="AO45" s="36"/>
      <c r="AP45" s="47">
        <f t="shared" si="88"/>
        <v>0.86424758295056681</v>
      </c>
      <c r="AQ45" s="41">
        <f t="shared" si="89"/>
        <v>0.8068856897295229</v>
      </c>
      <c r="AR45" s="41">
        <f t="shared" si="90"/>
        <v>4.5931554609297728E-4</v>
      </c>
      <c r="AS45" s="41">
        <f t="shared" si="91"/>
        <v>0.16914084289670089</v>
      </c>
      <c r="AT45" s="66">
        <v>2.88</v>
      </c>
      <c r="AU45" s="36"/>
      <c r="AV45" s="47">
        <f t="shared" si="92"/>
        <v>9.9625480108529105E-2</v>
      </c>
      <c r="AW45" s="41">
        <f t="shared" si="93"/>
        <v>0.19940000000000002</v>
      </c>
      <c r="AX45" s="41">
        <f t="shared" si="94"/>
        <v>0.19940000000000002</v>
      </c>
      <c r="AY45" s="42">
        <f t="shared" si="95"/>
        <v>0.23100000000000004</v>
      </c>
      <c r="AZ45" s="36"/>
      <c r="BA45" s="47">
        <f t="shared" si="96"/>
        <v>0.11370482760654989</v>
      </c>
      <c r="BB45" s="41">
        <f t="shared" si="97"/>
        <v>0.10349647775559041</v>
      </c>
      <c r="BC45" s="41">
        <f t="shared" si="98"/>
        <v>0.20714778630911657</v>
      </c>
      <c r="BD45" s="41">
        <f t="shared" si="99"/>
        <v>0.20714778630911657</v>
      </c>
      <c r="BE45" s="42">
        <f t="shared" si="100"/>
        <v>0.23874778630911656</v>
      </c>
      <c r="BF45" s="36"/>
      <c r="BG45" s="39">
        <f t="shared" si="101"/>
        <v>-9.7841878512571704E-5</v>
      </c>
      <c r="BH45" s="41">
        <f t="shared" si="102"/>
        <v>-7.9622839182818261E-3</v>
      </c>
      <c r="BI45" s="40">
        <f t="shared" si="103"/>
        <v>8.050621526997077E-3</v>
      </c>
      <c r="BJ45" s="41">
        <f t="shared" si="104"/>
        <v>5.5551861554760606E-2</v>
      </c>
      <c r="BK45" s="41">
        <f t="shared" si="105"/>
        <v>0.81755693315774258</v>
      </c>
      <c r="BL45" s="42">
        <f t="shared" si="106"/>
        <v>0.84801862307013087</v>
      </c>
      <c r="BM45" s="36"/>
      <c r="BN45" s="35">
        <v>62.917999999999999</v>
      </c>
      <c r="BO45" s="36">
        <v>127.095</v>
      </c>
      <c r="BP45" s="37">
        <f t="shared" si="107"/>
        <v>190.01300000000001</v>
      </c>
      <c r="BQ45" s="33">
        <v>1556.65</v>
      </c>
      <c r="BR45" s="36">
        <v>1.125</v>
      </c>
      <c r="BS45" s="36">
        <v>8.6</v>
      </c>
      <c r="BT45" s="37">
        <f t="shared" si="108"/>
        <v>1546.9250000000002</v>
      </c>
      <c r="BU45" s="36">
        <v>121.119</v>
      </c>
      <c r="BV45" s="36">
        <v>33.558999999999997</v>
      </c>
      <c r="BW45" s="37">
        <v>154.678</v>
      </c>
      <c r="BX45" s="36">
        <v>0</v>
      </c>
      <c r="BY45" s="36">
        <v>4.2999999999999997E-2</v>
      </c>
      <c r="BZ45" s="36">
        <v>3.9670000000000001</v>
      </c>
      <c r="CA45" s="36">
        <v>2.8509999999999898</v>
      </c>
      <c r="CB45" s="67">
        <v>1898.4770000000001</v>
      </c>
      <c r="CC45" s="36">
        <v>110</v>
      </c>
      <c r="CD45" s="33">
        <v>1345.3309999999999</v>
      </c>
      <c r="CE45" s="37">
        <f t="shared" si="109"/>
        <v>1455.3309999999999</v>
      </c>
      <c r="CF45" s="36">
        <v>181.982</v>
      </c>
      <c r="CG45" s="36">
        <v>15.298000000000201</v>
      </c>
      <c r="CH45" s="37">
        <f t="shared" si="110"/>
        <v>197.2800000000002</v>
      </c>
      <c r="CI45" s="36">
        <v>30</v>
      </c>
      <c r="CJ45" s="36">
        <v>215.86600000000001</v>
      </c>
      <c r="CK45" s="108">
        <f t="shared" si="111"/>
        <v>1898.4770000000001</v>
      </c>
      <c r="CL45" s="36"/>
      <c r="CM45" s="69">
        <v>321.11</v>
      </c>
      <c r="CN45" s="36"/>
      <c r="CO45" s="60" t="s">
        <v>208</v>
      </c>
      <c r="CP45" s="56">
        <v>13</v>
      </c>
      <c r="CQ45" s="56"/>
      <c r="CR45" s="70">
        <v>2</v>
      </c>
      <c r="CS45" s="71" t="s">
        <v>134</v>
      </c>
      <c r="CT45" s="70"/>
      <c r="CU45" s="56"/>
      <c r="CV45" s="32">
        <v>189.13668260000003</v>
      </c>
      <c r="CW45" s="33">
        <v>189.13668260000003</v>
      </c>
      <c r="CX45" s="34">
        <v>219.11019900000002</v>
      </c>
      <c r="CY45" s="56"/>
      <c r="CZ45" s="60">
        <f t="shared" si="112"/>
        <v>946.55600000000004</v>
      </c>
      <c r="DA45" s="33">
        <v>944.58299999999997</v>
      </c>
      <c r="DB45" s="34">
        <v>948.529</v>
      </c>
      <c r="DC45" s="56"/>
      <c r="DD45" s="32">
        <v>80.352999999999994</v>
      </c>
      <c r="DE45" s="33">
        <v>15.365</v>
      </c>
      <c r="DF45" s="33">
        <v>94.114000000000004</v>
      </c>
      <c r="DG45" s="33">
        <v>4.8819999999999997</v>
      </c>
      <c r="DH45" s="33">
        <v>65.765000000000001</v>
      </c>
      <c r="DI45" s="33">
        <v>0</v>
      </c>
      <c r="DJ45" s="33">
        <v>13.619</v>
      </c>
      <c r="DK45" s="33">
        <v>25.187999999999999</v>
      </c>
      <c r="DL45" s="33">
        <v>1303.8800000000001</v>
      </c>
      <c r="DM45" s="72">
        <f t="shared" si="113"/>
        <v>1603.1660000000002</v>
      </c>
      <c r="DN45" s="33"/>
      <c r="DO45" s="47">
        <f t="shared" si="114"/>
        <v>5.0121447186379939E-2</v>
      </c>
      <c r="DP45" s="41">
        <f t="shared" si="115"/>
        <v>9.5841603427218383E-3</v>
      </c>
      <c r="DQ45" s="41">
        <f t="shared" si="116"/>
        <v>5.8705087308488328E-2</v>
      </c>
      <c r="DR45" s="41">
        <f t="shared" si="117"/>
        <v>3.0452242624905961E-3</v>
      </c>
      <c r="DS45" s="41">
        <f t="shared" si="118"/>
        <v>4.1021952810875478E-2</v>
      </c>
      <c r="DT45" s="41">
        <f t="shared" si="119"/>
        <v>0</v>
      </c>
      <c r="DU45" s="41">
        <f t="shared" si="120"/>
        <v>8.4950653893608018E-3</v>
      </c>
      <c r="DV45" s="41">
        <f t="shared" si="121"/>
        <v>1.5711411045393923E-2</v>
      </c>
      <c r="DW45" s="41">
        <f t="shared" si="122"/>
        <v>0.8133156516542891</v>
      </c>
      <c r="DX45" s="73">
        <f t="shared" si="123"/>
        <v>1</v>
      </c>
      <c r="DY45" s="56"/>
      <c r="DZ45" s="35">
        <v>0.16</v>
      </c>
      <c r="EA45" s="36">
        <v>12.372</v>
      </c>
      <c r="EB45" s="68">
        <f t="shared" si="124"/>
        <v>12.532</v>
      </c>
      <c r="ED45" s="35">
        <v>1.125</v>
      </c>
      <c r="EE45" s="36">
        <v>8.6</v>
      </c>
      <c r="EF45" s="68">
        <f t="shared" si="125"/>
        <v>9.7249999999999996</v>
      </c>
      <c r="EH45" s="32">
        <v>1272.6500000000001</v>
      </c>
      <c r="EI45" s="33">
        <v>284</v>
      </c>
      <c r="EJ45" s="34">
        <f t="shared" si="126"/>
        <v>1556.65</v>
      </c>
      <c r="EK45" s="63"/>
      <c r="EL45" s="47">
        <v>0.81755693315774258</v>
      </c>
      <c r="EM45" s="41">
        <v>0.18244306684225742</v>
      </c>
      <c r="EN45" s="42">
        <f t="shared" si="127"/>
        <v>1</v>
      </c>
      <c r="EO45" s="56"/>
      <c r="EP45" s="60">
        <f t="shared" si="128"/>
        <v>209.65050000000002</v>
      </c>
      <c r="EQ45" s="33">
        <v>203.435</v>
      </c>
      <c r="ER45" s="34">
        <v>215.86600000000001</v>
      </c>
      <c r="ET45" s="60">
        <f t="shared" si="129"/>
        <v>1553.527</v>
      </c>
      <c r="EU45" s="33">
        <v>1550.404</v>
      </c>
      <c r="EV45" s="34">
        <v>1556.65</v>
      </c>
      <c r="EX45" s="60">
        <f t="shared" si="130"/>
        <v>275.5</v>
      </c>
      <c r="EY45" s="33">
        <v>239</v>
      </c>
      <c r="EZ45" s="34">
        <v>312</v>
      </c>
      <c r="FB45" s="60">
        <f t="shared" si="131"/>
        <v>1829.027</v>
      </c>
      <c r="FC45" s="56">
        <v>1789.404</v>
      </c>
      <c r="FD45" s="70">
        <v>1868.65</v>
      </c>
      <c r="FF45" s="60">
        <f t="shared" si="132"/>
        <v>1319.039</v>
      </c>
      <c r="FG45" s="33">
        <v>1292.7470000000001</v>
      </c>
      <c r="FH45" s="34">
        <v>1345.3309999999999</v>
      </c>
      <c r="FI45" s="33"/>
      <c r="FJ45" s="74">
        <f t="shared" si="133"/>
        <v>0.49962627938078785</v>
      </c>
    </row>
    <row r="46" spans="1:166" x14ac:dyDescent="0.2">
      <c r="A46" s="1"/>
      <c r="B46" s="75" t="s">
        <v>146</v>
      </c>
      <c r="C46" s="32">
        <v>5120.8370000000004</v>
      </c>
      <c r="D46" s="33">
        <v>5080.1930000000002</v>
      </c>
      <c r="E46" s="33">
        <v>4282.2420000000002</v>
      </c>
      <c r="F46" s="33">
        <v>1171.4870000000001</v>
      </c>
      <c r="G46" s="33">
        <v>3697.7109999999998</v>
      </c>
      <c r="H46" s="33">
        <f t="shared" si="67"/>
        <v>6292.3240000000005</v>
      </c>
      <c r="I46" s="34">
        <f t="shared" si="68"/>
        <v>5453.7290000000003</v>
      </c>
      <c r="J46" s="33"/>
      <c r="K46" s="35">
        <v>43.792000000000002</v>
      </c>
      <c r="L46" s="36">
        <v>15.863</v>
      </c>
      <c r="M46" s="36">
        <v>0.153</v>
      </c>
      <c r="N46" s="37">
        <f t="shared" si="69"/>
        <v>59.808</v>
      </c>
      <c r="O46" s="36">
        <v>43.772999999999996</v>
      </c>
      <c r="P46" s="37">
        <f t="shared" si="70"/>
        <v>16.035000000000004</v>
      </c>
      <c r="Q46" s="36">
        <v>3.101</v>
      </c>
      <c r="R46" s="37">
        <f t="shared" si="71"/>
        <v>12.934000000000005</v>
      </c>
      <c r="S46" s="36">
        <v>6.2790000000000008</v>
      </c>
      <c r="T46" s="36">
        <v>0.95500000000000007</v>
      </c>
      <c r="U46" s="36">
        <v>-3.81</v>
      </c>
      <c r="V46" s="37">
        <f t="shared" si="72"/>
        <v>16.358000000000008</v>
      </c>
      <c r="W46" s="36">
        <v>4.4670000000000005</v>
      </c>
      <c r="X46" s="38">
        <f t="shared" si="73"/>
        <v>11.891000000000007</v>
      </c>
      <c r="Y46" s="36"/>
      <c r="Z46" s="39">
        <f t="shared" si="74"/>
        <v>1.7240289886624387E-2</v>
      </c>
      <c r="AA46" s="40">
        <f t="shared" si="75"/>
        <v>6.2450383282682369E-3</v>
      </c>
      <c r="AB46" s="41">
        <f t="shared" si="76"/>
        <v>0.65291906566033231</v>
      </c>
      <c r="AC46" s="41">
        <f t="shared" si="77"/>
        <v>0.66235416950383574</v>
      </c>
      <c r="AD46" s="41">
        <f t="shared" si="78"/>
        <v>0.7318920545746388</v>
      </c>
      <c r="AE46" s="40">
        <f t="shared" si="79"/>
        <v>1.7232809855846024E-2</v>
      </c>
      <c r="AF46" s="40">
        <f t="shared" si="80"/>
        <v>4.6813182097609311E-3</v>
      </c>
      <c r="AG46" s="40">
        <f t="shared" si="81"/>
        <v>8.8702547149103854E-3</v>
      </c>
      <c r="AH46" s="40">
        <f t="shared" si="82"/>
        <v>1.7357830036266897E-2</v>
      </c>
      <c r="AI46" s="40">
        <f t="shared" si="83"/>
        <v>9.6482948854302326E-3</v>
      </c>
      <c r="AJ46" s="42">
        <f t="shared" si="84"/>
        <v>4.7194233183011136E-2</v>
      </c>
      <c r="AK46" s="36"/>
      <c r="AL46" s="47">
        <f t="shared" si="85"/>
        <v>4.3965224904257895E-2</v>
      </c>
      <c r="AM46" s="41">
        <f t="shared" si="86"/>
        <v>2.5791261231082212E-2</v>
      </c>
      <c r="AN46" s="42">
        <f t="shared" si="87"/>
        <v>7.4088253499991708E-2</v>
      </c>
      <c r="AO46" s="36"/>
      <c r="AP46" s="47">
        <f t="shared" si="88"/>
        <v>0.86349884009357702</v>
      </c>
      <c r="AQ46" s="41">
        <f t="shared" si="89"/>
        <v>0.81102016457231796</v>
      </c>
      <c r="AR46" s="41">
        <f t="shared" si="90"/>
        <v>1.7800605643179011E-2</v>
      </c>
      <c r="AS46" s="41">
        <f t="shared" si="91"/>
        <v>0.150457434985726</v>
      </c>
      <c r="AT46" s="66">
        <v>1.56</v>
      </c>
      <c r="AU46" s="36"/>
      <c r="AV46" s="47">
        <f t="shared" si="92"/>
        <v>0.10179605404350889</v>
      </c>
      <c r="AW46" s="41">
        <f t="shared" si="93"/>
        <v>0.16098429650325102</v>
      </c>
      <c r="AX46" s="41">
        <f t="shared" si="94"/>
        <v>0.18595521430220016</v>
      </c>
      <c r="AY46" s="42">
        <f t="shared" si="95"/>
        <v>0.2020079471729532</v>
      </c>
      <c r="AZ46" s="36"/>
      <c r="BA46" s="47">
        <f t="shared" si="96"/>
        <v>0.100710294039822</v>
      </c>
      <c r="BB46" s="41">
        <f t="shared" si="97"/>
        <v>0.10411813537513494</v>
      </c>
      <c r="BC46" s="41">
        <f t="shared" si="98"/>
        <v>0.16522614198249824</v>
      </c>
      <c r="BD46" s="41">
        <f t="shared" si="99"/>
        <v>0.19019705978144735</v>
      </c>
      <c r="BE46" s="42">
        <f t="shared" si="100"/>
        <v>0.20624979265220039</v>
      </c>
      <c r="BF46" s="36"/>
      <c r="BG46" s="39">
        <f t="shared" si="101"/>
        <v>1.4794594987227675E-3</v>
      </c>
      <c r="BH46" s="41">
        <f t="shared" si="102"/>
        <v>0.13326743736301513</v>
      </c>
      <c r="BI46" s="40">
        <f t="shared" si="103"/>
        <v>1.8955958117266612E-2</v>
      </c>
      <c r="BJ46" s="41">
        <f t="shared" si="104"/>
        <v>0.14956332682315659</v>
      </c>
      <c r="BK46" s="41">
        <f t="shared" si="105"/>
        <v>0.71358834928058701</v>
      </c>
      <c r="BL46" s="42">
        <f t="shared" si="106"/>
        <v>0.77511093785554797</v>
      </c>
      <c r="BM46" s="36"/>
      <c r="BN46" s="35">
        <v>88.099000000000004</v>
      </c>
      <c r="BO46" s="36">
        <v>230.36099999999999</v>
      </c>
      <c r="BP46" s="37">
        <f t="shared" si="107"/>
        <v>318.45999999999998</v>
      </c>
      <c r="BQ46" s="33">
        <v>4282.2420000000002</v>
      </c>
      <c r="BR46" s="36">
        <v>18.619</v>
      </c>
      <c r="BS46" s="36">
        <v>8.4</v>
      </c>
      <c r="BT46" s="37">
        <f t="shared" si="108"/>
        <v>4255.2230000000009</v>
      </c>
      <c r="BU46" s="36">
        <v>408.279</v>
      </c>
      <c r="BV46" s="36">
        <v>100.25399999999999</v>
      </c>
      <c r="BW46" s="37">
        <v>508.53300000000002</v>
      </c>
      <c r="BX46" s="36">
        <v>0</v>
      </c>
      <c r="BY46" s="36">
        <v>2.258</v>
      </c>
      <c r="BZ46" s="36">
        <v>22.869</v>
      </c>
      <c r="CA46" s="36">
        <v>13.493999999999524</v>
      </c>
      <c r="CB46" s="67">
        <v>5120.8370000000004</v>
      </c>
      <c r="CC46" s="36">
        <v>75.622</v>
      </c>
      <c r="CD46" s="33">
        <v>3697.7109999999998</v>
      </c>
      <c r="CE46" s="37">
        <f t="shared" si="109"/>
        <v>3773.3329999999996</v>
      </c>
      <c r="CF46" s="36">
        <v>671</v>
      </c>
      <c r="CG46" s="36">
        <v>45.783000000000811</v>
      </c>
      <c r="CH46" s="37">
        <f t="shared" si="110"/>
        <v>716.78300000000081</v>
      </c>
      <c r="CI46" s="36">
        <v>115</v>
      </c>
      <c r="CJ46" s="36">
        <v>515.721</v>
      </c>
      <c r="CK46" s="108">
        <f t="shared" si="111"/>
        <v>5120.8369999999995</v>
      </c>
      <c r="CL46" s="36"/>
      <c r="CM46" s="69">
        <v>770.46800000000007</v>
      </c>
      <c r="CN46" s="36"/>
      <c r="CO46" s="60" t="s">
        <v>210</v>
      </c>
      <c r="CP46" s="56">
        <v>47.7</v>
      </c>
      <c r="CQ46" s="56"/>
      <c r="CR46" s="70">
        <v>5</v>
      </c>
      <c r="CS46" s="71" t="s">
        <v>134</v>
      </c>
      <c r="CT46" s="76" t="s">
        <v>137</v>
      </c>
      <c r="CU46" s="56"/>
      <c r="CV46" s="32">
        <v>451.28099999999995</v>
      </c>
      <c r="CW46" s="33">
        <v>521.28099999999995</v>
      </c>
      <c r="CX46" s="34">
        <v>566.28099999999995</v>
      </c>
      <c r="CY46" s="56"/>
      <c r="CZ46" s="60">
        <f t="shared" si="112"/>
        <v>2681.0954999999999</v>
      </c>
      <c r="DA46" s="33">
        <v>2558.9299999999998</v>
      </c>
      <c r="DB46" s="34">
        <v>2803.261</v>
      </c>
      <c r="DC46" s="56"/>
      <c r="DD46" s="32">
        <v>281.55200000000002</v>
      </c>
      <c r="DE46" s="33">
        <v>110.562</v>
      </c>
      <c r="DF46" s="33">
        <v>131.803</v>
      </c>
      <c r="DG46" s="33">
        <v>58.234999999999999</v>
      </c>
      <c r="DH46" s="33">
        <v>460.94200000000001</v>
      </c>
      <c r="DI46" s="33">
        <v>18.085999999999999</v>
      </c>
      <c r="DJ46" s="33">
        <v>44.875</v>
      </c>
      <c r="DK46" s="33">
        <v>1.9999999998390194E-3</v>
      </c>
      <c r="DL46" s="33">
        <v>3078.587</v>
      </c>
      <c r="DM46" s="72">
        <f t="shared" si="113"/>
        <v>4184.6440000000002</v>
      </c>
      <c r="DN46" s="33"/>
      <c r="DO46" s="47">
        <f t="shared" si="114"/>
        <v>6.7282186967397947E-2</v>
      </c>
      <c r="DP46" s="41">
        <f t="shared" si="115"/>
        <v>2.6420885504238829E-2</v>
      </c>
      <c r="DQ46" s="41">
        <f t="shared" si="116"/>
        <v>3.1496825058475703E-2</v>
      </c>
      <c r="DR46" s="41">
        <f t="shared" si="117"/>
        <v>1.3916357042558457E-2</v>
      </c>
      <c r="DS46" s="41">
        <f t="shared" si="118"/>
        <v>0.11015082764507565</v>
      </c>
      <c r="DT46" s="41">
        <f t="shared" si="119"/>
        <v>4.321992504021847E-3</v>
      </c>
      <c r="DU46" s="41">
        <f t="shared" si="120"/>
        <v>1.0723731815657436E-2</v>
      </c>
      <c r="DV46" s="41">
        <f t="shared" si="121"/>
        <v>4.7793790818024648E-7</v>
      </c>
      <c r="DW46" s="41">
        <f t="shared" si="122"/>
        <v>0.7356867155246658</v>
      </c>
      <c r="DX46" s="73">
        <f t="shared" si="123"/>
        <v>0.99999999999999978</v>
      </c>
      <c r="DY46" s="56"/>
      <c r="DZ46" s="35">
        <v>31.015000000000001</v>
      </c>
      <c r="EA46" s="36">
        <v>50.158999999999999</v>
      </c>
      <c r="EB46" s="68">
        <f t="shared" si="124"/>
        <v>81.174000000000007</v>
      </c>
      <c r="ED46" s="35">
        <v>18.619</v>
      </c>
      <c r="EE46" s="36">
        <v>8.4</v>
      </c>
      <c r="EF46" s="68">
        <f t="shared" si="125"/>
        <v>27.018999999999998</v>
      </c>
      <c r="EH46" s="32">
        <v>3055.7579999999998</v>
      </c>
      <c r="EI46" s="33">
        <v>1226.4840000000006</v>
      </c>
      <c r="EJ46" s="34">
        <f t="shared" si="126"/>
        <v>4282.2420000000002</v>
      </c>
      <c r="EK46" s="63"/>
      <c r="EL46" s="47">
        <v>0.71358834928058701</v>
      </c>
      <c r="EM46" s="41">
        <v>0.28641165071941299</v>
      </c>
      <c r="EN46" s="42">
        <f t="shared" si="127"/>
        <v>1</v>
      </c>
      <c r="EO46" s="56"/>
      <c r="EP46" s="60">
        <f t="shared" si="128"/>
        <v>503.91750000000002</v>
      </c>
      <c r="EQ46" s="33">
        <v>492.11399999999998</v>
      </c>
      <c r="ER46" s="34">
        <v>515.721</v>
      </c>
      <c r="ET46" s="60">
        <f t="shared" si="129"/>
        <v>4192.0715</v>
      </c>
      <c r="EU46" s="33">
        <v>4101.9009999999998</v>
      </c>
      <c r="EV46" s="34">
        <v>4282.2420000000002</v>
      </c>
      <c r="EX46" s="60">
        <f t="shared" si="130"/>
        <v>1193.0965000000001</v>
      </c>
      <c r="EY46" s="33">
        <v>1214.7059999999999</v>
      </c>
      <c r="EZ46" s="34">
        <v>1171.4870000000001</v>
      </c>
      <c r="FB46" s="60">
        <f t="shared" si="131"/>
        <v>5385.1679999999997</v>
      </c>
      <c r="FC46" s="56">
        <v>5316.607</v>
      </c>
      <c r="FD46" s="70">
        <v>5453.7290000000003</v>
      </c>
      <c r="FF46" s="60">
        <f t="shared" si="132"/>
        <v>3570.1809999999996</v>
      </c>
      <c r="FG46" s="33">
        <v>3442.6509999999998</v>
      </c>
      <c r="FH46" s="34">
        <v>3697.7109999999998</v>
      </c>
      <c r="FI46" s="33"/>
      <c r="FJ46" s="74">
        <f t="shared" si="133"/>
        <v>0.54742242332649915</v>
      </c>
    </row>
    <row r="47" spans="1:166" x14ac:dyDescent="0.2">
      <c r="A47" s="1"/>
      <c r="B47" s="75" t="s">
        <v>181</v>
      </c>
      <c r="C47" s="32">
        <v>5200.5929999999998</v>
      </c>
      <c r="D47" s="33">
        <v>5160.0594999999994</v>
      </c>
      <c r="E47" s="33">
        <v>4455.8019999999997</v>
      </c>
      <c r="F47" s="33">
        <v>1548.09</v>
      </c>
      <c r="G47" s="33">
        <v>3222.2779999999998</v>
      </c>
      <c r="H47" s="33">
        <f t="shared" si="67"/>
        <v>6748.683</v>
      </c>
      <c r="I47" s="34">
        <f t="shared" si="68"/>
        <v>6003.8919999999998</v>
      </c>
      <c r="J47" s="33"/>
      <c r="K47" s="35">
        <v>44.106000000000002</v>
      </c>
      <c r="L47" s="36">
        <v>11.974</v>
      </c>
      <c r="M47" s="36">
        <v>0.14599999999999999</v>
      </c>
      <c r="N47" s="37">
        <f t="shared" si="69"/>
        <v>56.225999999999999</v>
      </c>
      <c r="O47" s="36">
        <v>34.674999999999997</v>
      </c>
      <c r="P47" s="37">
        <f t="shared" si="70"/>
        <v>21.551000000000002</v>
      </c>
      <c r="Q47" s="36">
        <v>1.4689999999999999</v>
      </c>
      <c r="R47" s="37">
        <f t="shared" si="71"/>
        <v>20.082000000000001</v>
      </c>
      <c r="S47" s="36">
        <v>8.343</v>
      </c>
      <c r="T47" s="36">
        <v>1.353</v>
      </c>
      <c r="U47" s="36">
        <v>0</v>
      </c>
      <c r="V47" s="37">
        <f t="shared" si="72"/>
        <v>29.778000000000002</v>
      </c>
      <c r="W47" s="36">
        <v>5.9</v>
      </c>
      <c r="X47" s="38">
        <f t="shared" si="73"/>
        <v>23.878</v>
      </c>
      <c r="Y47" s="36"/>
      <c r="Z47" s="39">
        <f t="shared" si="74"/>
        <v>1.7095151712882384E-2</v>
      </c>
      <c r="AA47" s="40">
        <f t="shared" si="75"/>
        <v>4.6410317555446801E-3</v>
      </c>
      <c r="AB47" s="41">
        <f t="shared" si="76"/>
        <v>0.5260004247443949</v>
      </c>
      <c r="AC47" s="41">
        <f t="shared" si="77"/>
        <v>0.53702241013489438</v>
      </c>
      <c r="AD47" s="41">
        <f t="shared" si="78"/>
        <v>0.6167075730089282</v>
      </c>
      <c r="AE47" s="40">
        <f t="shared" si="79"/>
        <v>1.3439767506556854E-2</v>
      </c>
      <c r="AF47" s="40">
        <f t="shared" si="80"/>
        <v>9.2549320409968158E-3</v>
      </c>
      <c r="AG47" s="40">
        <f t="shared" si="81"/>
        <v>1.619613342580644E-2</v>
      </c>
      <c r="AH47" s="40">
        <f t="shared" si="82"/>
        <v>2.1194429230093556E-2</v>
      </c>
      <c r="AI47" s="40">
        <f t="shared" si="83"/>
        <v>1.3621356539787459E-2</v>
      </c>
      <c r="AJ47" s="42">
        <f t="shared" si="84"/>
        <v>8.6988913267011483E-2</v>
      </c>
      <c r="AK47" s="36"/>
      <c r="AL47" s="47">
        <f t="shared" si="85"/>
        <v>5.6267970213626263E-2</v>
      </c>
      <c r="AM47" s="41">
        <f t="shared" si="86"/>
        <v>9.3819281553309555E-2</v>
      </c>
      <c r="AN47" s="42">
        <f t="shared" si="87"/>
        <v>5.7395871080426529E-3</v>
      </c>
      <c r="AO47" s="36"/>
      <c r="AP47" s="47">
        <f t="shared" si="88"/>
        <v>0.72316453917835666</v>
      </c>
      <c r="AQ47" s="41">
        <f t="shared" si="89"/>
        <v>0.72437095653452355</v>
      </c>
      <c r="AR47" s="41">
        <f t="shared" si="90"/>
        <v>0.11625020454398183</v>
      </c>
      <c r="AS47" s="41">
        <f t="shared" si="91"/>
        <v>0.1195119479643956</v>
      </c>
      <c r="AT47" s="66">
        <v>1.02</v>
      </c>
      <c r="AU47" s="36"/>
      <c r="AV47" s="47">
        <f t="shared" si="92"/>
        <v>0.11071891224712259</v>
      </c>
      <c r="AW47" s="41">
        <f t="shared" si="93"/>
        <v>0.16584411944638278</v>
      </c>
      <c r="AX47" s="41">
        <f t="shared" si="94"/>
        <v>0.18214048697410382</v>
      </c>
      <c r="AY47" s="42">
        <f t="shared" si="95"/>
        <v>0.18150783945177293</v>
      </c>
      <c r="AZ47" s="36"/>
      <c r="BA47" s="47">
        <f t="shared" si="96"/>
        <v>0.11604503563343643</v>
      </c>
      <c r="BB47" s="41">
        <f t="shared" si="97"/>
        <v>0.11531031172791258</v>
      </c>
      <c r="BC47" s="41">
        <f t="shared" si="98"/>
        <v>0.17339729821549113</v>
      </c>
      <c r="BD47" s="41">
        <f t="shared" si="99"/>
        <v>0.18969366574321217</v>
      </c>
      <c r="BE47" s="42">
        <f t="shared" si="100"/>
        <v>0.18906101822088128</v>
      </c>
      <c r="BF47" s="36"/>
      <c r="BG47" s="39">
        <f t="shared" si="101"/>
        <v>6.7740797148707296E-4</v>
      </c>
      <c r="BH47" s="41">
        <f t="shared" si="102"/>
        <v>4.7012513201267314E-2</v>
      </c>
      <c r="BI47" s="40">
        <f t="shared" si="103"/>
        <v>4.675701478656368E-3</v>
      </c>
      <c r="BJ47" s="41">
        <f t="shared" si="104"/>
        <v>3.3368141865053942E-2</v>
      </c>
      <c r="BK47" s="41">
        <f t="shared" si="105"/>
        <v>0.62299042910793623</v>
      </c>
      <c r="BL47" s="42">
        <f t="shared" si="106"/>
        <v>0.72020149596295213</v>
      </c>
      <c r="BM47" s="36"/>
      <c r="BN47" s="35">
        <v>70.936000000000007</v>
      </c>
      <c r="BO47" s="36">
        <v>71.649000000000001</v>
      </c>
      <c r="BP47" s="37">
        <f t="shared" si="107"/>
        <v>142.58500000000001</v>
      </c>
      <c r="BQ47" s="33">
        <v>4455.8019999999997</v>
      </c>
      <c r="BR47" s="36">
        <v>2.8650000000000002</v>
      </c>
      <c r="BS47" s="36">
        <v>18</v>
      </c>
      <c r="BT47" s="37">
        <f t="shared" si="108"/>
        <v>4434.9369999999999</v>
      </c>
      <c r="BU47" s="36">
        <v>467.35</v>
      </c>
      <c r="BV47" s="36">
        <v>119.398</v>
      </c>
      <c r="BW47" s="37">
        <v>586.74800000000005</v>
      </c>
      <c r="BX47" s="36">
        <v>0.54</v>
      </c>
      <c r="BY47" s="36">
        <v>7.1070000000000002</v>
      </c>
      <c r="BZ47" s="36">
        <v>21.558</v>
      </c>
      <c r="CA47" s="36">
        <v>7.1179999999998671</v>
      </c>
      <c r="CB47" s="67">
        <v>5200.5929999999998</v>
      </c>
      <c r="CC47" s="36">
        <v>101.10299999999999</v>
      </c>
      <c r="CD47" s="33">
        <v>3222.2779999999998</v>
      </c>
      <c r="CE47" s="37">
        <f t="shared" si="109"/>
        <v>3323.3809999999999</v>
      </c>
      <c r="CF47" s="36">
        <v>1000</v>
      </c>
      <c r="CG47" s="36">
        <v>148.70899999999995</v>
      </c>
      <c r="CH47" s="37">
        <f t="shared" si="110"/>
        <v>1148.7089999999998</v>
      </c>
      <c r="CI47" s="36">
        <v>125</v>
      </c>
      <c r="CJ47" s="36">
        <v>603.50300000000004</v>
      </c>
      <c r="CK47" s="108">
        <f t="shared" si="111"/>
        <v>5200.5929999999998</v>
      </c>
      <c r="CL47" s="36"/>
      <c r="CM47" s="69">
        <v>621.53300000000002</v>
      </c>
      <c r="CN47" s="36"/>
      <c r="CO47" s="60" t="s">
        <v>214</v>
      </c>
      <c r="CP47" s="56">
        <v>43</v>
      </c>
      <c r="CQ47" s="56"/>
      <c r="CR47" s="70">
        <v>2</v>
      </c>
      <c r="CS47" s="71" t="s">
        <v>134</v>
      </c>
      <c r="CT47" s="76" t="s">
        <v>137</v>
      </c>
      <c r="CU47" s="56"/>
      <c r="CV47" s="32">
        <v>524.28599999999994</v>
      </c>
      <c r="CW47" s="33">
        <v>575.80399999999997</v>
      </c>
      <c r="CX47" s="34">
        <v>573.80399999999997</v>
      </c>
      <c r="CY47" s="56"/>
      <c r="CZ47" s="60">
        <f t="shared" si="112"/>
        <v>2948.605</v>
      </c>
      <c r="DA47" s="33">
        <v>2735.8919999999998</v>
      </c>
      <c r="DB47" s="34">
        <v>3161.3180000000002</v>
      </c>
      <c r="DC47" s="56"/>
      <c r="DD47" s="32">
        <v>117.343</v>
      </c>
      <c r="DE47" s="33">
        <v>99.64</v>
      </c>
      <c r="DF47" s="33">
        <v>291.767</v>
      </c>
      <c r="DG47" s="33">
        <v>214.56900000000002</v>
      </c>
      <c r="DH47" s="33">
        <v>719.827</v>
      </c>
      <c r="DI47" s="33">
        <v>146.91799999999998</v>
      </c>
      <c r="DJ47" s="33">
        <v>24.974</v>
      </c>
      <c r="DK47" s="33">
        <v>63.471000000000004</v>
      </c>
      <c r="DL47" s="33">
        <v>2713.8040000000001</v>
      </c>
      <c r="DM47" s="72">
        <f t="shared" si="113"/>
        <v>4392.3130000000001</v>
      </c>
      <c r="DN47" s="33"/>
      <c r="DO47" s="47">
        <f t="shared" si="114"/>
        <v>2.6715536893659447E-2</v>
      </c>
      <c r="DP47" s="41">
        <f t="shared" si="115"/>
        <v>2.2685086422575076E-2</v>
      </c>
      <c r="DQ47" s="41">
        <f t="shared" si="116"/>
        <v>6.6426732338974934E-2</v>
      </c>
      <c r="DR47" s="41">
        <f t="shared" si="117"/>
        <v>4.8851026782472017E-2</v>
      </c>
      <c r="DS47" s="41">
        <f t="shared" si="118"/>
        <v>0.16388335712869279</v>
      </c>
      <c r="DT47" s="41">
        <f t="shared" si="119"/>
        <v>3.3448891278922969E-2</v>
      </c>
      <c r="DU47" s="41">
        <f t="shared" si="120"/>
        <v>5.6858425162323355E-3</v>
      </c>
      <c r="DV47" s="41">
        <f t="shared" si="121"/>
        <v>1.4450472905733267E-2</v>
      </c>
      <c r="DW47" s="41">
        <f t="shared" si="122"/>
        <v>0.61785305373273713</v>
      </c>
      <c r="DX47" s="73">
        <f t="shared" si="123"/>
        <v>1</v>
      </c>
      <c r="DY47" s="56"/>
      <c r="DZ47" s="35">
        <v>11.064</v>
      </c>
      <c r="EA47" s="36">
        <v>9.77</v>
      </c>
      <c r="EB47" s="68">
        <f t="shared" si="124"/>
        <v>20.834</v>
      </c>
      <c r="ED47" s="35">
        <v>2.8650000000000002</v>
      </c>
      <c r="EE47" s="36">
        <v>18</v>
      </c>
      <c r="EF47" s="68">
        <f t="shared" si="125"/>
        <v>20.865000000000002</v>
      </c>
      <c r="EH47" s="32">
        <v>2775.9220000000005</v>
      </c>
      <c r="EI47" s="33">
        <v>1679.8799999999994</v>
      </c>
      <c r="EJ47" s="34">
        <f t="shared" si="126"/>
        <v>4455.8019999999997</v>
      </c>
      <c r="EK47" s="63"/>
      <c r="EL47" s="47">
        <v>0.62299042910793623</v>
      </c>
      <c r="EM47" s="41">
        <v>0.37700957089206377</v>
      </c>
      <c r="EN47" s="42">
        <f t="shared" si="127"/>
        <v>1</v>
      </c>
      <c r="EO47" s="56"/>
      <c r="EP47" s="60">
        <f t="shared" si="128"/>
        <v>548.98950000000002</v>
      </c>
      <c r="EQ47" s="33">
        <v>494.476</v>
      </c>
      <c r="ER47" s="34">
        <v>603.50300000000004</v>
      </c>
      <c r="ET47" s="60">
        <f t="shared" si="129"/>
        <v>4337.1205</v>
      </c>
      <c r="EU47" s="33">
        <v>4218.4390000000003</v>
      </c>
      <c r="EV47" s="34">
        <v>4455.8019999999997</v>
      </c>
      <c r="EX47" s="60">
        <f t="shared" si="130"/>
        <v>1409.288</v>
      </c>
      <c r="EY47" s="33">
        <v>1270.4860000000001</v>
      </c>
      <c r="EZ47" s="34">
        <v>1548.09</v>
      </c>
      <c r="FB47" s="60">
        <f t="shared" si="131"/>
        <v>5746.4084999999995</v>
      </c>
      <c r="FC47" s="56">
        <v>5488.9250000000002</v>
      </c>
      <c r="FD47" s="70">
        <v>6003.8919999999998</v>
      </c>
      <c r="FF47" s="60">
        <f t="shared" si="132"/>
        <v>3213.0834999999997</v>
      </c>
      <c r="FG47" s="33">
        <v>3203.8890000000001</v>
      </c>
      <c r="FH47" s="34">
        <v>3222.2779999999998</v>
      </c>
      <c r="FI47" s="33"/>
      <c r="FJ47" s="74">
        <f t="shared" si="133"/>
        <v>0.60787644793584117</v>
      </c>
    </row>
    <row r="48" spans="1:166" x14ac:dyDescent="0.2">
      <c r="A48" s="1"/>
      <c r="B48" s="75" t="s">
        <v>182</v>
      </c>
      <c r="C48" s="32">
        <v>4231.5770000000002</v>
      </c>
      <c r="D48" s="33">
        <v>4129.3824999999997</v>
      </c>
      <c r="E48" s="33">
        <v>3351.8719999999998</v>
      </c>
      <c r="F48" s="33">
        <v>1454.653</v>
      </c>
      <c r="G48" s="33">
        <v>2986.1060000000002</v>
      </c>
      <c r="H48" s="33">
        <f t="shared" si="67"/>
        <v>5686.2300000000005</v>
      </c>
      <c r="I48" s="34">
        <f t="shared" si="68"/>
        <v>4806.5249999999996</v>
      </c>
      <c r="J48" s="33"/>
      <c r="K48" s="35">
        <v>40.448999999999998</v>
      </c>
      <c r="L48" s="36">
        <v>14.332000000000001</v>
      </c>
      <c r="M48" s="36">
        <v>7.0000000000000007E-2</v>
      </c>
      <c r="N48" s="37">
        <f t="shared" si="69"/>
        <v>54.850999999999999</v>
      </c>
      <c r="O48" s="36">
        <v>31.397999999999996</v>
      </c>
      <c r="P48" s="37">
        <f t="shared" si="70"/>
        <v>23.453000000000003</v>
      </c>
      <c r="Q48" s="36">
        <v>0.247</v>
      </c>
      <c r="R48" s="37">
        <f t="shared" si="71"/>
        <v>23.206000000000003</v>
      </c>
      <c r="S48" s="36">
        <v>6.407</v>
      </c>
      <c r="T48" s="36">
        <v>-0.251</v>
      </c>
      <c r="U48" s="36">
        <v>-0.28900000000000003</v>
      </c>
      <c r="V48" s="37">
        <f t="shared" si="72"/>
        <v>29.073</v>
      </c>
      <c r="W48" s="36">
        <v>7.2799999999999994</v>
      </c>
      <c r="X48" s="38">
        <f t="shared" si="73"/>
        <v>21.792999999999999</v>
      </c>
      <c r="Y48" s="36"/>
      <c r="Z48" s="39">
        <f t="shared" si="74"/>
        <v>1.9590822598778389E-2</v>
      </c>
      <c r="AA48" s="40">
        <f t="shared" si="75"/>
        <v>6.9414736949168559E-3</v>
      </c>
      <c r="AB48" s="41">
        <f t="shared" si="76"/>
        <v>0.51466225187273584</v>
      </c>
      <c r="AC48" s="41">
        <f t="shared" si="77"/>
        <v>0.5125534624049104</v>
      </c>
      <c r="AD48" s="41">
        <f t="shared" si="78"/>
        <v>0.57242347450365527</v>
      </c>
      <c r="AE48" s="40">
        <f t="shared" si="79"/>
        <v>1.5207116318238864E-2</v>
      </c>
      <c r="AF48" s="40">
        <f t="shared" si="80"/>
        <v>1.0555089047817682E-2</v>
      </c>
      <c r="AG48" s="40">
        <f t="shared" si="81"/>
        <v>2.0169944718450968E-2</v>
      </c>
      <c r="AH48" s="40">
        <f t="shared" si="82"/>
        <v>2.74038403693211E-2</v>
      </c>
      <c r="AI48" s="40">
        <f t="shared" si="83"/>
        <v>2.1477710142539956E-2</v>
      </c>
      <c r="AJ48" s="42">
        <f t="shared" si="84"/>
        <v>0.10146083017427303</v>
      </c>
      <c r="AK48" s="36"/>
      <c r="AL48" s="47">
        <f t="shared" si="85"/>
        <v>-2.3961858649736711E-3</v>
      </c>
      <c r="AM48" s="41">
        <f t="shared" si="86"/>
        <v>2.8178555812916617E-2</v>
      </c>
      <c r="AN48" s="42">
        <f t="shared" si="87"/>
        <v>-2.877785822221254E-2</v>
      </c>
      <c r="AO48" s="36"/>
      <c r="AP48" s="47">
        <f t="shared" si="88"/>
        <v>0.89087709793214076</v>
      </c>
      <c r="AQ48" s="41">
        <f t="shared" si="89"/>
        <v>0.80141565882697419</v>
      </c>
      <c r="AR48" s="41">
        <f t="shared" si="90"/>
        <v>-2.3934339372768221E-3</v>
      </c>
      <c r="AS48" s="41">
        <f t="shared" si="91"/>
        <v>0.17725330296482847</v>
      </c>
      <c r="AT48" s="66">
        <v>1.4</v>
      </c>
      <c r="AU48" s="36"/>
      <c r="AV48" s="47">
        <f t="shared" si="92"/>
        <v>0.10225573113758771</v>
      </c>
      <c r="AW48" s="41">
        <f t="shared" si="93"/>
        <v>0.17938683386807755</v>
      </c>
      <c r="AX48" s="41">
        <f t="shared" si="94"/>
        <v>0.20176029625498743</v>
      </c>
      <c r="AY48" s="42">
        <f t="shared" si="95"/>
        <v>0.21973301800442871</v>
      </c>
      <c r="AZ48" s="36"/>
      <c r="BA48" s="47">
        <f t="shared" si="96"/>
        <v>0.11063487678470697</v>
      </c>
      <c r="BB48" s="41">
        <f t="shared" si="97"/>
        <v>0.10740582057233035</v>
      </c>
      <c r="BC48" s="41">
        <f t="shared" si="98"/>
        <v>0.18954845081153515</v>
      </c>
      <c r="BD48" s="41">
        <f t="shared" si="99"/>
        <v>0.21192191319844503</v>
      </c>
      <c r="BE48" s="42">
        <f t="shared" si="100"/>
        <v>0.22989463494788631</v>
      </c>
      <c r="BF48" s="36"/>
      <c r="BG48" s="39">
        <f t="shared" si="101"/>
        <v>1.4720354242047024E-4</v>
      </c>
      <c r="BH48" s="41">
        <f t="shared" si="102"/>
        <v>8.3420581579925022E-3</v>
      </c>
      <c r="BI48" s="40">
        <f t="shared" si="103"/>
        <v>9.6650468752983408E-3</v>
      </c>
      <c r="BJ48" s="41">
        <f t="shared" si="104"/>
        <v>6.614236247223311E-2</v>
      </c>
      <c r="BK48" s="41">
        <f t="shared" si="105"/>
        <v>0.7260545748763676</v>
      </c>
      <c r="BL48" s="42">
        <f t="shared" si="106"/>
        <v>0.80896177591919327</v>
      </c>
      <c r="BM48" s="36"/>
      <c r="BN48" s="35">
        <v>79.307000000000002</v>
      </c>
      <c r="BO48" s="36">
        <v>225.976</v>
      </c>
      <c r="BP48" s="37">
        <f t="shared" si="107"/>
        <v>305.28300000000002</v>
      </c>
      <c r="BQ48" s="33">
        <v>3351.8719999999998</v>
      </c>
      <c r="BR48" s="36">
        <v>11.728999999999999</v>
      </c>
      <c r="BS48" s="36">
        <v>9.9030000000000005</v>
      </c>
      <c r="BT48" s="37">
        <f t="shared" si="108"/>
        <v>3330.2400000000002</v>
      </c>
      <c r="BU48" s="36">
        <v>444.77800000000002</v>
      </c>
      <c r="BV48" s="36">
        <v>103.491</v>
      </c>
      <c r="BW48" s="37">
        <v>548.26900000000001</v>
      </c>
      <c r="BX48" s="36">
        <v>16.457999999999998</v>
      </c>
      <c r="BY48" s="36">
        <v>0</v>
      </c>
      <c r="BZ48" s="36">
        <v>3.1560000000000001</v>
      </c>
      <c r="CA48" s="36">
        <v>28.171000000000085</v>
      </c>
      <c r="CB48" s="67">
        <v>4231.5770000000002</v>
      </c>
      <c r="CC48" s="36">
        <v>100</v>
      </c>
      <c r="CD48" s="33">
        <v>2986.1060000000002</v>
      </c>
      <c r="CE48" s="37">
        <f t="shared" si="109"/>
        <v>3086.1060000000002</v>
      </c>
      <c r="CF48" s="36">
        <v>549.93299999999999</v>
      </c>
      <c r="CG48" s="36">
        <v>37.377999999999986</v>
      </c>
      <c r="CH48" s="37">
        <f t="shared" si="110"/>
        <v>587.31099999999992</v>
      </c>
      <c r="CI48" s="36">
        <v>90</v>
      </c>
      <c r="CJ48" s="36">
        <v>468.16</v>
      </c>
      <c r="CK48" s="108">
        <f t="shared" si="111"/>
        <v>4231.5770000000002</v>
      </c>
      <c r="CL48" s="36"/>
      <c r="CM48" s="69">
        <v>750.06100000000004</v>
      </c>
      <c r="CN48" s="36"/>
      <c r="CO48" s="60" t="s">
        <v>222</v>
      </c>
      <c r="CP48" s="56">
        <v>37</v>
      </c>
      <c r="CQ48" s="56"/>
      <c r="CR48" s="70">
        <v>5</v>
      </c>
      <c r="CS48" s="71" t="s">
        <v>134</v>
      </c>
      <c r="CT48" s="76" t="s">
        <v>137</v>
      </c>
      <c r="CU48" s="56"/>
      <c r="CV48" s="32">
        <v>384.71999999999997</v>
      </c>
      <c r="CW48" s="33">
        <v>432.70299999999997</v>
      </c>
      <c r="CX48" s="34">
        <v>471.24799999999999</v>
      </c>
      <c r="CY48" s="56"/>
      <c r="CZ48" s="60">
        <f t="shared" si="112"/>
        <v>2160.9380000000001</v>
      </c>
      <c r="DA48" s="33">
        <v>2177.2370000000001</v>
      </c>
      <c r="DB48" s="34">
        <v>2144.6390000000001</v>
      </c>
      <c r="DC48" s="56"/>
      <c r="DD48" s="32">
        <v>114.596</v>
      </c>
      <c r="DE48" s="33">
        <v>33.1</v>
      </c>
      <c r="DF48" s="33">
        <v>102.218</v>
      </c>
      <c r="DG48" s="33">
        <v>38.571000000000005</v>
      </c>
      <c r="DH48" s="33">
        <v>472.39100000000002</v>
      </c>
      <c r="DI48" s="33">
        <v>78.027000000000001</v>
      </c>
      <c r="DJ48" s="33">
        <v>8.5289999999999999</v>
      </c>
      <c r="DK48" s="33">
        <v>51.906000000000404</v>
      </c>
      <c r="DL48" s="33">
        <v>2471.2979999999998</v>
      </c>
      <c r="DM48" s="72">
        <f t="shared" si="113"/>
        <v>3370.6360000000004</v>
      </c>
      <c r="DN48" s="33"/>
      <c r="DO48" s="47">
        <f t="shared" si="114"/>
        <v>3.3998331472161331E-2</v>
      </c>
      <c r="DP48" s="41">
        <f t="shared" si="115"/>
        <v>9.8201051670960601E-3</v>
      </c>
      <c r="DQ48" s="41">
        <f t="shared" si="116"/>
        <v>3.0326027491547586E-2</v>
      </c>
      <c r="DR48" s="41">
        <f t="shared" si="117"/>
        <v>1.1443240978853842E-2</v>
      </c>
      <c r="DS48" s="41">
        <f t="shared" si="118"/>
        <v>0.14014892144983912</v>
      </c>
      <c r="DT48" s="41">
        <f t="shared" si="119"/>
        <v>2.3149043681963875E-2</v>
      </c>
      <c r="DU48" s="41">
        <f t="shared" si="120"/>
        <v>2.5303829900351145E-3</v>
      </c>
      <c r="DV48" s="41">
        <f t="shared" si="121"/>
        <v>1.5399467637561694E-2</v>
      </c>
      <c r="DW48" s="41">
        <f t="shared" si="122"/>
        <v>0.73318447913094131</v>
      </c>
      <c r="DX48" s="73">
        <f t="shared" si="123"/>
        <v>1</v>
      </c>
      <c r="DY48" s="56"/>
      <c r="DZ48" s="35">
        <v>17.231000000000002</v>
      </c>
      <c r="EA48" s="36">
        <v>15.164999999999999</v>
      </c>
      <c r="EB48" s="68">
        <f t="shared" si="124"/>
        <v>32.396000000000001</v>
      </c>
      <c r="ED48" s="35">
        <v>11.728999999999999</v>
      </c>
      <c r="EE48" s="36">
        <v>9.9030000000000005</v>
      </c>
      <c r="EF48" s="68">
        <f t="shared" si="125"/>
        <v>21.631999999999998</v>
      </c>
      <c r="EH48" s="32">
        <v>2433.6419999999998</v>
      </c>
      <c r="EI48" s="33">
        <v>918.2299999999999</v>
      </c>
      <c r="EJ48" s="34">
        <f t="shared" si="126"/>
        <v>3351.8719999999998</v>
      </c>
      <c r="EK48" s="63"/>
      <c r="EL48" s="47">
        <v>0.7260545748763676</v>
      </c>
      <c r="EM48" s="41">
        <v>0.2739454251236324</v>
      </c>
      <c r="EN48" s="42">
        <f t="shared" si="127"/>
        <v>1</v>
      </c>
      <c r="EO48" s="56"/>
      <c r="EP48" s="60">
        <f t="shared" si="128"/>
        <v>429.58450000000005</v>
      </c>
      <c r="EQ48" s="33">
        <v>391.00900000000001</v>
      </c>
      <c r="ER48" s="34">
        <v>468.16</v>
      </c>
      <c r="ET48" s="60">
        <f t="shared" si="129"/>
        <v>3355.8975</v>
      </c>
      <c r="EU48" s="33">
        <v>3359.9229999999998</v>
      </c>
      <c r="EV48" s="34">
        <v>3351.8719999999998</v>
      </c>
      <c r="EX48" s="60">
        <f t="shared" si="130"/>
        <v>1384.7629999999999</v>
      </c>
      <c r="EY48" s="33">
        <v>1314.873</v>
      </c>
      <c r="EZ48" s="34">
        <v>1454.653</v>
      </c>
      <c r="FB48" s="60">
        <f t="shared" si="131"/>
        <v>4740.6605</v>
      </c>
      <c r="FC48" s="56">
        <v>4674.7960000000003</v>
      </c>
      <c r="FD48" s="70">
        <v>4806.5249999999996</v>
      </c>
      <c r="FF48" s="60">
        <f t="shared" si="132"/>
        <v>3030.346</v>
      </c>
      <c r="FG48" s="33">
        <v>3074.5859999999998</v>
      </c>
      <c r="FH48" s="34">
        <v>2986.1060000000002</v>
      </c>
      <c r="FI48" s="33"/>
      <c r="FJ48" s="74">
        <f t="shared" si="133"/>
        <v>0.50681790736644994</v>
      </c>
    </row>
    <row r="49" spans="1:166" x14ac:dyDescent="0.2">
      <c r="A49" s="1"/>
      <c r="B49" s="75" t="s">
        <v>141</v>
      </c>
      <c r="C49" s="32">
        <v>9664.8179999999993</v>
      </c>
      <c r="D49" s="33">
        <v>9323.1489999999994</v>
      </c>
      <c r="E49" s="33">
        <v>7949.1610000000001</v>
      </c>
      <c r="F49" s="33">
        <v>2829.14</v>
      </c>
      <c r="G49" s="33">
        <v>5991.8580000000002</v>
      </c>
      <c r="H49" s="33">
        <f t="shared" si="67"/>
        <v>12493.957999999999</v>
      </c>
      <c r="I49" s="34">
        <f t="shared" si="68"/>
        <v>10778.300999999999</v>
      </c>
      <c r="J49" s="33"/>
      <c r="K49" s="35">
        <v>68.156000000000006</v>
      </c>
      <c r="L49" s="36">
        <v>19.849</v>
      </c>
      <c r="M49" s="36">
        <v>1.115</v>
      </c>
      <c r="N49" s="37">
        <f t="shared" si="69"/>
        <v>89.12</v>
      </c>
      <c r="O49" s="36">
        <v>54.152999999999999</v>
      </c>
      <c r="P49" s="37">
        <f t="shared" si="70"/>
        <v>34.967000000000006</v>
      </c>
      <c r="Q49" s="36">
        <v>5.4089999999999998</v>
      </c>
      <c r="R49" s="37">
        <f t="shared" si="71"/>
        <v>29.558000000000007</v>
      </c>
      <c r="S49" s="36">
        <v>12.752000000000001</v>
      </c>
      <c r="T49" s="36">
        <v>-2.2839999999999998</v>
      </c>
      <c r="U49" s="36">
        <v>0</v>
      </c>
      <c r="V49" s="37">
        <f t="shared" si="72"/>
        <v>40.02600000000001</v>
      </c>
      <c r="W49" s="36">
        <v>6.9450000000000003</v>
      </c>
      <c r="X49" s="38">
        <f t="shared" si="73"/>
        <v>33.08100000000001</v>
      </c>
      <c r="Y49" s="36"/>
      <c r="Z49" s="39">
        <f t="shared" si="74"/>
        <v>1.4620811058581174E-2</v>
      </c>
      <c r="AA49" s="40">
        <f t="shared" si="75"/>
        <v>4.258003384907825E-3</v>
      </c>
      <c r="AB49" s="41">
        <f t="shared" si="76"/>
        <v>0.5437703337751536</v>
      </c>
      <c r="AC49" s="41">
        <f t="shared" si="77"/>
        <v>0.53157884403957911</v>
      </c>
      <c r="AD49" s="41">
        <f t="shared" si="78"/>
        <v>0.60764138240574506</v>
      </c>
      <c r="AE49" s="40">
        <f t="shared" si="79"/>
        <v>1.1616890387571839E-2</v>
      </c>
      <c r="AF49" s="40">
        <f t="shared" si="80"/>
        <v>7.0965292949839182E-3</v>
      </c>
      <c r="AG49" s="40">
        <f t="shared" si="81"/>
        <v>1.4491128394612866E-2</v>
      </c>
      <c r="AH49" s="40">
        <f t="shared" si="82"/>
        <v>1.9902796729519528E-2</v>
      </c>
      <c r="AI49" s="40">
        <f t="shared" si="83"/>
        <v>1.2947878633897616E-2</v>
      </c>
      <c r="AJ49" s="42">
        <f t="shared" si="84"/>
        <v>7.3131465199218107E-2</v>
      </c>
      <c r="AK49" s="36"/>
      <c r="AL49" s="47">
        <f t="shared" si="85"/>
        <v>9.9193839439918857E-2</v>
      </c>
      <c r="AM49" s="41">
        <f t="shared" si="86"/>
        <v>0.11000812555161567</v>
      </c>
      <c r="AN49" s="42">
        <f t="shared" si="87"/>
        <v>3.5213647452332776E-2</v>
      </c>
      <c r="AO49" s="36"/>
      <c r="AP49" s="47">
        <f t="shared" si="88"/>
        <v>0.75377237924857732</v>
      </c>
      <c r="AQ49" s="41">
        <f t="shared" si="89"/>
        <v>0.69615852435061532</v>
      </c>
      <c r="AR49" s="41">
        <f t="shared" si="90"/>
        <v>0.13247812840345258</v>
      </c>
      <c r="AS49" s="41">
        <f t="shared" si="91"/>
        <v>0.13810875693675767</v>
      </c>
      <c r="AT49" s="66">
        <v>1.67</v>
      </c>
      <c r="AU49" s="36"/>
      <c r="AV49" s="47">
        <f t="shared" si="92"/>
        <v>8.6277051466463209E-2</v>
      </c>
      <c r="AW49" s="41">
        <f t="shared" si="93"/>
        <v>0.15852555539737734</v>
      </c>
      <c r="AX49" s="41">
        <f t="shared" si="94"/>
        <v>0.17770584930767663</v>
      </c>
      <c r="AY49" s="42">
        <f t="shared" si="95"/>
        <v>0.19901728698578697</v>
      </c>
      <c r="AZ49" s="36"/>
      <c r="BA49" s="47">
        <f t="shared" si="96"/>
        <v>9.9620913709911565E-2</v>
      </c>
      <c r="BB49" s="41">
        <f t="shared" si="97"/>
        <v>8.9699878466412933E-2</v>
      </c>
      <c r="BC49" s="41">
        <f t="shared" si="98"/>
        <v>0.16557559209567302</v>
      </c>
      <c r="BD49" s="41">
        <f t="shared" si="99"/>
        <v>0.18475588600597231</v>
      </c>
      <c r="BE49" s="42">
        <f t="shared" si="100"/>
        <v>0.20606732368408268</v>
      </c>
      <c r="BF49" s="36"/>
      <c r="BG49" s="39">
        <f t="shared" si="101"/>
        <v>1.4252052783711923E-3</v>
      </c>
      <c r="BH49" s="41">
        <f t="shared" si="102"/>
        <v>0.11904919115219542</v>
      </c>
      <c r="BI49" s="40">
        <f t="shared" si="103"/>
        <v>1.3349710743058293E-2</v>
      </c>
      <c r="BJ49" s="41">
        <f t="shared" si="104"/>
        <v>0.10497290581431926</v>
      </c>
      <c r="BK49" s="41">
        <f t="shared" si="105"/>
        <v>0.75642662162711261</v>
      </c>
      <c r="BL49" s="42">
        <f t="shared" si="106"/>
        <v>0.82036092701437824</v>
      </c>
      <c r="BM49" s="36"/>
      <c r="BN49" s="35">
        <v>208.964</v>
      </c>
      <c r="BO49" s="36">
        <v>124.283</v>
      </c>
      <c r="BP49" s="37">
        <f t="shared" si="107"/>
        <v>333.24700000000001</v>
      </c>
      <c r="BQ49" s="33">
        <v>7949.1610000000001</v>
      </c>
      <c r="BR49" s="36">
        <v>34.661000000000001</v>
      </c>
      <c r="BS49" s="36">
        <v>13.439</v>
      </c>
      <c r="BT49" s="37">
        <f t="shared" si="108"/>
        <v>7901.0609999999997</v>
      </c>
      <c r="BU49" s="36">
        <v>955.34300000000007</v>
      </c>
      <c r="BV49" s="36">
        <v>290.90499999999997</v>
      </c>
      <c r="BW49" s="37">
        <v>1246.248</v>
      </c>
      <c r="BX49" s="36">
        <v>38.048000000000002</v>
      </c>
      <c r="BY49" s="36">
        <v>0</v>
      </c>
      <c r="BZ49" s="36">
        <v>82.572999999999993</v>
      </c>
      <c r="CA49" s="36">
        <v>63.641000000000176</v>
      </c>
      <c r="CB49" s="67">
        <v>9664.8179999999993</v>
      </c>
      <c r="CC49" s="36">
        <v>23.181999999999999</v>
      </c>
      <c r="CD49" s="33">
        <v>5991.8580000000002</v>
      </c>
      <c r="CE49" s="37">
        <f t="shared" si="109"/>
        <v>6015.04</v>
      </c>
      <c r="CF49" s="36">
        <v>2401.9319999999998</v>
      </c>
      <c r="CG49" s="36">
        <v>94.968999999999596</v>
      </c>
      <c r="CH49" s="37">
        <f t="shared" si="110"/>
        <v>2496.9009999999994</v>
      </c>
      <c r="CI49" s="36">
        <v>190.059</v>
      </c>
      <c r="CJ49" s="36">
        <v>962.81799999999998</v>
      </c>
      <c r="CK49" s="108">
        <f t="shared" si="111"/>
        <v>9664.8179999999975</v>
      </c>
      <c r="CL49" s="36"/>
      <c r="CM49" s="69">
        <v>1334.796</v>
      </c>
      <c r="CN49" s="36"/>
      <c r="CO49" s="60" t="s">
        <v>209</v>
      </c>
      <c r="CP49" s="56">
        <v>62.6</v>
      </c>
      <c r="CQ49" s="56"/>
      <c r="CR49" s="70">
        <v>4</v>
      </c>
      <c r="CS49" s="71" t="s">
        <v>134</v>
      </c>
      <c r="CT49" s="76" t="s">
        <v>137</v>
      </c>
      <c r="CU49" s="56"/>
      <c r="CV49" s="32">
        <v>743.85199999999998</v>
      </c>
      <c r="CW49" s="33">
        <v>833.85199999999998</v>
      </c>
      <c r="CX49" s="34">
        <v>933.85199999999998</v>
      </c>
      <c r="CY49" s="56"/>
      <c r="CZ49" s="60">
        <f t="shared" si="112"/>
        <v>4565.6900000000005</v>
      </c>
      <c r="DA49" s="33">
        <v>4439.0640000000003</v>
      </c>
      <c r="DB49" s="34">
        <v>4692.3159999999998</v>
      </c>
      <c r="DC49" s="56"/>
      <c r="DD49" s="32">
        <v>60.165999999999997</v>
      </c>
      <c r="DE49" s="33">
        <v>107.586</v>
      </c>
      <c r="DF49" s="33">
        <v>253.24100000000001</v>
      </c>
      <c r="DG49" s="33">
        <v>187.18700000000001</v>
      </c>
      <c r="DH49" s="33">
        <v>1045.377</v>
      </c>
      <c r="DI49" s="33">
        <v>168.56800000000001</v>
      </c>
      <c r="DJ49" s="33">
        <v>46.981000000000002</v>
      </c>
      <c r="DK49" s="33">
        <v>9.0949470177292824E-13</v>
      </c>
      <c r="DL49" s="33">
        <v>5620.1139999999996</v>
      </c>
      <c r="DM49" s="72">
        <f t="shared" si="113"/>
        <v>7489.22</v>
      </c>
      <c r="DN49" s="33"/>
      <c r="DO49" s="47">
        <f t="shared" si="114"/>
        <v>8.0336804099759383E-3</v>
      </c>
      <c r="DP49" s="41">
        <f t="shared" si="115"/>
        <v>1.4365447937168357E-2</v>
      </c>
      <c r="DQ49" s="41">
        <f t="shared" si="116"/>
        <v>3.3814068754823602E-2</v>
      </c>
      <c r="DR49" s="41">
        <f t="shared" si="117"/>
        <v>2.4994191651467042E-2</v>
      </c>
      <c r="DS49" s="41">
        <f t="shared" si="118"/>
        <v>0.13958422906524309</v>
      </c>
      <c r="DT49" s="41">
        <f t="shared" si="119"/>
        <v>2.2508084954107371E-2</v>
      </c>
      <c r="DU49" s="41">
        <f t="shared" si="120"/>
        <v>6.2731499408483129E-3</v>
      </c>
      <c r="DV49" s="41">
        <f t="shared" si="121"/>
        <v>1.2144051073048038E-16</v>
      </c>
      <c r="DW49" s="41">
        <f t="shared" si="122"/>
        <v>0.75042714728636617</v>
      </c>
      <c r="DX49" s="73">
        <f t="shared" si="123"/>
        <v>1</v>
      </c>
      <c r="DY49" s="56"/>
      <c r="DZ49" s="35">
        <v>37.518000000000001</v>
      </c>
      <c r="EA49" s="36">
        <v>68.600999999999999</v>
      </c>
      <c r="EB49" s="68">
        <f t="shared" si="124"/>
        <v>106.119</v>
      </c>
      <c r="ED49" s="35">
        <v>34.661000000000001</v>
      </c>
      <c r="EE49" s="36">
        <v>13.439</v>
      </c>
      <c r="EF49" s="68">
        <f t="shared" si="125"/>
        <v>48.1</v>
      </c>
      <c r="EH49" s="32">
        <v>6012.9570000000003</v>
      </c>
      <c r="EI49" s="33">
        <v>1936.204</v>
      </c>
      <c r="EJ49" s="34">
        <f t="shared" si="126"/>
        <v>7949.1610000000001</v>
      </c>
      <c r="EK49" s="63"/>
      <c r="EL49" s="47">
        <v>0.75642662162711261</v>
      </c>
      <c r="EM49" s="41">
        <v>0.24357337837288739</v>
      </c>
      <c r="EN49" s="42">
        <f t="shared" si="127"/>
        <v>1</v>
      </c>
      <c r="EO49" s="56"/>
      <c r="EP49" s="60">
        <f t="shared" si="128"/>
        <v>904.69949999999994</v>
      </c>
      <c r="EQ49" s="33">
        <v>846.58100000000002</v>
      </c>
      <c r="ER49" s="34">
        <v>962.81799999999998</v>
      </c>
      <c r="ET49" s="60">
        <f t="shared" si="129"/>
        <v>7590.4855000000007</v>
      </c>
      <c r="EU49" s="33">
        <v>7231.81</v>
      </c>
      <c r="EV49" s="34">
        <v>7949.1610000000001</v>
      </c>
      <c r="EX49" s="60">
        <f t="shared" si="130"/>
        <v>2653.7200000000003</v>
      </c>
      <c r="EY49" s="33">
        <v>2478.3000000000002</v>
      </c>
      <c r="EZ49" s="34">
        <v>2829.14</v>
      </c>
      <c r="FB49" s="60">
        <f t="shared" si="131"/>
        <v>10244.2055</v>
      </c>
      <c r="FC49" s="56">
        <v>9710.11</v>
      </c>
      <c r="FD49" s="70">
        <v>10778.300999999999</v>
      </c>
      <c r="FF49" s="60">
        <f t="shared" si="132"/>
        <v>5889.9490000000005</v>
      </c>
      <c r="FG49" s="33">
        <v>5788.04</v>
      </c>
      <c r="FH49" s="34">
        <v>5991.8580000000002</v>
      </c>
      <c r="FI49" s="33"/>
      <c r="FJ49" s="74">
        <f t="shared" si="133"/>
        <v>0.4855048486169114</v>
      </c>
    </row>
    <row r="50" spans="1:166" x14ac:dyDescent="0.2">
      <c r="A50" s="1"/>
      <c r="B50" s="75" t="s">
        <v>175</v>
      </c>
      <c r="C50" s="32">
        <v>9402.9699999999993</v>
      </c>
      <c r="D50" s="33">
        <v>9195.9014999999999</v>
      </c>
      <c r="E50" s="33">
        <v>7787.07</v>
      </c>
      <c r="F50" s="33">
        <v>1435.5439999999999</v>
      </c>
      <c r="G50" s="33">
        <v>6614.1790000000001</v>
      </c>
      <c r="H50" s="33">
        <f t="shared" si="67"/>
        <v>10838.513999999999</v>
      </c>
      <c r="I50" s="34">
        <f t="shared" si="68"/>
        <v>9222.6139999999996</v>
      </c>
      <c r="J50" s="33"/>
      <c r="K50" s="35">
        <v>87.067000000000007</v>
      </c>
      <c r="L50" s="36">
        <v>20.732999999999997</v>
      </c>
      <c r="M50" s="36">
        <v>0.996</v>
      </c>
      <c r="N50" s="37">
        <f t="shared" si="69"/>
        <v>108.79600000000001</v>
      </c>
      <c r="O50" s="36">
        <v>61.647999999999996</v>
      </c>
      <c r="P50" s="37">
        <f t="shared" si="70"/>
        <v>47.14800000000001</v>
      </c>
      <c r="Q50" s="36">
        <v>-0.68899999999999983</v>
      </c>
      <c r="R50" s="37">
        <f t="shared" si="71"/>
        <v>47.83700000000001</v>
      </c>
      <c r="S50" s="36">
        <v>12.415000000000001</v>
      </c>
      <c r="T50" s="36">
        <v>3.512</v>
      </c>
      <c r="U50" s="36">
        <v>0</v>
      </c>
      <c r="V50" s="37">
        <f t="shared" si="72"/>
        <v>63.76400000000001</v>
      </c>
      <c r="W50" s="36">
        <v>13.16</v>
      </c>
      <c r="X50" s="38">
        <f t="shared" si="73"/>
        <v>50.604000000000013</v>
      </c>
      <c r="Y50" s="36"/>
      <c r="Z50" s="39">
        <f t="shared" si="74"/>
        <v>1.8936044497649306E-2</v>
      </c>
      <c r="AA50" s="40">
        <f t="shared" si="75"/>
        <v>4.5091827049256669E-3</v>
      </c>
      <c r="AB50" s="41">
        <f t="shared" si="76"/>
        <v>0.49427932297972299</v>
      </c>
      <c r="AC50" s="41">
        <f t="shared" si="77"/>
        <v>0.50860070455651707</v>
      </c>
      <c r="AD50" s="41">
        <f t="shared" si="78"/>
        <v>0.56663847935585865</v>
      </c>
      <c r="AE50" s="40">
        <f t="shared" si="79"/>
        <v>1.340771212044844E-2</v>
      </c>
      <c r="AF50" s="40">
        <f t="shared" si="80"/>
        <v>1.1005772517245865E-2</v>
      </c>
      <c r="AG50" s="40">
        <f t="shared" si="81"/>
        <v>1.9861903954482944E-2</v>
      </c>
      <c r="AH50" s="40">
        <f t="shared" si="82"/>
        <v>2.475673053373274E-2</v>
      </c>
      <c r="AI50" s="40">
        <f t="shared" si="83"/>
        <v>1.877586553376414E-2</v>
      </c>
      <c r="AJ50" s="42">
        <f t="shared" si="84"/>
        <v>0.11564983039556088</v>
      </c>
      <c r="AK50" s="36"/>
      <c r="AL50" s="47">
        <f t="shared" si="85"/>
        <v>5.3776204953907912E-2</v>
      </c>
      <c r="AM50" s="41">
        <f t="shared" si="86"/>
        <v>4.2857787391261705E-2</v>
      </c>
      <c r="AN50" s="42">
        <f t="shared" si="87"/>
        <v>1.471138271625394E-2</v>
      </c>
      <c r="AO50" s="36"/>
      <c r="AP50" s="47">
        <f t="shared" si="88"/>
        <v>0.84937967682324678</v>
      </c>
      <c r="AQ50" s="41">
        <f t="shared" si="89"/>
        <v>0.8041591190136661</v>
      </c>
      <c r="AR50" s="41">
        <f t="shared" si="90"/>
        <v>3.7988848204343957E-2</v>
      </c>
      <c r="AS50" s="41">
        <f t="shared" si="91"/>
        <v>0.13331702642888366</v>
      </c>
      <c r="AT50" s="66">
        <v>1.1259999999999999</v>
      </c>
      <c r="AU50" s="36"/>
      <c r="AV50" s="47">
        <f t="shared" si="92"/>
        <v>9.5057193886612434E-2</v>
      </c>
      <c r="AW50" s="41">
        <f t="shared" si="93"/>
        <v>0.15853892622711749</v>
      </c>
      <c r="AX50" s="41">
        <f t="shared" si="94"/>
        <v>0.17519999999999999</v>
      </c>
      <c r="AY50" s="42">
        <f t="shared" si="95"/>
        <v>0.19481479942419327</v>
      </c>
      <c r="AZ50" s="36"/>
      <c r="BA50" s="47">
        <f t="shared" si="96"/>
        <v>9.6727629674453933E-2</v>
      </c>
      <c r="BB50" s="41">
        <f t="shared" si="97"/>
        <v>0.10043889775251863</v>
      </c>
      <c r="BC50" s="41">
        <f t="shared" si="98"/>
        <v>0.16845794948832862</v>
      </c>
      <c r="BD50" s="41">
        <f t="shared" si="99"/>
        <v>0.18511902326121113</v>
      </c>
      <c r="BE50" s="42">
        <f t="shared" si="100"/>
        <v>0.20473382268540441</v>
      </c>
      <c r="BF50" s="36"/>
      <c r="BG50" s="39">
        <f t="shared" si="101"/>
        <v>-1.8159354396734843E-4</v>
      </c>
      <c r="BH50" s="41">
        <f t="shared" si="102"/>
        <v>-1.0923503765358696E-2</v>
      </c>
      <c r="BI50" s="40">
        <f t="shared" si="103"/>
        <v>5.3055899073720927E-3</v>
      </c>
      <c r="BJ50" s="41">
        <f t="shared" si="104"/>
        <v>4.4406872934970233E-2</v>
      </c>
      <c r="BK50" s="41">
        <f t="shared" si="105"/>
        <v>0.71720133503358774</v>
      </c>
      <c r="BL50" s="42">
        <f t="shared" si="106"/>
        <v>0.76122030044844124</v>
      </c>
      <c r="BM50" s="36"/>
      <c r="BN50" s="35">
        <v>87.35</v>
      </c>
      <c r="BO50" s="36">
        <v>247.49199999999999</v>
      </c>
      <c r="BP50" s="37">
        <f t="shared" si="107"/>
        <v>334.84199999999998</v>
      </c>
      <c r="BQ50" s="33">
        <v>7787.07</v>
      </c>
      <c r="BR50" s="36">
        <v>11.98</v>
      </c>
      <c r="BS50" s="36">
        <v>8.8670000000000009</v>
      </c>
      <c r="BT50" s="37">
        <f t="shared" si="108"/>
        <v>7766.223</v>
      </c>
      <c r="BU50" s="36">
        <v>918.73400000000004</v>
      </c>
      <c r="BV50" s="36">
        <v>185.99799999999999</v>
      </c>
      <c r="BW50" s="37">
        <v>1104.732</v>
      </c>
      <c r="BX50" s="36">
        <v>0</v>
      </c>
      <c r="BY50" s="36">
        <v>4.45</v>
      </c>
      <c r="BZ50" s="36">
        <v>99.448999999999998</v>
      </c>
      <c r="CA50" s="36">
        <v>93.273999999998878</v>
      </c>
      <c r="CB50" s="67">
        <v>9402.9699999999993</v>
      </c>
      <c r="CC50" s="36">
        <v>1.5940000000000001</v>
      </c>
      <c r="CD50" s="33">
        <v>6614.1790000000001</v>
      </c>
      <c r="CE50" s="37">
        <f t="shared" si="109"/>
        <v>6615.7730000000001</v>
      </c>
      <c r="CF50" s="36">
        <v>1423.6279999999999</v>
      </c>
      <c r="CG50" s="36">
        <v>268.47999999999911</v>
      </c>
      <c r="CH50" s="37">
        <f t="shared" si="110"/>
        <v>1692.107999999999</v>
      </c>
      <c r="CI50" s="36">
        <v>185.56200000000001</v>
      </c>
      <c r="CJ50" s="36">
        <v>909.52700000000004</v>
      </c>
      <c r="CK50" s="108">
        <f t="shared" si="111"/>
        <v>9402.9699999999993</v>
      </c>
      <c r="CL50" s="36"/>
      <c r="CM50" s="69">
        <v>1253.576</v>
      </c>
      <c r="CN50" s="36"/>
      <c r="CO50" s="60" t="s">
        <v>216</v>
      </c>
      <c r="CP50" s="56">
        <v>64.7</v>
      </c>
      <c r="CQ50" s="56"/>
      <c r="CR50" s="70">
        <v>10</v>
      </c>
      <c r="CS50" s="71" t="s">
        <v>134</v>
      </c>
      <c r="CT50" s="76" t="s">
        <v>140</v>
      </c>
      <c r="CU50" s="56"/>
      <c r="CV50" s="32">
        <v>808.81994240000006</v>
      </c>
      <c r="CW50" s="33">
        <v>893.81994240000006</v>
      </c>
      <c r="CX50" s="34">
        <v>993.88900000000001</v>
      </c>
      <c r="CY50" s="56"/>
      <c r="CZ50" s="60">
        <f t="shared" si="112"/>
        <v>5095.5840000000007</v>
      </c>
      <c r="DA50" s="33">
        <v>5089.4560000000001</v>
      </c>
      <c r="DB50" s="34">
        <v>5101.7120000000004</v>
      </c>
      <c r="DC50" s="56"/>
      <c r="DD50" s="32">
        <v>129.98699999999999</v>
      </c>
      <c r="DE50" s="33">
        <v>50.579000000000001</v>
      </c>
      <c r="DF50" s="33">
        <v>349.666</v>
      </c>
      <c r="DG50" s="33">
        <v>185.55500000000001</v>
      </c>
      <c r="DH50" s="33">
        <v>1178.683</v>
      </c>
      <c r="DI50" s="33">
        <v>176.042</v>
      </c>
      <c r="DJ50" s="33">
        <v>26.637</v>
      </c>
      <c r="DK50" s="33">
        <v>27.213000000000648</v>
      </c>
      <c r="DL50" s="33">
        <v>5264.9579999999996</v>
      </c>
      <c r="DM50" s="72">
        <f t="shared" si="113"/>
        <v>7389.3200000000006</v>
      </c>
      <c r="DN50" s="33"/>
      <c r="DO50" s="47">
        <f t="shared" si="114"/>
        <v>1.7591199190182587E-2</v>
      </c>
      <c r="DP50" s="41">
        <f t="shared" si="115"/>
        <v>6.8448788251151658E-3</v>
      </c>
      <c r="DQ50" s="41">
        <f t="shared" si="116"/>
        <v>4.7320457092127552E-2</v>
      </c>
      <c r="DR50" s="41">
        <f t="shared" si="117"/>
        <v>2.5111241629811674E-2</v>
      </c>
      <c r="DS50" s="41">
        <f t="shared" si="118"/>
        <v>0.1595117006706977</v>
      </c>
      <c r="DT50" s="41">
        <f t="shared" si="119"/>
        <v>2.3823843059983866E-2</v>
      </c>
      <c r="DU50" s="41">
        <f t="shared" si="120"/>
        <v>3.6047971937877908E-3</v>
      </c>
      <c r="DV50" s="41">
        <f t="shared" si="121"/>
        <v>3.682747532925986E-3</v>
      </c>
      <c r="DW50" s="41">
        <f t="shared" si="122"/>
        <v>0.71250913480536759</v>
      </c>
      <c r="DX50" s="73">
        <f t="shared" si="123"/>
        <v>0.99999999999999989</v>
      </c>
      <c r="DY50" s="56"/>
      <c r="DZ50" s="35">
        <v>19.445</v>
      </c>
      <c r="EA50" s="36">
        <v>21.87</v>
      </c>
      <c r="EB50" s="68">
        <f t="shared" si="124"/>
        <v>41.314999999999998</v>
      </c>
      <c r="ED50" s="35">
        <v>11.98</v>
      </c>
      <c r="EE50" s="36">
        <v>8.8670000000000009</v>
      </c>
      <c r="EF50" s="68">
        <f t="shared" si="125"/>
        <v>20.847000000000001</v>
      </c>
      <c r="EH50" s="32">
        <v>5584.8969999999999</v>
      </c>
      <c r="EI50" s="33">
        <v>2202.1729999999998</v>
      </c>
      <c r="EJ50" s="34">
        <f t="shared" si="126"/>
        <v>7787.07</v>
      </c>
      <c r="EK50" s="63"/>
      <c r="EL50" s="47">
        <v>0.71720133503358774</v>
      </c>
      <c r="EM50" s="41">
        <v>0.28279866496641226</v>
      </c>
      <c r="EN50" s="42">
        <f t="shared" si="127"/>
        <v>1</v>
      </c>
      <c r="EO50" s="56"/>
      <c r="EP50" s="60">
        <f t="shared" si="128"/>
        <v>875.12450000000001</v>
      </c>
      <c r="EQ50" s="33">
        <v>840.72199999999998</v>
      </c>
      <c r="ER50" s="34">
        <v>909.52700000000004</v>
      </c>
      <c r="ET50" s="60">
        <f t="shared" si="129"/>
        <v>7588.3755000000001</v>
      </c>
      <c r="EU50" s="33">
        <v>7389.6810000000005</v>
      </c>
      <c r="EV50" s="34">
        <v>7787.07</v>
      </c>
      <c r="EX50" s="60">
        <f t="shared" si="130"/>
        <v>1444.7299999999996</v>
      </c>
      <c r="EY50" s="33">
        <v>1453.9159999999993</v>
      </c>
      <c r="EZ50" s="34">
        <v>1435.5439999999999</v>
      </c>
      <c r="FB50" s="60">
        <f t="shared" si="131"/>
        <v>9033.1054999999997</v>
      </c>
      <c r="FC50" s="56">
        <v>8843.5969999999998</v>
      </c>
      <c r="FD50" s="70">
        <v>9222.6139999999996</v>
      </c>
      <c r="FF50" s="60">
        <f t="shared" si="132"/>
        <v>6566.2325000000001</v>
      </c>
      <c r="FG50" s="33">
        <v>6518.2860000000001</v>
      </c>
      <c r="FH50" s="34">
        <v>6614.1790000000001</v>
      </c>
      <c r="FI50" s="33"/>
      <c r="FJ50" s="74">
        <f t="shared" si="133"/>
        <v>0.54256389204687461</v>
      </c>
    </row>
    <row r="51" spans="1:166" x14ac:dyDescent="0.2">
      <c r="A51" s="1"/>
      <c r="B51" s="75" t="s">
        <v>183</v>
      </c>
      <c r="C51" s="32">
        <v>1793.412</v>
      </c>
      <c r="D51" s="33">
        <v>1676.894</v>
      </c>
      <c r="E51" s="33">
        <v>1514.9770000000001</v>
      </c>
      <c r="F51" s="33">
        <v>361</v>
      </c>
      <c r="G51" s="33">
        <v>1197.729</v>
      </c>
      <c r="H51" s="33">
        <f t="shared" si="67"/>
        <v>2154.4120000000003</v>
      </c>
      <c r="I51" s="34">
        <f t="shared" si="68"/>
        <v>1875.9770000000001</v>
      </c>
      <c r="J51" s="33"/>
      <c r="K51" s="35">
        <v>15.612</v>
      </c>
      <c r="L51" s="36">
        <v>2.9910000000000005</v>
      </c>
      <c r="M51" s="36">
        <v>0</v>
      </c>
      <c r="N51" s="37">
        <f t="shared" si="69"/>
        <v>18.603000000000002</v>
      </c>
      <c r="O51" s="36">
        <v>13.004</v>
      </c>
      <c r="P51" s="37">
        <f t="shared" si="70"/>
        <v>5.599000000000002</v>
      </c>
      <c r="Q51" s="36">
        <v>-0.442</v>
      </c>
      <c r="R51" s="37">
        <f t="shared" si="71"/>
        <v>6.0410000000000021</v>
      </c>
      <c r="S51" s="36">
        <v>2.2269999999999999</v>
      </c>
      <c r="T51" s="36">
        <v>-0.23899999999999999</v>
      </c>
      <c r="U51" s="36">
        <v>5.0000000000000001E-3</v>
      </c>
      <c r="V51" s="37">
        <f t="shared" si="72"/>
        <v>8.0340000000000025</v>
      </c>
      <c r="W51" s="36">
        <v>0.9</v>
      </c>
      <c r="X51" s="38">
        <f t="shared" si="73"/>
        <v>7.1340000000000021</v>
      </c>
      <c r="Y51" s="36"/>
      <c r="Z51" s="39">
        <f t="shared" si="74"/>
        <v>1.8620139376728642E-2</v>
      </c>
      <c r="AA51" s="40">
        <f t="shared" si="75"/>
        <v>3.5673095616061607E-3</v>
      </c>
      <c r="AB51" s="41">
        <f t="shared" si="76"/>
        <v>0.63153805060463308</v>
      </c>
      <c r="AC51" s="41">
        <f t="shared" si="77"/>
        <v>0.62429188670187219</v>
      </c>
      <c r="AD51" s="41">
        <f t="shared" si="78"/>
        <v>0.69902703864968008</v>
      </c>
      <c r="AE51" s="40">
        <f t="shared" si="79"/>
        <v>1.5509626726555167E-2</v>
      </c>
      <c r="AF51" s="40">
        <f t="shared" si="80"/>
        <v>8.5085879012030598E-3</v>
      </c>
      <c r="AG51" s="40">
        <f t="shared" si="81"/>
        <v>1.5880480131869875E-2</v>
      </c>
      <c r="AH51" s="40">
        <f t="shared" si="82"/>
        <v>1.6888870585996179E-2</v>
      </c>
      <c r="AI51" s="40">
        <f t="shared" si="83"/>
        <v>1.344743208250994E-2</v>
      </c>
      <c r="AJ51" s="42">
        <f t="shared" si="84"/>
        <v>8.6535662299854474E-2</v>
      </c>
      <c r="AK51" s="36"/>
      <c r="AL51" s="47">
        <f t="shared" si="85"/>
        <v>0.23358412520051153</v>
      </c>
      <c r="AM51" s="41">
        <f t="shared" si="86"/>
        <v>0.22572098563288426</v>
      </c>
      <c r="AN51" s="42">
        <f t="shared" si="87"/>
        <v>0.12743458129108243</v>
      </c>
      <c r="AO51" s="36"/>
      <c r="AP51" s="47">
        <f t="shared" si="88"/>
        <v>0.79059220040964318</v>
      </c>
      <c r="AQ51" s="41">
        <f t="shared" si="89"/>
        <v>0.75113872180946228</v>
      </c>
      <c r="AR51" s="41">
        <f t="shared" si="90"/>
        <v>7.4036529252620123E-2</v>
      </c>
      <c r="AS51" s="41">
        <f t="shared" si="91"/>
        <v>0.14722997281160155</v>
      </c>
      <c r="AT51" s="66">
        <v>1.37</v>
      </c>
      <c r="AU51" s="36"/>
      <c r="AV51" s="47">
        <f t="shared" si="92"/>
        <v>0.10328399414077746</v>
      </c>
      <c r="AW51" s="41">
        <f t="shared" si="93"/>
        <v>0.16903903491765995</v>
      </c>
      <c r="AX51" s="41">
        <f t="shared" si="94"/>
        <v>0.1895</v>
      </c>
      <c r="AY51" s="42">
        <f t="shared" si="95"/>
        <v>0.20989999999999998</v>
      </c>
      <c r="AZ51" s="36"/>
      <c r="BA51" s="47">
        <f t="shared" si="96"/>
        <v>0.10316090223551531</v>
      </c>
      <c r="BB51" s="41">
        <f t="shared" si="97"/>
        <v>0.10726188656036649</v>
      </c>
      <c r="BC51" s="41">
        <f t="shared" si="98"/>
        <v>0.17633746116253066</v>
      </c>
      <c r="BD51" s="41">
        <f t="shared" si="99"/>
        <v>0.19679842624487071</v>
      </c>
      <c r="BE51" s="42">
        <f t="shared" si="100"/>
        <v>0.21719842624487068</v>
      </c>
      <c r="BF51" s="36"/>
      <c r="BG51" s="39">
        <f t="shared" si="101"/>
        <v>-6.4452932043351156E-4</v>
      </c>
      <c r="BH51" s="41">
        <f t="shared" si="102"/>
        <v>-5.825754580202977E-2</v>
      </c>
      <c r="BI51" s="40">
        <f t="shared" si="103"/>
        <v>1.3650372249875739E-2</v>
      </c>
      <c r="BJ51" s="41">
        <f t="shared" si="104"/>
        <v>0.10285486919327563</v>
      </c>
      <c r="BK51" s="41">
        <f t="shared" si="105"/>
        <v>0.73266920883947417</v>
      </c>
      <c r="BL51" s="42">
        <f t="shared" si="106"/>
        <v>0.784112491784281</v>
      </c>
      <c r="BM51" s="36"/>
      <c r="BN51" s="35">
        <v>48.838000000000001</v>
      </c>
      <c r="BO51" s="36">
        <v>80.828999999999994</v>
      </c>
      <c r="BP51" s="37">
        <f t="shared" si="107"/>
        <v>129.667</v>
      </c>
      <c r="BQ51" s="33">
        <v>1514.9770000000001</v>
      </c>
      <c r="BR51" s="36">
        <v>11.05</v>
      </c>
      <c r="BS51" s="36">
        <v>5</v>
      </c>
      <c r="BT51" s="37">
        <f t="shared" si="108"/>
        <v>1498.9270000000001</v>
      </c>
      <c r="BU51" s="36">
        <v>129.56</v>
      </c>
      <c r="BV51" s="36">
        <v>28.542000000000002</v>
      </c>
      <c r="BW51" s="37">
        <v>158.102</v>
      </c>
      <c r="BX51" s="36">
        <v>0</v>
      </c>
      <c r="BY51" s="36">
        <v>0.121</v>
      </c>
      <c r="BZ51" s="36">
        <v>5.01</v>
      </c>
      <c r="CA51" s="36">
        <v>1.5849999999999795</v>
      </c>
      <c r="CB51" s="67">
        <v>1793.412</v>
      </c>
      <c r="CC51" s="36">
        <v>100.027</v>
      </c>
      <c r="CD51" s="33">
        <v>1197.729</v>
      </c>
      <c r="CE51" s="37">
        <f t="shared" si="109"/>
        <v>1297.7560000000001</v>
      </c>
      <c r="CF51" s="36">
        <v>256.79899999999998</v>
      </c>
      <c r="CG51" s="36">
        <v>13.850999999999971</v>
      </c>
      <c r="CH51" s="37">
        <f t="shared" si="110"/>
        <v>270.64999999999998</v>
      </c>
      <c r="CI51" s="36">
        <v>39.996000000000002</v>
      </c>
      <c r="CJ51" s="36">
        <v>185.01</v>
      </c>
      <c r="CK51" s="108">
        <f t="shared" si="111"/>
        <v>1793.412</v>
      </c>
      <c r="CL51" s="36"/>
      <c r="CM51" s="69">
        <v>264.04399999999998</v>
      </c>
      <c r="CN51" s="36"/>
      <c r="CO51" s="60" t="s">
        <v>210</v>
      </c>
      <c r="CP51" s="56">
        <v>16.100000000000001</v>
      </c>
      <c r="CQ51" s="56"/>
      <c r="CR51" s="70">
        <v>3</v>
      </c>
      <c r="CS51" s="60"/>
      <c r="CT51" s="76" t="s">
        <v>137</v>
      </c>
      <c r="CU51" s="56"/>
      <c r="CV51" s="32">
        <v>165.23075449999999</v>
      </c>
      <c r="CW51" s="33">
        <v>185.23075449999999</v>
      </c>
      <c r="CX51" s="34">
        <v>205.17116289999998</v>
      </c>
      <c r="CY51" s="56"/>
      <c r="CZ51" s="60">
        <f t="shared" si="112"/>
        <v>898.4615</v>
      </c>
      <c r="DA51" s="33">
        <v>819.452</v>
      </c>
      <c r="DB51" s="34">
        <v>977.471</v>
      </c>
      <c r="DC51" s="56"/>
      <c r="DD51" s="32">
        <v>79.951999999999998</v>
      </c>
      <c r="DE51" s="33">
        <v>9.9710000000000001</v>
      </c>
      <c r="DF51" s="33">
        <v>60.210999999999999</v>
      </c>
      <c r="DG51" s="33">
        <v>12.38</v>
      </c>
      <c r="DH51" s="33">
        <v>132.792</v>
      </c>
      <c r="DI51" s="33">
        <v>35.840000000000003</v>
      </c>
      <c r="DJ51" s="33">
        <v>19.538</v>
      </c>
      <c r="DK51" s="33">
        <v>-9.9999999997635314E-4</v>
      </c>
      <c r="DL51" s="33">
        <v>1006.46</v>
      </c>
      <c r="DM51" s="72">
        <f t="shared" si="113"/>
        <v>1357.143</v>
      </c>
      <c r="DN51" s="33"/>
      <c r="DO51" s="47">
        <f t="shared" si="114"/>
        <v>5.8911993798737496E-2</v>
      </c>
      <c r="DP51" s="41">
        <f t="shared" si="115"/>
        <v>7.3470518582050672E-3</v>
      </c>
      <c r="DQ51" s="41">
        <f t="shared" si="116"/>
        <v>4.4365995329895228E-2</v>
      </c>
      <c r="DR51" s="41">
        <f t="shared" si="117"/>
        <v>9.1221043029363902E-3</v>
      </c>
      <c r="DS51" s="41">
        <f t="shared" si="118"/>
        <v>9.784672654244983E-2</v>
      </c>
      <c r="DT51" s="41">
        <f t="shared" si="119"/>
        <v>2.6408418272798079E-2</v>
      </c>
      <c r="DU51" s="41">
        <f t="shared" si="120"/>
        <v>1.4396419537218996E-2</v>
      </c>
      <c r="DV51" s="41">
        <f t="shared" si="121"/>
        <v>-7.3684202768341516E-7</v>
      </c>
      <c r="DW51" s="41">
        <f t="shared" si="122"/>
        <v>0.74160202719978663</v>
      </c>
      <c r="DX51" s="73">
        <f t="shared" si="123"/>
        <v>1</v>
      </c>
      <c r="DY51" s="56"/>
      <c r="DZ51" s="35">
        <v>4.8369999999999997</v>
      </c>
      <c r="EA51" s="36">
        <v>15.843</v>
      </c>
      <c r="EB51" s="68">
        <f t="shared" si="124"/>
        <v>20.68</v>
      </c>
      <c r="ED51" s="35">
        <v>11.05</v>
      </c>
      <c r="EE51" s="36">
        <v>5</v>
      </c>
      <c r="EF51" s="68">
        <f t="shared" si="125"/>
        <v>16.05</v>
      </c>
      <c r="EH51" s="32">
        <v>1109.9770000000001</v>
      </c>
      <c r="EI51" s="33">
        <v>404.99999999999994</v>
      </c>
      <c r="EJ51" s="34">
        <f t="shared" si="126"/>
        <v>1514.9770000000001</v>
      </c>
      <c r="EK51" s="63"/>
      <c r="EL51" s="47">
        <v>0.73266920883947417</v>
      </c>
      <c r="EM51" s="41">
        <v>0.26733079116052583</v>
      </c>
      <c r="EN51" s="42">
        <f t="shared" si="127"/>
        <v>1</v>
      </c>
      <c r="EO51" s="56"/>
      <c r="EP51" s="60">
        <f t="shared" si="128"/>
        <v>164.88</v>
      </c>
      <c r="EQ51" s="33">
        <v>144.75</v>
      </c>
      <c r="ER51" s="34">
        <v>185.01</v>
      </c>
      <c r="ET51" s="60">
        <f t="shared" si="129"/>
        <v>1371.5435</v>
      </c>
      <c r="EU51" s="33">
        <v>1228.1099999999999</v>
      </c>
      <c r="EV51" s="34">
        <v>1514.9770000000001</v>
      </c>
      <c r="EX51" s="60">
        <f t="shared" si="130"/>
        <v>331.6995</v>
      </c>
      <c r="EY51" s="33">
        <v>302.399</v>
      </c>
      <c r="EZ51" s="34">
        <v>361</v>
      </c>
      <c r="FB51" s="60">
        <f t="shared" si="131"/>
        <v>1703.2429999999999</v>
      </c>
      <c r="FC51" s="56">
        <v>1530.509</v>
      </c>
      <c r="FD51" s="70">
        <v>1875.9770000000001</v>
      </c>
      <c r="FF51" s="60">
        <f t="shared" si="132"/>
        <v>1130.039</v>
      </c>
      <c r="FG51" s="33">
        <v>1062.3489999999999</v>
      </c>
      <c r="FH51" s="34">
        <v>1197.729</v>
      </c>
      <c r="FI51" s="33"/>
      <c r="FJ51" s="74">
        <f t="shared" si="133"/>
        <v>0.54503426987217662</v>
      </c>
    </row>
    <row r="52" spans="1:166" x14ac:dyDescent="0.2">
      <c r="A52" s="1"/>
      <c r="B52" s="75" t="s">
        <v>147</v>
      </c>
      <c r="C52" s="32">
        <v>5154.1970000000001</v>
      </c>
      <c r="D52" s="33">
        <v>5043.0825000000004</v>
      </c>
      <c r="E52" s="33">
        <v>4282.8720000000003</v>
      </c>
      <c r="F52" s="33">
        <v>1015.948</v>
      </c>
      <c r="G52" s="33">
        <v>3715.4180000000001</v>
      </c>
      <c r="H52" s="33">
        <f t="shared" si="67"/>
        <v>6170.1450000000004</v>
      </c>
      <c r="I52" s="34">
        <f t="shared" si="68"/>
        <v>5298.8200000000006</v>
      </c>
      <c r="J52" s="33"/>
      <c r="K52" s="35">
        <v>43.338000000000001</v>
      </c>
      <c r="L52" s="36">
        <v>10.533000000000001</v>
      </c>
      <c r="M52" s="36">
        <v>1.2789999999999999</v>
      </c>
      <c r="N52" s="37">
        <f t="shared" si="69"/>
        <v>55.150000000000006</v>
      </c>
      <c r="O52" s="36">
        <v>31.048999999999999</v>
      </c>
      <c r="P52" s="37">
        <f t="shared" si="70"/>
        <v>24.101000000000006</v>
      </c>
      <c r="Q52" s="36">
        <v>2.681</v>
      </c>
      <c r="R52" s="37">
        <f t="shared" si="71"/>
        <v>21.420000000000005</v>
      </c>
      <c r="S52" s="36">
        <v>8.5549999999999997</v>
      </c>
      <c r="T52" s="36">
        <v>6.7000000000000004E-2</v>
      </c>
      <c r="U52" s="36">
        <v>0.01</v>
      </c>
      <c r="V52" s="37">
        <f t="shared" si="72"/>
        <v>30.052000000000007</v>
      </c>
      <c r="W52" s="36">
        <v>5.3759999999999994</v>
      </c>
      <c r="X52" s="38">
        <f t="shared" si="73"/>
        <v>24.676000000000009</v>
      </c>
      <c r="Y52" s="36"/>
      <c r="Z52" s="39">
        <f t="shared" si="74"/>
        <v>1.7187107290035409E-2</v>
      </c>
      <c r="AA52" s="40">
        <f t="shared" si="75"/>
        <v>4.1772070950653693E-3</v>
      </c>
      <c r="AB52" s="41">
        <f t="shared" si="76"/>
        <v>0.48687511760647301</v>
      </c>
      <c r="AC52" s="41">
        <f t="shared" si="77"/>
        <v>0.48738717526096847</v>
      </c>
      <c r="AD52" s="41">
        <f t="shared" si="78"/>
        <v>0.56299184043517669</v>
      </c>
      <c r="AE52" s="40">
        <f t="shared" si="79"/>
        <v>1.2313500721037181E-2</v>
      </c>
      <c r="AF52" s="40">
        <f t="shared" si="80"/>
        <v>9.7860782567011379E-3</v>
      </c>
      <c r="AG52" s="40">
        <f t="shared" si="81"/>
        <v>1.8751486569768286E-2</v>
      </c>
      <c r="AH52" s="40">
        <f t="shared" si="82"/>
        <v>2.4866465189760396E-2</v>
      </c>
      <c r="AI52" s="40">
        <f t="shared" si="83"/>
        <v>1.6277226549053198E-2</v>
      </c>
      <c r="AJ52" s="42">
        <f t="shared" si="84"/>
        <v>0.1064505100681709</v>
      </c>
      <c r="AK52" s="36"/>
      <c r="AL52" s="47">
        <f t="shared" si="85"/>
        <v>3.2662825872364645E-2</v>
      </c>
      <c r="AM52" s="41">
        <f t="shared" si="86"/>
        <v>0.10666952376297988</v>
      </c>
      <c r="AN52" s="42">
        <f t="shared" si="87"/>
        <v>3.8339626016214746E-2</v>
      </c>
      <c r="AO52" s="36"/>
      <c r="AP52" s="47">
        <f t="shared" si="88"/>
        <v>0.86750619677636875</v>
      </c>
      <c r="AQ52" s="41">
        <f t="shared" si="89"/>
        <v>0.80496164567213335</v>
      </c>
      <c r="AR52" s="41">
        <f t="shared" si="90"/>
        <v>2.6017049794565494E-2</v>
      </c>
      <c r="AS52" s="41">
        <f t="shared" si="91"/>
        <v>0.14864216482218273</v>
      </c>
      <c r="AT52" s="66">
        <v>1.22</v>
      </c>
      <c r="AU52" s="36"/>
      <c r="AV52" s="47">
        <f t="shared" si="92"/>
        <v>9.0746240393993469E-2</v>
      </c>
      <c r="AW52" s="41">
        <f t="shared" si="93"/>
        <v>0.15989269640917253</v>
      </c>
      <c r="AX52" s="41">
        <f t="shared" si="94"/>
        <v>0.17282529172239999</v>
      </c>
      <c r="AY52" s="42">
        <f t="shared" si="95"/>
        <v>0.18760540065180278</v>
      </c>
      <c r="AZ52" s="36"/>
      <c r="BA52" s="47">
        <f t="shared" si="96"/>
        <v>9.384468618487031E-2</v>
      </c>
      <c r="BB52" s="41">
        <f t="shared" si="97"/>
        <v>9.5533795080009545E-2</v>
      </c>
      <c r="BC52" s="41">
        <f t="shared" si="98"/>
        <v>0.16901054560772111</v>
      </c>
      <c r="BD52" s="41">
        <f t="shared" si="99"/>
        <v>0.18194314092094857</v>
      </c>
      <c r="BE52" s="42">
        <f t="shared" si="100"/>
        <v>0.19672324985035139</v>
      </c>
      <c r="BF52" s="36"/>
      <c r="BG52" s="39">
        <f t="shared" si="101"/>
        <v>1.2720814189045723E-3</v>
      </c>
      <c r="BH52" s="41">
        <f t="shared" si="102"/>
        <v>8.1930140879503704E-2</v>
      </c>
      <c r="BI52" s="40">
        <f t="shared" si="103"/>
        <v>8.8823574461249361E-3</v>
      </c>
      <c r="BJ52" s="41">
        <f t="shared" si="104"/>
        <v>7.2832885650340129E-2</v>
      </c>
      <c r="BK52" s="41">
        <f t="shared" si="105"/>
        <v>0.76445618734344611</v>
      </c>
      <c r="BL52" s="42">
        <f t="shared" si="106"/>
        <v>0.80961723553545872</v>
      </c>
      <c r="BM52" s="36"/>
      <c r="BN52" s="35">
        <v>59.485999999999997</v>
      </c>
      <c r="BO52" s="36">
        <v>315.25</v>
      </c>
      <c r="BP52" s="37">
        <f t="shared" si="107"/>
        <v>374.73599999999999</v>
      </c>
      <c r="BQ52" s="33">
        <v>4282.8720000000003</v>
      </c>
      <c r="BR52" s="36">
        <v>11.225</v>
      </c>
      <c r="BS52" s="36">
        <v>27.4</v>
      </c>
      <c r="BT52" s="37">
        <f t="shared" si="108"/>
        <v>4244.2470000000003</v>
      </c>
      <c r="BU52" s="36">
        <v>379.44200000000001</v>
      </c>
      <c r="BV52" s="36">
        <v>71.710999999999999</v>
      </c>
      <c r="BW52" s="37">
        <v>451.15300000000002</v>
      </c>
      <c r="BX52" s="36">
        <v>12.676</v>
      </c>
      <c r="BY52" s="36">
        <v>0</v>
      </c>
      <c r="BZ52" s="36">
        <v>39.384</v>
      </c>
      <c r="CA52" s="36">
        <v>32.00099999999992</v>
      </c>
      <c r="CB52" s="67">
        <v>5154.1970000000001</v>
      </c>
      <c r="CC52" s="36">
        <v>175.22800000000001</v>
      </c>
      <c r="CD52" s="33">
        <v>3715.4180000000001</v>
      </c>
      <c r="CE52" s="37">
        <f t="shared" si="109"/>
        <v>3890.6460000000002</v>
      </c>
      <c r="CF52" s="36">
        <v>650</v>
      </c>
      <c r="CG52" s="36">
        <v>54.856999999999914</v>
      </c>
      <c r="CH52" s="37">
        <f t="shared" si="110"/>
        <v>704.85699999999997</v>
      </c>
      <c r="CI52" s="36">
        <v>75</v>
      </c>
      <c r="CJ52" s="36">
        <v>483.69400000000002</v>
      </c>
      <c r="CK52" s="108">
        <f t="shared" si="111"/>
        <v>5154.197000000001</v>
      </c>
      <c r="CL52" s="36"/>
      <c r="CM52" s="69">
        <v>766.13099999999997</v>
      </c>
      <c r="CN52" s="36"/>
      <c r="CO52" s="60" t="s">
        <v>208</v>
      </c>
      <c r="CP52" s="56">
        <v>38.4</v>
      </c>
      <c r="CQ52" s="56"/>
      <c r="CR52" s="70">
        <v>4</v>
      </c>
      <c r="CS52" s="71" t="s">
        <v>134</v>
      </c>
      <c r="CT52" s="76" t="s">
        <v>137</v>
      </c>
      <c r="CU52" s="56"/>
      <c r="CV52" s="32">
        <v>432.72399999999999</v>
      </c>
      <c r="CW52" s="33">
        <v>467.72399999999999</v>
      </c>
      <c r="CX52" s="34">
        <v>507.72399999999999</v>
      </c>
      <c r="CY52" s="56"/>
      <c r="CZ52" s="60">
        <f t="shared" si="112"/>
        <v>2631.8980000000001</v>
      </c>
      <c r="DA52" s="33">
        <v>2557.4560000000001</v>
      </c>
      <c r="DB52" s="34">
        <v>2706.34</v>
      </c>
      <c r="DC52" s="56"/>
      <c r="DD52" s="32">
        <v>111.902</v>
      </c>
      <c r="DE52" s="33">
        <v>109.753</v>
      </c>
      <c r="DF52" s="33">
        <v>129.30000000000001</v>
      </c>
      <c r="DG52" s="33">
        <v>67.335999999999999</v>
      </c>
      <c r="DH52" s="33">
        <v>390.30500000000001</v>
      </c>
      <c r="DI52" s="33">
        <v>112.93600000000001</v>
      </c>
      <c r="DJ52" s="33">
        <v>33.970999999999997</v>
      </c>
      <c r="DK52" s="33">
        <v>0</v>
      </c>
      <c r="DL52" s="33">
        <v>3324.951</v>
      </c>
      <c r="DM52" s="72">
        <f t="shared" si="113"/>
        <v>4280.4539999999997</v>
      </c>
      <c r="DN52" s="33"/>
      <c r="DO52" s="47">
        <f t="shared" si="114"/>
        <v>2.6142554037492285E-2</v>
      </c>
      <c r="DP52" s="41">
        <f t="shared" si="115"/>
        <v>2.5640504488542572E-2</v>
      </c>
      <c r="DQ52" s="41">
        <f t="shared" si="116"/>
        <v>3.0207076165285274E-2</v>
      </c>
      <c r="DR52" s="41">
        <f t="shared" si="117"/>
        <v>1.5731041613810125E-2</v>
      </c>
      <c r="DS52" s="41">
        <f t="shared" si="118"/>
        <v>9.1183084784931701E-2</v>
      </c>
      <c r="DT52" s="41">
        <f t="shared" si="119"/>
        <v>2.6384117198783124E-2</v>
      </c>
      <c r="DU52" s="41">
        <f t="shared" si="120"/>
        <v>7.9363076907262645E-3</v>
      </c>
      <c r="DV52" s="41">
        <f t="shared" si="121"/>
        <v>0</v>
      </c>
      <c r="DW52" s="41">
        <f t="shared" si="122"/>
        <v>0.77677531402042876</v>
      </c>
      <c r="DX52" s="73">
        <f t="shared" si="123"/>
        <v>1</v>
      </c>
      <c r="DY52" s="56"/>
      <c r="DZ52" s="35">
        <v>23.652000000000001</v>
      </c>
      <c r="EA52" s="36">
        <v>14.39</v>
      </c>
      <c r="EB52" s="68">
        <f t="shared" si="124"/>
        <v>38.042000000000002</v>
      </c>
      <c r="ED52" s="35">
        <v>11.225</v>
      </c>
      <c r="EE52" s="36">
        <v>27.4</v>
      </c>
      <c r="EF52" s="68">
        <f t="shared" si="125"/>
        <v>38.625</v>
      </c>
      <c r="EH52" s="32">
        <v>3274.0679999999998</v>
      </c>
      <c r="EI52" s="33">
        <v>1008.8040000000003</v>
      </c>
      <c r="EJ52" s="34">
        <f t="shared" si="126"/>
        <v>4282.8720000000003</v>
      </c>
      <c r="EK52" s="63"/>
      <c r="EL52" s="47">
        <v>0.76445618734344611</v>
      </c>
      <c r="EM52" s="41">
        <v>0.23554381265655389</v>
      </c>
      <c r="EN52" s="42">
        <f t="shared" si="127"/>
        <v>1</v>
      </c>
      <c r="EO52" s="56"/>
      <c r="EP52" s="60">
        <f t="shared" si="128"/>
        <v>463.61450000000002</v>
      </c>
      <c r="EQ52" s="33">
        <v>443.53500000000003</v>
      </c>
      <c r="ER52" s="34">
        <v>483.69400000000002</v>
      </c>
      <c r="ET52" s="60">
        <f t="shared" si="129"/>
        <v>4215.1390000000001</v>
      </c>
      <c r="EU52" s="33">
        <v>4147.4059999999999</v>
      </c>
      <c r="EV52" s="34">
        <v>4282.8720000000003</v>
      </c>
      <c r="EX52" s="60">
        <f t="shared" si="130"/>
        <v>828.31</v>
      </c>
      <c r="EY52" s="33">
        <v>640.67200000000003</v>
      </c>
      <c r="EZ52" s="34">
        <v>1015.948</v>
      </c>
      <c r="FB52" s="60">
        <f t="shared" si="131"/>
        <v>5043.4490000000005</v>
      </c>
      <c r="FC52" s="56">
        <v>4788.0779999999995</v>
      </c>
      <c r="FD52" s="70">
        <v>5298.8200000000006</v>
      </c>
      <c r="FF52" s="60">
        <f t="shared" si="132"/>
        <v>3646.8240000000001</v>
      </c>
      <c r="FG52" s="33">
        <v>3578.23</v>
      </c>
      <c r="FH52" s="34">
        <v>3715.4180000000001</v>
      </c>
      <c r="FI52" s="33"/>
      <c r="FJ52" s="74">
        <f t="shared" si="133"/>
        <v>0.52507500198382018</v>
      </c>
    </row>
    <row r="53" spans="1:166" x14ac:dyDescent="0.2">
      <c r="A53" s="1"/>
      <c r="B53" s="78" t="s">
        <v>186</v>
      </c>
      <c r="C53" s="32">
        <v>2943.2249999999999</v>
      </c>
      <c r="D53" s="33">
        <v>2894.9539999999997</v>
      </c>
      <c r="E53" s="33">
        <v>2454.7040000000002</v>
      </c>
      <c r="F53" s="33">
        <v>773</v>
      </c>
      <c r="G53" s="33">
        <v>2075.4110000000001</v>
      </c>
      <c r="H53" s="33">
        <f t="shared" si="67"/>
        <v>3716.2249999999999</v>
      </c>
      <c r="I53" s="34">
        <f t="shared" si="68"/>
        <v>3227.7040000000002</v>
      </c>
      <c r="J53" s="33"/>
      <c r="K53" s="35">
        <v>27.061</v>
      </c>
      <c r="L53" s="36">
        <v>8.4610000000000003</v>
      </c>
      <c r="M53" s="36">
        <v>6.3E-2</v>
      </c>
      <c r="N53" s="37">
        <f t="shared" si="69"/>
        <v>35.585000000000001</v>
      </c>
      <c r="O53" s="36">
        <v>23.177</v>
      </c>
      <c r="P53" s="37">
        <f t="shared" si="70"/>
        <v>12.408000000000001</v>
      </c>
      <c r="Q53" s="36">
        <v>-0.505</v>
      </c>
      <c r="R53" s="37">
        <f t="shared" si="71"/>
        <v>12.913000000000002</v>
      </c>
      <c r="S53" s="36">
        <v>2.4929999999999999</v>
      </c>
      <c r="T53" s="36">
        <v>0.108</v>
      </c>
      <c r="U53" s="36">
        <v>-5.3999999999999999E-2</v>
      </c>
      <c r="V53" s="37">
        <f t="shared" si="72"/>
        <v>15.460000000000003</v>
      </c>
      <c r="W53" s="36">
        <v>4.0060000000000002</v>
      </c>
      <c r="X53" s="38">
        <f t="shared" si="73"/>
        <v>11.454000000000002</v>
      </c>
      <c r="Y53" s="36"/>
      <c r="Z53" s="39">
        <f t="shared" si="74"/>
        <v>1.8695288422544885E-2</v>
      </c>
      <c r="AA53" s="40">
        <f t="shared" si="75"/>
        <v>5.845343311154513E-3</v>
      </c>
      <c r="AB53" s="41">
        <f t="shared" si="76"/>
        <v>0.60695019116953852</v>
      </c>
      <c r="AC53" s="41">
        <f t="shared" si="77"/>
        <v>0.60867167393245436</v>
      </c>
      <c r="AD53" s="41">
        <f t="shared" si="78"/>
        <v>0.65131375579598139</v>
      </c>
      <c r="AE53" s="40">
        <f t="shared" si="79"/>
        <v>1.6011998808962077E-2</v>
      </c>
      <c r="AF53" s="40">
        <f t="shared" si="80"/>
        <v>7.9130791024658795E-3</v>
      </c>
      <c r="AG53" s="40">
        <f t="shared" si="81"/>
        <v>1.5406695604101461E-2</v>
      </c>
      <c r="AH53" s="40">
        <f t="shared" si="82"/>
        <v>2.0188501337695026E-2</v>
      </c>
      <c r="AI53" s="40">
        <f t="shared" si="83"/>
        <v>1.7369186339773194E-2</v>
      </c>
      <c r="AJ53" s="42">
        <f t="shared" si="84"/>
        <v>8.1501813582568292E-2</v>
      </c>
      <c r="AK53" s="36"/>
      <c r="AL53" s="47">
        <f t="shared" si="85"/>
        <v>4.6880750808498448E-2</v>
      </c>
      <c r="AM53" s="41">
        <f t="shared" si="86"/>
        <v>5.7300250034476842E-2</v>
      </c>
      <c r="AN53" s="42">
        <f t="shared" si="87"/>
        <v>0.14637940129418561</v>
      </c>
      <c r="AO53" s="36"/>
      <c r="AP53" s="47">
        <f t="shared" si="88"/>
        <v>0.84548320286274836</v>
      </c>
      <c r="AQ53" s="41">
        <f t="shared" si="89"/>
        <v>0.78900635680127551</v>
      </c>
      <c r="AR53" s="41">
        <f t="shared" si="90"/>
        <v>4.1592131080702283E-2</v>
      </c>
      <c r="AS53" s="41">
        <f t="shared" si="91"/>
        <v>0.14697653084626558</v>
      </c>
      <c r="AT53" s="66">
        <v>2.37</v>
      </c>
      <c r="AU53" s="36"/>
      <c r="AV53" s="47">
        <f t="shared" si="92"/>
        <v>9.4448937882764664E-2</v>
      </c>
      <c r="AW53" s="41">
        <f t="shared" si="93"/>
        <v>0.16449960809494876</v>
      </c>
      <c r="AX53" s="41">
        <f t="shared" si="94"/>
        <v>0.18440000000000001</v>
      </c>
      <c r="AY53" s="42">
        <f t="shared" si="95"/>
        <v>0.20430000000000001</v>
      </c>
      <c r="AZ53" s="36"/>
      <c r="BA53" s="47">
        <f t="shared" si="96"/>
        <v>9.8497736326648502E-2</v>
      </c>
      <c r="BB53" s="41">
        <f t="shared" si="97"/>
        <v>9.834058734891149E-2</v>
      </c>
      <c r="BC53" s="41">
        <f t="shared" si="98"/>
        <v>0.17209757772429732</v>
      </c>
      <c r="BD53" s="41">
        <f t="shared" si="99"/>
        <v>0.19199796962934859</v>
      </c>
      <c r="BE53" s="42">
        <f t="shared" si="100"/>
        <v>0.21189796962934859</v>
      </c>
      <c r="BF53" s="36"/>
      <c r="BG53" s="39">
        <f t="shared" si="101"/>
        <v>-4.2087866547292694E-4</v>
      </c>
      <c r="BH53" s="41">
        <f t="shared" si="102"/>
        <v>-3.3646478779399025E-2</v>
      </c>
      <c r="BI53" s="40">
        <f t="shared" si="103"/>
        <v>5.5762324092843776E-3</v>
      </c>
      <c r="BJ53" s="41">
        <f t="shared" si="104"/>
        <v>4.5629100218678324E-2</v>
      </c>
      <c r="BK53" s="41">
        <f t="shared" si="105"/>
        <v>0.75394181946173555</v>
      </c>
      <c r="BL53" s="42">
        <f t="shared" si="106"/>
        <v>0.81287007730572569</v>
      </c>
      <c r="BM53" s="36"/>
      <c r="BN53" s="35">
        <v>69.432000000000002</v>
      </c>
      <c r="BO53" s="36">
        <v>225.995</v>
      </c>
      <c r="BP53" s="37">
        <f t="shared" si="107"/>
        <v>295.42700000000002</v>
      </c>
      <c r="BQ53" s="33">
        <v>2454.7040000000002</v>
      </c>
      <c r="BR53" s="36">
        <v>2.2829999999999999</v>
      </c>
      <c r="BS53" s="36">
        <v>7.8</v>
      </c>
      <c r="BT53" s="37">
        <f t="shared" si="108"/>
        <v>2444.6210000000001</v>
      </c>
      <c r="BU53" s="36">
        <v>129.00800000000001</v>
      </c>
      <c r="BV53" s="36">
        <v>56.679000000000002</v>
      </c>
      <c r="BW53" s="37">
        <v>185.68700000000001</v>
      </c>
      <c r="BX53" s="36">
        <v>0</v>
      </c>
      <c r="BY53" s="36">
        <v>0.35399999999999998</v>
      </c>
      <c r="BZ53" s="36">
        <v>11.333</v>
      </c>
      <c r="CA53" s="36">
        <v>5.8029999999996686</v>
      </c>
      <c r="CB53" s="67">
        <v>2943.2249999999999</v>
      </c>
      <c r="CC53" s="36">
        <v>70</v>
      </c>
      <c r="CD53" s="33">
        <v>2075.4110000000001</v>
      </c>
      <c r="CE53" s="37">
        <f t="shared" si="109"/>
        <v>2145.4110000000001</v>
      </c>
      <c r="CF53" s="36">
        <v>425</v>
      </c>
      <c r="CG53" s="36">
        <v>22.91299999999984</v>
      </c>
      <c r="CH53" s="37">
        <f t="shared" si="110"/>
        <v>447.91299999999984</v>
      </c>
      <c r="CI53" s="36">
        <v>60</v>
      </c>
      <c r="CJ53" s="36">
        <v>289.90100000000001</v>
      </c>
      <c r="CK53" s="108">
        <f t="shared" si="111"/>
        <v>2943.2249999999999</v>
      </c>
      <c r="CL53" s="36"/>
      <c r="CM53" s="69">
        <v>432.58500000000004</v>
      </c>
      <c r="CN53" s="36"/>
      <c r="CO53" s="60" t="s">
        <v>208</v>
      </c>
      <c r="CP53" s="56">
        <v>27.5</v>
      </c>
      <c r="CQ53" s="56"/>
      <c r="CR53" s="70">
        <v>4</v>
      </c>
      <c r="CS53" s="71" t="s">
        <v>134</v>
      </c>
      <c r="CT53" s="76" t="s">
        <v>137</v>
      </c>
      <c r="CU53" s="56"/>
      <c r="CV53" s="32">
        <v>247.98447520000002</v>
      </c>
      <c r="CW53" s="33">
        <v>277.98447520000002</v>
      </c>
      <c r="CX53" s="34">
        <v>307.98388440000002</v>
      </c>
      <c r="CY53" s="56"/>
      <c r="CZ53" s="60">
        <f t="shared" si="112"/>
        <v>1486.886</v>
      </c>
      <c r="DA53" s="33">
        <v>1466.2639999999999</v>
      </c>
      <c r="DB53" s="34">
        <v>1507.508</v>
      </c>
      <c r="DC53" s="56"/>
      <c r="DD53" s="32">
        <v>84.875</v>
      </c>
      <c r="DE53" s="33">
        <v>0</v>
      </c>
      <c r="DF53" s="33">
        <v>0</v>
      </c>
      <c r="DG53" s="33">
        <v>55.744</v>
      </c>
      <c r="DH53" s="33">
        <v>300.18599999999998</v>
      </c>
      <c r="DI53" s="33">
        <v>0</v>
      </c>
      <c r="DJ53" s="33">
        <v>19.527999999999999</v>
      </c>
      <c r="DK53" s="33">
        <v>120.29299999999992</v>
      </c>
      <c r="DL53" s="33">
        <v>1775.2619999999999</v>
      </c>
      <c r="DM53" s="72">
        <f t="shared" si="113"/>
        <v>2355.8879999999999</v>
      </c>
      <c r="DN53" s="33"/>
      <c r="DO53" s="47">
        <f t="shared" si="114"/>
        <v>3.602675509192288E-2</v>
      </c>
      <c r="DP53" s="41">
        <f t="shared" si="115"/>
        <v>0</v>
      </c>
      <c r="DQ53" s="41">
        <f t="shared" si="116"/>
        <v>0</v>
      </c>
      <c r="DR53" s="41">
        <f t="shared" si="117"/>
        <v>2.366156625442296E-2</v>
      </c>
      <c r="DS53" s="41">
        <f t="shared" si="118"/>
        <v>0.1274194698559524</v>
      </c>
      <c r="DT53" s="41">
        <f t="shared" si="119"/>
        <v>0</v>
      </c>
      <c r="DU53" s="41">
        <f t="shared" si="120"/>
        <v>8.2890188328137836E-3</v>
      </c>
      <c r="DV53" s="41">
        <f t="shared" si="121"/>
        <v>5.1060576733698682E-2</v>
      </c>
      <c r="DW53" s="41">
        <f t="shared" si="122"/>
        <v>0.75354261323118921</v>
      </c>
      <c r="DX53" s="73">
        <f t="shared" si="123"/>
        <v>0.99999999999999989</v>
      </c>
      <c r="DY53" s="56"/>
      <c r="DZ53" s="35">
        <v>5.234</v>
      </c>
      <c r="EA53" s="36">
        <v>8.4540000000000006</v>
      </c>
      <c r="EB53" s="68">
        <f t="shared" si="124"/>
        <v>13.688000000000001</v>
      </c>
      <c r="ED53" s="35">
        <v>2.2829999999999999</v>
      </c>
      <c r="EE53" s="36">
        <v>7.8</v>
      </c>
      <c r="EF53" s="68">
        <f t="shared" si="125"/>
        <v>10.083</v>
      </c>
      <c r="EH53" s="32">
        <v>1850.7040000000002</v>
      </c>
      <c r="EI53" s="33">
        <v>603.99999999999989</v>
      </c>
      <c r="EJ53" s="34">
        <f t="shared" si="126"/>
        <v>2454.7040000000002</v>
      </c>
      <c r="EK53" s="63"/>
      <c r="EL53" s="47">
        <v>0.75394181946173555</v>
      </c>
      <c r="EM53" s="41">
        <v>0.24605818053826445</v>
      </c>
      <c r="EN53" s="42">
        <f t="shared" si="127"/>
        <v>1</v>
      </c>
      <c r="EO53" s="56"/>
      <c r="EP53" s="60">
        <f t="shared" si="128"/>
        <v>281.07349999999997</v>
      </c>
      <c r="EQ53" s="33">
        <v>272.24599999999998</v>
      </c>
      <c r="ER53" s="34">
        <v>289.90100000000001</v>
      </c>
      <c r="ET53" s="60">
        <f t="shared" si="129"/>
        <v>2399.7415000000001</v>
      </c>
      <c r="EU53" s="33">
        <v>2344.779</v>
      </c>
      <c r="EV53" s="34">
        <v>2454.7040000000002</v>
      </c>
      <c r="EX53" s="60">
        <f t="shared" si="130"/>
        <v>740.5</v>
      </c>
      <c r="EY53" s="33">
        <v>708</v>
      </c>
      <c r="EZ53" s="34">
        <v>773</v>
      </c>
      <c r="FB53" s="60">
        <f t="shared" si="131"/>
        <v>3140.2415000000001</v>
      </c>
      <c r="FC53" s="56">
        <v>3052.779</v>
      </c>
      <c r="FD53" s="70">
        <v>3227.7040000000002</v>
      </c>
      <c r="FF53" s="60">
        <f t="shared" si="132"/>
        <v>1942.9079999999999</v>
      </c>
      <c r="FG53" s="33">
        <v>1810.405</v>
      </c>
      <c r="FH53" s="34">
        <v>2075.4110000000001</v>
      </c>
      <c r="FI53" s="33"/>
      <c r="FJ53" s="74">
        <f t="shared" si="133"/>
        <v>0.51219597550306217</v>
      </c>
    </row>
    <row r="54" spans="1:166" x14ac:dyDescent="0.2">
      <c r="A54" s="1"/>
      <c r="B54" s="78" t="s">
        <v>187</v>
      </c>
      <c r="C54" s="32">
        <v>5564.4880000000003</v>
      </c>
      <c r="D54" s="33">
        <v>5531.2735000000002</v>
      </c>
      <c r="E54" s="33">
        <v>4565.9790000000003</v>
      </c>
      <c r="F54" s="33">
        <v>2052</v>
      </c>
      <c r="G54" s="33">
        <v>3770.951</v>
      </c>
      <c r="H54" s="33">
        <f t="shared" si="67"/>
        <v>7616.4880000000003</v>
      </c>
      <c r="I54" s="34">
        <f t="shared" si="68"/>
        <v>6617.9790000000003</v>
      </c>
      <c r="J54" s="33"/>
      <c r="K54" s="35">
        <v>54.656999999999996</v>
      </c>
      <c r="L54" s="36">
        <v>16.478999999999999</v>
      </c>
      <c r="M54" s="36">
        <v>4.2999999999999997E-2</v>
      </c>
      <c r="N54" s="37">
        <f t="shared" si="69"/>
        <v>71.179000000000002</v>
      </c>
      <c r="O54" s="36">
        <v>39.258000000000003</v>
      </c>
      <c r="P54" s="37">
        <f t="shared" si="70"/>
        <v>31.920999999999999</v>
      </c>
      <c r="Q54" s="36">
        <v>-0.99</v>
      </c>
      <c r="R54" s="37">
        <f t="shared" si="71"/>
        <v>32.911000000000001</v>
      </c>
      <c r="S54" s="36">
        <v>11.492000000000001</v>
      </c>
      <c r="T54" s="36">
        <v>1.19</v>
      </c>
      <c r="U54" s="36">
        <v>0.05</v>
      </c>
      <c r="V54" s="37">
        <f t="shared" si="72"/>
        <v>45.643000000000001</v>
      </c>
      <c r="W54" s="36">
        <v>9.35</v>
      </c>
      <c r="X54" s="38">
        <f t="shared" si="73"/>
        <v>36.292999999999999</v>
      </c>
      <c r="Y54" s="36"/>
      <c r="Z54" s="39">
        <f t="shared" si="74"/>
        <v>1.9762899086440036E-2</v>
      </c>
      <c r="AA54" s="40">
        <f t="shared" si="75"/>
        <v>5.9584831594387795E-3</v>
      </c>
      <c r="AB54" s="41">
        <f t="shared" si="76"/>
        <v>0.46813178950883011</v>
      </c>
      <c r="AC54" s="41">
        <f t="shared" si="77"/>
        <v>0.47487026889719491</v>
      </c>
      <c r="AD54" s="41">
        <f t="shared" si="78"/>
        <v>0.551539077536914</v>
      </c>
      <c r="AE54" s="40">
        <f t="shared" si="79"/>
        <v>1.4194922742475129E-2</v>
      </c>
      <c r="AF54" s="40">
        <f t="shared" si="80"/>
        <v>1.3122836901845479E-2</v>
      </c>
      <c r="AG54" s="40">
        <f t="shared" si="81"/>
        <v>2.2175591543359886E-2</v>
      </c>
      <c r="AH54" s="40">
        <f t="shared" si="82"/>
        <v>2.7253131722604386E-2</v>
      </c>
      <c r="AI54" s="40">
        <f t="shared" si="83"/>
        <v>2.0109136563070489E-2</v>
      </c>
      <c r="AJ54" s="42">
        <f t="shared" si="84"/>
        <v>9.1038731533194792E-2</v>
      </c>
      <c r="AK54" s="36"/>
      <c r="AL54" s="47">
        <f t="shared" si="85"/>
        <v>5.6215391206307114E-2</v>
      </c>
      <c r="AM54" s="41">
        <f t="shared" si="86"/>
        <v>3.9417415527041824E-2</v>
      </c>
      <c r="AN54" s="42">
        <f t="shared" si="87"/>
        <v>7.362865005742604E-2</v>
      </c>
      <c r="AO54" s="36"/>
      <c r="AP54" s="47">
        <f t="shared" si="88"/>
        <v>0.82588005770503981</v>
      </c>
      <c r="AQ54" s="41">
        <f t="shared" si="89"/>
        <v>0.80382580009524107</v>
      </c>
      <c r="AR54" s="41">
        <f t="shared" si="90"/>
        <v>2.5360644141922854E-2</v>
      </c>
      <c r="AS54" s="41">
        <f t="shared" si="91"/>
        <v>0.14002797741679018</v>
      </c>
      <c r="AT54" s="66">
        <v>1.35</v>
      </c>
      <c r="AU54" s="36"/>
      <c r="AV54" s="47">
        <f t="shared" si="92"/>
        <v>0.12678745582702308</v>
      </c>
      <c r="AW54" s="41">
        <f t="shared" si="93"/>
        <v>0.21190000000000001</v>
      </c>
      <c r="AX54" s="41">
        <f t="shared" si="94"/>
        <v>0.21190000000000001</v>
      </c>
      <c r="AY54" s="42">
        <f t="shared" si="95"/>
        <v>0.21190000000000001</v>
      </c>
      <c r="AZ54" s="36"/>
      <c r="BA54" s="47">
        <f t="shared" si="96"/>
        <v>0.14697866182836586</v>
      </c>
      <c r="BB54" s="41">
        <f t="shared" si="97"/>
        <v>0.13330970908734099</v>
      </c>
      <c r="BC54" s="41">
        <f t="shared" si="98"/>
        <v>0.22280064830819643</v>
      </c>
      <c r="BD54" s="41">
        <f t="shared" si="99"/>
        <v>0.22280064830819643</v>
      </c>
      <c r="BE54" s="42">
        <f t="shared" si="100"/>
        <v>0.22280064830819643</v>
      </c>
      <c r="BF54" s="36"/>
      <c r="BG54" s="39">
        <f t="shared" si="101"/>
        <v>-4.4549738827156122E-4</v>
      </c>
      <c r="BH54" s="41">
        <f t="shared" si="102"/>
        <v>-2.2195816424904157E-2</v>
      </c>
      <c r="BI54" s="40">
        <f t="shared" si="103"/>
        <v>9.5839249370178875E-3</v>
      </c>
      <c r="BJ54" s="41">
        <f t="shared" si="104"/>
        <v>5.1330294492315701E-2</v>
      </c>
      <c r="BK54" s="41">
        <f t="shared" si="105"/>
        <v>0.71988482645233365</v>
      </c>
      <c r="BL54" s="42">
        <f t="shared" si="106"/>
        <v>0.80673858288157152</v>
      </c>
      <c r="BM54" s="36"/>
      <c r="BN54" s="35">
        <v>88.137</v>
      </c>
      <c r="BO54" s="36">
        <v>173.15899999999999</v>
      </c>
      <c r="BP54" s="37">
        <f t="shared" si="107"/>
        <v>261.29599999999999</v>
      </c>
      <c r="BQ54" s="33">
        <v>4565.9790000000003</v>
      </c>
      <c r="BR54" s="36">
        <v>14.254</v>
      </c>
      <c r="BS54" s="36">
        <v>20.402999999999999</v>
      </c>
      <c r="BT54" s="37">
        <f t="shared" si="108"/>
        <v>4531.3220000000001</v>
      </c>
      <c r="BU54" s="36">
        <v>521.91999999999996</v>
      </c>
      <c r="BV54" s="36">
        <v>156.89400000000001</v>
      </c>
      <c r="BW54" s="37">
        <v>678.81399999999996</v>
      </c>
      <c r="BX54" s="36">
        <v>0</v>
      </c>
      <c r="BY54" s="36">
        <v>2.8839999999999999</v>
      </c>
      <c r="BZ54" s="36">
        <v>84.724000000000004</v>
      </c>
      <c r="CA54" s="36">
        <v>5.4479999999999222</v>
      </c>
      <c r="CB54" s="67">
        <v>5564.4880000000003</v>
      </c>
      <c r="CC54" s="36">
        <v>0</v>
      </c>
      <c r="CD54" s="33">
        <v>3770.951</v>
      </c>
      <c r="CE54" s="37">
        <f t="shared" si="109"/>
        <v>3770.951</v>
      </c>
      <c r="CF54" s="36">
        <v>920.303</v>
      </c>
      <c r="CG54" s="36">
        <v>55.373000000000275</v>
      </c>
      <c r="CH54" s="37">
        <f t="shared" si="110"/>
        <v>975.67600000000027</v>
      </c>
      <c r="CI54" s="36">
        <v>0</v>
      </c>
      <c r="CJ54" s="36">
        <v>817.86099999999999</v>
      </c>
      <c r="CK54" s="108">
        <f t="shared" si="111"/>
        <v>5564.4880000000003</v>
      </c>
      <c r="CL54" s="36"/>
      <c r="CM54" s="69">
        <v>779.18399999999997</v>
      </c>
      <c r="CN54" s="36"/>
      <c r="CO54" s="60" t="s">
        <v>223</v>
      </c>
      <c r="CP54" s="56">
        <v>46</v>
      </c>
      <c r="CQ54" s="56"/>
      <c r="CR54" s="70">
        <v>3</v>
      </c>
      <c r="CS54" s="71" t="s">
        <v>134</v>
      </c>
      <c r="CT54" s="70"/>
      <c r="CU54" s="56"/>
      <c r="CV54" s="32">
        <v>705.50727649999999</v>
      </c>
      <c r="CW54" s="33">
        <v>705.50727649999999</v>
      </c>
      <c r="CX54" s="34">
        <v>705.50727649999999</v>
      </c>
      <c r="CY54" s="56"/>
      <c r="CZ54" s="60">
        <f t="shared" si="112"/>
        <v>3273.2384999999999</v>
      </c>
      <c r="DA54" s="33">
        <v>3217.0419999999999</v>
      </c>
      <c r="DB54" s="34">
        <v>3329.4349999999999</v>
      </c>
      <c r="DC54" s="56"/>
      <c r="DD54" s="32">
        <v>30.099</v>
      </c>
      <c r="DE54" s="33">
        <v>72.08</v>
      </c>
      <c r="DF54" s="33">
        <v>362.01300000000003</v>
      </c>
      <c r="DG54" s="33">
        <v>89.570000000000007</v>
      </c>
      <c r="DH54" s="33">
        <v>528.98</v>
      </c>
      <c r="DI54" s="33">
        <v>77.176999999999992</v>
      </c>
      <c r="DJ54" s="33">
        <v>42.956000000000003</v>
      </c>
      <c r="DK54" s="33">
        <v>3.1249999999995453</v>
      </c>
      <c r="DL54" s="33">
        <v>3193.3779999999997</v>
      </c>
      <c r="DM54" s="72">
        <f t="shared" si="113"/>
        <v>4399.3779999999988</v>
      </c>
      <c r="DN54" s="33"/>
      <c r="DO54" s="47">
        <f t="shared" si="114"/>
        <v>6.8416489785601527E-3</v>
      </c>
      <c r="DP54" s="41">
        <f t="shared" si="115"/>
        <v>1.6384134302621874E-2</v>
      </c>
      <c r="DQ54" s="41">
        <f t="shared" si="116"/>
        <v>8.2287314252151134E-2</v>
      </c>
      <c r="DR54" s="41">
        <f t="shared" si="117"/>
        <v>2.0359696302522774E-2</v>
      </c>
      <c r="DS54" s="41">
        <f t="shared" si="118"/>
        <v>0.12023972479746005</v>
      </c>
      <c r="DT54" s="41">
        <f t="shared" si="119"/>
        <v>1.7542707173605E-2</v>
      </c>
      <c r="DU54" s="41">
        <f t="shared" si="120"/>
        <v>9.7641075624781536E-3</v>
      </c>
      <c r="DV54" s="41">
        <f t="shared" si="121"/>
        <v>7.1032768723204652E-4</v>
      </c>
      <c r="DW54" s="41">
        <f t="shared" si="122"/>
        <v>0.72587033894336894</v>
      </c>
      <c r="DX54" s="73">
        <f t="shared" si="123"/>
        <v>1</v>
      </c>
      <c r="DY54" s="56"/>
      <c r="DZ54" s="35">
        <v>7.4820000000000002</v>
      </c>
      <c r="EA54" s="36">
        <v>36.277999999999999</v>
      </c>
      <c r="EB54" s="68">
        <f t="shared" si="124"/>
        <v>43.76</v>
      </c>
      <c r="ED54" s="35">
        <v>14.254</v>
      </c>
      <c r="EE54" s="36">
        <v>20.402999999999999</v>
      </c>
      <c r="EF54" s="68">
        <f t="shared" si="125"/>
        <v>34.656999999999996</v>
      </c>
      <c r="EH54" s="32">
        <v>3286.9790000000003</v>
      </c>
      <c r="EI54" s="33">
        <v>1279.0000000000002</v>
      </c>
      <c r="EJ54" s="34">
        <f t="shared" si="126"/>
        <v>4565.9790000000003</v>
      </c>
      <c r="EK54" s="63"/>
      <c r="EL54" s="47">
        <v>0.71988482645233365</v>
      </c>
      <c r="EM54" s="41">
        <v>0.28011517354766635</v>
      </c>
      <c r="EN54" s="42">
        <f t="shared" si="127"/>
        <v>1</v>
      </c>
      <c r="EO54" s="56"/>
      <c r="EP54" s="60">
        <f t="shared" si="128"/>
        <v>797.30899999999997</v>
      </c>
      <c r="EQ54" s="33">
        <v>776.75699999999995</v>
      </c>
      <c r="ER54" s="34">
        <v>817.86099999999999</v>
      </c>
      <c r="ET54" s="60">
        <f t="shared" si="129"/>
        <v>4444.4705000000004</v>
      </c>
      <c r="EU54" s="33">
        <v>4322.9620000000004</v>
      </c>
      <c r="EV54" s="34">
        <v>4565.9790000000003</v>
      </c>
      <c r="EX54" s="60">
        <f t="shared" si="130"/>
        <v>2048.0230000000001</v>
      </c>
      <c r="EY54" s="33">
        <v>2044.046</v>
      </c>
      <c r="EZ54" s="34">
        <v>2052</v>
      </c>
      <c r="FB54" s="60">
        <f t="shared" si="131"/>
        <v>6492.4935000000005</v>
      </c>
      <c r="FC54" s="56">
        <v>6367.0080000000007</v>
      </c>
      <c r="FD54" s="70">
        <v>6617.9790000000003</v>
      </c>
      <c r="FF54" s="60">
        <f t="shared" si="132"/>
        <v>3641.6464999999998</v>
      </c>
      <c r="FG54" s="33">
        <v>3512.3420000000001</v>
      </c>
      <c r="FH54" s="34">
        <v>3770.951</v>
      </c>
      <c r="FI54" s="33"/>
      <c r="FJ54" s="74">
        <f t="shared" si="133"/>
        <v>0.59833627101001918</v>
      </c>
    </row>
    <row r="55" spans="1:166" x14ac:dyDescent="0.2">
      <c r="A55" s="1"/>
      <c r="B55" s="75" t="s">
        <v>188</v>
      </c>
      <c r="C55" s="32">
        <v>3281.299</v>
      </c>
      <c r="D55" s="33">
        <v>3165.1994999999997</v>
      </c>
      <c r="E55" s="33">
        <v>2740.64</v>
      </c>
      <c r="F55" s="33">
        <v>880</v>
      </c>
      <c r="G55" s="33">
        <v>2161.011</v>
      </c>
      <c r="H55" s="33">
        <f t="shared" si="67"/>
        <v>4161.299</v>
      </c>
      <c r="I55" s="34">
        <f t="shared" si="68"/>
        <v>3620.64</v>
      </c>
      <c r="J55" s="33"/>
      <c r="K55" s="35">
        <v>30.041</v>
      </c>
      <c r="L55" s="36">
        <v>9.5850000000000009</v>
      </c>
      <c r="M55" s="36">
        <v>7.3999999999999996E-2</v>
      </c>
      <c r="N55" s="37">
        <f t="shared" si="69"/>
        <v>39.700000000000003</v>
      </c>
      <c r="O55" s="36">
        <v>22.423999999999996</v>
      </c>
      <c r="P55" s="37">
        <f t="shared" si="70"/>
        <v>17.276000000000007</v>
      </c>
      <c r="Q55" s="36">
        <v>1.9670000000000001</v>
      </c>
      <c r="R55" s="37">
        <f t="shared" si="71"/>
        <v>15.309000000000006</v>
      </c>
      <c r="S55" s="36">
        <v>3.0710000000000002</v>
      </c>
      <c r="T55" s="36">
        <v>-1.4000000000000002E-2</v>
      </c>
      <c r="U55" s="36">
        <v>2.1999999999999999E-2</v>
      </c>
      <c r="V55" s="37">
        <f t="shared" si="72"/>
        <v>18.388000000000005</v>
      </c>
      <c r="W55" s="36">
        <v>4.1360000000000001</v>
      </c>
      <c r="X55" s="38">
        <f t="shared" si="73"/>
        <v>14.252000000000006</v>
      </c>
      <c r="Y55" s="36"/>
      <c r="Z55" s="39">
        <f t="shared" si="74"/>
        <v>1.8982057845011037E-2</v>
      </c>
      <c r="AA55" s="40">
        <f t="shared" si="75"/>
        <v>6.0564902781009549E-3</v>
      </c>
      <c r="AB55" s="41">
        <f t="shared" si="76"/>
        <v>0.52445213649227018</v>
      </c>
      <c r="AC55" s="41">
        <f t="shared" si="77"/>
        <v>0.52428047041219505</v>
      </c>
      <c r="AD55" s="41">
        <f t="shared" si="78"/>
        <v>0.56483627204030218</v>
      </c>
      <c r="AE55" s="40">
        <f t="shared" si="79"/>
        <v>1.4169091079409054E-2</v>
      </c>
      <c r="AF55" s="40">
        <f t="shared" si="80"/>
        <v>9.0054355183614848E-3</v>
      </c>
      <c r="AG55" s="40">
        <f t="shared" si="81"/>
        <v>1.6832065249645034E-2</v>
      </c>
      <c r="AH55" s="40">
        <f t="shared" si="82"/>
        <v>2.4013919640824621E-2</v>
      </c>
      <c r="AI55" s="40">
        <f t="shared" si="83"/>
        <v>1.8080415864918317E-2</v>
      </c>
      <c r="AJ55" s="42">
        <f t="shared" si="84"/>
        <v>9.1103912603656134E-2</v>
      </c>
      <c r="AK55" s="36"/>
      <c r="AL55" s="47">
        <f t="shared" si="85"/>
        <v>9.3890134417282181E-2</v>
      </c>
      <c r="AM55" s="41">
        <f t="shared" si="86"/>
        <v>6.8758307610427796E-2</v>
      </c>
      <c r="AN55" s="42">
        <f t="shared" si="87"/>
        <v>5.7048535938978087E-2</v>
      </c>
      <c r="AO55" s="36"/>
      <c r="AP55" s="47">
        <f t="shared" si="88"/>
        <v>0.78850596940860529</v>
      </c>
      <c r="AQ55" s="41">
        <f t="shared" si="89"/>
        <v>0.73846231127616979</v>
      </c>
      <c r="AR55" s="41">
        <f t="shared" si="90"/>
        <v>9.6747659996848812E-2</v>
      </c>
      <c r="AS55" s="41">
        <f t="shared" si="91"/>
        <v>0.1364999044585696</v>
      </c>
      <c r="AT55" s="66">
        <v>1.63</v>
      </c>
      <c r="AU55" s="36"/>
      <c r="AV55" s="47">
        <f t="shared" si="92"/>
        <v>9.6589768137557722E-2</v>
      </c>
      <c r="AW55" s="41">
        <f t="shared" si="93"/>
        <v>0.15520923172699741</v>
      </c>
      <c r="AX55" s="41">
        <f t="shared" si="94"/>
        <v>0.1784</v>
      </c>
      <c r="AY55" s="42">
        <f t="shared" si="95"/>
        <v>0.2089</v>
      </c>
      <c r="AZ55" s="36"/>
      <c r="BA55" s="47">
        <f t="shared" si="96"/>
        <v>9.9008654804088256E-2</v>
      </c>
      <c r="BB55" s="41">
        <f t="shared" si="97"/>
        <v>0.10093316994275743</v>
      </c>
      <c r="BC55" s="41">
        <f t="shared" si="98"/>
        <v>0.16323143632473608</v>
      </c>
      <c r="BD55" s="41">
        <f t="shared" si="99"/>
        <v>0.1864222045977387</v>
      </c>
      <c r="BE55" s="42">
        <f t="shared" si="100"/>
        <v>0.21692220459773867</v>
      </c>
      <c r="BF55" s="36"/>
      <c r="BG55" s="39">
        <f t="shared" si="101"/>
        <v>1.4997959415918309E-3</v>
      </c>
      <c r="BH55" s="41">
        <f t="shared" si="102"/>
        <v>9.6739290808045997E-2</v>
      </c>
      <c r="BI55" s="40">
        <f t="shared" si="103"/>
        <v>5.9770710490980213E-3</v>
      </c>
      <c r="BJ55" s="41">
        <f t="shared" si="104"/>
        <v>4.7973267810965232E-2</v>
      </c>
      <c r="BK55" s="41">
        <f t="shared" si="105"/>
        <v>0.71794909218284775</v>
      </c>
      <c r="BL55" s="42">
        <f t="shared" si="106"/>
        <v>0.78650183392991291</v>
      </c>
      <c r="BM55" s="36"/>
      <c r="BN55" s="35">
        <v>70.81</v>
      </c>
      <c r="BO55" s="36">
        <v>51.033999999999999</v>
      </c>
      <c r="BP55" s="37">
        <f t="shared" si="107"/>
        <v>121.84399999999999</v>
      </c>
      <c r="BQ55" s="33">
        <v>2740.64</v>
      </c>
      <c r="BR55" s="36">
        <v>7.1539999999999999</v>
      </c>
      <c r="BS55" s="36">
        <v>9.43</v>
      </c>
      <c r="BT55" s="37">
        <f t="shared" si="108"/>
        <v>2724.056</v>
      </c>
      <c r="BU55" s="36">
        <v>327.214</v>
      </c>
      <c r="BV55" s="36">
        <v>66.415999999999997</v>
      </c>
      <c r="BW55" s="37">
        <v>393.63</v>
      </c>
      <c r="BX55" s="36">
        <v>1.4470000000000001</v>
      </c>
      <c r="BY55" s="36">
        <v>0.47899999999999998</v>
      </c>
      <c r="BZ55" s="36">
        <v>29.722000000000001</v>
      </c>
      <c r="CA55" s="36">
        <v>10.120999999999889</v>
      </c>
      <c r="CB55" s="67">
        <v>3281.299</v>
      </c>
      <c r="CC55" s="36">
        <v>0.58399999999999996</v>
      </c>
      <c r="CD55" s="33">
        <v>2161.011</v>
      </c>
      <c r="CE55" s="37">
        <f t="shared" si="109"/>
        <v>2161.5949999999998</v>
      </c>
      <c r="CF55" s="36">
        <v>657.66600000000005</v>
      </c>
      <c r="CG55" s="36">
        <v>30.056000000000097</v>
      </c>
      <c r="CH55" s="37">
        <f t="shared" si="110"/>
        <v>687.72200000000021</v>
      </c>
      <c r="CI55" s="36">
        <v>107.105</v>
      </c>
      <c r="CJ55" s="36">
        <v>324.87700000000001</v>
      </c>
      <c r="CK55" s="108">
        <f t="shared" si="111"/>
        <v>3281.299</v>
      </c>
      <c r="CL55" s="36"/>
      <c r="CM55" s="69">
        <v>447.89699999999999</v>
      </c>
      <c r="CN55" s="36"/>
      <c r="CO55" s="60" t="s">
        <v>214</v>
      </c>
      <c r="CP55" s="56">
        <v>26</v>
      </c>
      <c r="CQ55" s="56"/>
      <c r="CR55" s="70">
        <v>3</v>
      </c>
      <c r="CS55" s="71" t="s">
        <v>134</v>
      </c>
      <c r="CT55" s="76" t="s">
        <v>137</v>
      </c>
      <c r="CU55" s="56"/>
      <c r="CV55" s="32">
        <v>275.73990960000003</v>
      </c>
      <c r="CW55" s="33">
        <v>316.93990960000002</v>
      </c>
      <c r="CX55" s="34">
        <v>371.12526409999998</v>
      </c>
      <c r="CY55" s="56"/>
      <c r="CZ55" s="60">
        <f t="shared" si="112"/>
        <v>1693.4344999999998</v>
      </c>
      <c r="DA55" s="33">
        <v>1610.3</v>
      </c>
      <c r="DB55" s="34">
        <v>1776.569</v>
      </c>
      <c r="DC55" s="56"/>
      <c r="DD55" s="32">
        <v>126.705</v>
      </c>
      <c r="DE55" s="33">
        <v>65.465999999999994</v>
      </c>
      <c r="DF55" s="33">
        <v>92.587999999999994</v>
      </c>
      <c r="DG55" s="33">
        <v>35.064999999999998</v>
      </c>
      <c r="DH55" s="33">
        <v>413.60500000000002</v>
      </c>
      <c r="DI55" s="33">
        <v>0</v>
      </c>
      <c r="DJ55" s="33">
        <v>0</v>
      </c>
      <c r="DK55" s="33">
        <v>32.111999999999853</v>
      </c>
      <c r="DL55" s="33">
        <v>1825.43</v>
      </c>
      <c r="DM55" s="72">
        <f t="shared" si="113"/>
        <v>2590.971</v>
      </c>
      <c r="DN55" s="33"/>
      <c r="DO55" s="47">
        <f t="shared" si="114"/>
        <v>4.8902515697782797E-2</v>
      </c>
      <c r="DP55" s="41">
        <f t="shared" si="115"/>
        <v>2.5266975199645228E-2</v>
      </c>
      <c r="DQ55" s="41">
        <f t="shared" si="116"/>
        <v>3.5734865423040239E-2</v>
      </c>
      <c r="DR55" s="41">
        <f t="shared" si="117"/>
        <v>1.353353626883512E-2</v>
      </c>
      <c r="DS55" s="41">
        <f t="shared" si="118"/>
        <v>0.1596332031504791</v>
      </c>
      <c r="DT55" s="41">
        <f t="shared" si="119"/>
        <v>0</v>
      </c>
      <c r="DU55" s="41">
        <f t="shared" si="120"/>
        <v>0</v>
      </c>
      <c r="DV55" s="41">
        <f t="shared" si="121"/>
        <v>1.2393809116350532E-2</v>
      </c>
      <c r="DW55" s="41">
        <f t="shared" si="122"/>
        <v>0.70453509514386692</v>
      </c>
      <c r="DX55" s="73">
        <f t="shared" si="123"/>
        <v>1</v>
      </c>
      <c r="DY55" s="56"/>
      <c r="DZ55" s="35">
        <v>3.214</v>
      </c>
      <c r="EA55" s="36">
        <v>13.167</v>
      </c>
      <c r="EB55" s="68">
        <f t="shared" si="124"/>
        <v>16.381</v>
      </c>
      <c r="ED55" s="35">
        <v>7.1539999999999999</v>
      </c>
      <c r="EE55" s="36">
        <v>9.43</v>
      </c>
      <c r="EF55" s="68">
        <f t="shared" si="125"/>
        <v>16.584</v>
      </c>
      <c r="EH55" s="32">
        <v>1967.6399999999999</v>
      </c>
      <c r="EI55" s="33">
        <v>773.00000000000011</v>
      </c>
      <c r="EJ55" s="34">
        <f t="shared" si="126"/>
        <v>2740.64</v>
      </c>
      <c r="EK55" s="63"/>
      <c r="EL55" s="47">
        <v>0.71794909218284775</v>
      </c>
      <c r="EM55" s="41">
        <v>0.28205090781715225</v>
      </c>
      <c r="EN55" s="42">
        <f t="shared" si="127"/>
        <v>1</v>
      </c>
      <c r="EO55" s="56"/>
      <c r="EP55" s="60">
        <f t="shared" si="128"/>
        <v>312.87350000000004</v>
      </c>
      <c r="EQ55" s="33">
        <v>300.87</v>
      </c>
      <c r="ER55" s="34">
        <v>324.87700000000001</v>
      </c>
      <c r="ET55" s="60">
        <f t="shared" si="129"/>
        <v>2623.0235000000002</v>
      </c>
      <c r="EU55" s="33">
        <v>2505.4070000000002</v>
      </c>
      <c r="EV55" s="34">
        <v>2740.64</v>
      </c>
      <c r="EX55" s="60">
        <f t="shared" si="130"/>
        <v>881.15</v>
      </c>
      <c r="EY55" s="33">
        <v>882.3</v>
      </c>
      <c r="EZ55" s="34">
        <v>880</v>
      </c>
      <c r="FB55" s="60">
        <f t="shared" si="131"/>
        <v>3504.1734999999999</v>
      </c>
      <c r="FC55" s="56">
        <v>3387.7070000000003</v>
      </c>
      <c r="FD55" s="70">
        <v>3620.64</v>
      </c>
      <c r="FF55" s="60">
        <f t="shared" si="132"/>
        <v>2102.6965</v>
      </c>
      <c r="FG55" s="33">
        <v>2044.3820000000001</v>
      </c>
      <c r="FH55" s="34">
        <v>2161.011</v>
      </c>
      <c r="FI55" s="33"/>
      <c r="FJ55" s="74">
        <f t="shared" si="133"/>
        <v>0.5414224671387764</v>
      </c>
    </row>
    <row r="56" spans="1:166" x14ac:dyDescent="0.2">
      <c r="A56" s="1"/>
      <c r="B56" s="75" t="s">
        <v>189</v>
      </c>
      <c r="C56" s="32">
        <v>3250.2249999999999</v>
      </c>
      <c r="D56" s="33">
        <v>3224.8180000000002</v>
      </c>
      <c r="E56" s="33">
        <v>2637.875</v>
      </c>
      <c r="F56" s="33">
        <v>907</v>
      </c>
      <c r="G56" s="33">
        <v>2332.576</v>
      </c>
      <c r="H56" s="33">
        <f t="shared" si="67"/>
        <v>4157.2250000000004</v>
      </c>
      <c r="I56" s="34">
        <f t="shared" si="68"/>
        <v>3544.875</v>
      </c>
      <c r="J56" s="33"/>
      <c r="K56" s="35">
        <v>28.068000000000001</v>
      </c>
      <c r="L56" s="36">
        <v>8.5649999999999995</v>
      </c>
      <c r="M56" s="36">
        <v>0.13100000000000001</v>
      </c>
      <c r="N56" s="37">
        <f t="shared" si="69"/>
        <v>36.764000000000003</v>
      </c>
      <c r="O56" s="36">
        <v>20.495999999999999</v>
      </c>
      <c r="P56" s="37">
        <f t="shared" si="70"/>
        <v>16.268000000000004</v>
      </c>
      <c r="Q56" s="36">
        <v>-0.60599999999999998</v>
      </c>
      <c r="R56" s="37">
        <f t="shared" si="71"/>
        <v>16.874000000000006</v>
      </c>
      <c r="S56" s="36">
        <v>4.226</v>
      </c>
      <c r="T56" s="36">
        <v>5.6999999999999995E-2</v>
      </c>
      <c r="U56" s="36">
        <v>2.3E-2</v>
      </c>
      <c r="V56" s="37">
        <f t="shared" si="72"/>
        <v>21.180000000000003</v>
      </c>
      <c r="W56" s="36">
        <v>5</v>
      </c>
      <c r="X56" s="38">
        <f t="shared" si="73"/>
        <v>16.180000000000003</v>
      </c>
      <c r="Y56" s="36"/>
      <c r="Z56" s="39">
        <f t="shared" si="74"/>
        <v>1.7407494004312803E-2</v>
      </c>
      <c r="AA56" s="40">
        <f t="shared" si="75"/>
        <v>5.3119276808799749E-3</v>
      </c>
      <c r="AB56" s="41">
        <f t="shared" si="76"/>
        <v>0.49933003629985129</v>
      </c>
      <c r="AC56" s="41">
        <f t="shared" si="77"/>
        <v>0.5000243961941937</v>
      </c>
      <c r="AD56" s="41">
        <f t="shared" si="78"/>
        <v>0.55750190403655742</v>
      </c>
      <c r="AE56" s="40">
        <f t="shared" si="79"/>
        <v>1.271141503179404E-2</v>
      </c>
      <c r="AF56" s="40">
        <f t="shared" si="80"/>
        <v>1.0034674825059896E-2</v>
      </c>
      <c r="AG56" s="40">
        <f t="shared" si="81"/>
        <v>1.9491744920762086E-2</v>
      </c>
      <c r="AH56" s="40">
        <f t="shared" si="82"/>
        <v>2.4757407284708377E-2</v>
      </c>
      <c r="AI56" s="40">
        <f t="shared" si="83"/>
        <v>2.0327793806732972E-2</v>
      </c>
      <c r="AJ56" s="42">
        <f t="shared" si="84"/>
        <v>0.10040989329121663</v>
      </c>
      <c r="AK56" s="36"/>
      <c r="AL56" s="47">
        <f t="shared" si="85"/>
        <v>-2.0100726849547222E-3</v>
      </c>
      <c r="AM56" s="41">
        <f t="shared" si="86"/>
        <v>2.1890561318766693E-2</v>
      </c>
      <c r="AN56" s="42">
        <f t="shared" si="87"/>
        <v>7.9623891194119972E-2</v>
      </c>
      <c r="AO56" s="36"/>
      <c r="AP56" s="47">
        <f t="shared" si="88"/>
        <v>0.88426328010235511</v>
      </c>
      <c r="AQ56" s="41">
        <f t="shared" si="89"/>
        <v>0.81215989192445159</v>
      </c>
      <c r="AR56" s="41">
        <f t="shared" si="90"/>
        <v>4.4873816428093556E-3</v>
      </c>
      <c r="AS56" s="41">
        <f t="shared" si="91"/>
        <v>0.16149774246398327</v>
      </c>
      <c r="AT56" s="66">
        <v>1.57</v>
      </c>
      <c r="AU56" s="36"/>
      <c r="AV56" s="47">
        <f t="shared" si="92"/>
        <v>0.10571024212169926</v>
      </c>
      <c r="AW56" s="41">
        <f t="shared" si="93"/>
        <v>0.17286016354417946</v>
      </c>
      <c r="AX56" s="41">
        <f t="shared" si="94"/>
        <v>0.20230000000000001</v>
      </c>
      <c r="AY56" s="42">
        <f t="shared" si="95"/>
        <v>0.2258</v>
      </c>
      <c r="AZ56" s="36"/>
      <c r="BA56" s="47">
        <f t="shared" si="96"/>
        <v>0.10433462298763932</v>
      </c>
      <c r="BB56" s="41">
        <f t="shared" si="97"/>
        <v>0.11068835902129852</v>
      </c>
      <c r="BC56" s="41">
        <f t="shared" si="98"/>
        <v>0.18238689462128299</v>
      </c>
      <c r="BD56" s="41">
        <f t="shared" si="99"/>
        <v>0.21182673107710351</v>
      </c>
      <c r="BE56" s="42">
        <f t="shared" si="100"/>
        <v>0.2353267310771035</v>
      </c>
      <c r="BF56" s="36"/>
      <c r="BG56" s="39">
        <f t="shared" si="101"/>
        <v>-4.5899850086999529E-4</v>
      </c>
      <c r="BH56" s="41">
        <f t="shared" si="102"/>
        <v>-2.9487616174395402E-2</v>
      </c>
      <c r="BI56" s="40">
        <f t="shared" si="103"/>
        <v>1.0463346443633606E-2</v>
      </c>
      <c r="BJ56" s="41">
        <f t="shared" si="104"/>
        <v>7.5359857585950818E-2</v>
      </c>
      <c r="BK56" s="41">
        <f t="shared" si="105"/>
        <v>0.74221674643415625</v>
      </c>
      <c r="BL56" s="42">
        <f t="shared" si="106"/>
        <v>0.80817377199478124</v>
      </c>
      <c r="BM56" s="36"/>
      <c r="BN56" s="35">
        <v>71.894999999999996</v>
      </c>
      <c r="BO56" s="36">
        <v>188.71</v>
      </c>
      <c r="BP56" s="37">
        <f t="shared" si="107"/>
        <v>260.60500000000002</v>
      </c>
      <c r="BQ56" s="33">
        <v>2637.875</v>
      </c>
      <c r="BR56" s="36">
        <v>4.0419999999999998</v>
      </c>
      <c r="BS56" s="36">
        <v>23.103000000000002</v>
      </c>
      <c r="BT56" s="37">
        <f t="shared" si="108"/>
        <v>2610.73</v>
      </c>
      <c r="BU56" s="36">
        <v>260.30700000000002</v>
      </c>
      <c r="BV56" s="36">
        <v>59.654000000000003</v>
      </c>
      <c r="BW56" s="37">
        <v>319.96100000000001</v>
      </c>
      <c r="BX56" s="36">
        <v>43.973999999999997</v>
      </c>
      <c r="BY56" s="36">
        <v>1.079</v>
      </c>
      <c r="BZ56" s="36">
        <v>4.2169999999999996</v>
      </c>
      <c r="CA56" s="36">
        <v>9.6589999999998639</v>
      </c>
      <c r="CB56" s="67">
        <v>3250.2249999999999</v>
      </c>
      <c r="CC56" s="36">
        <v>0</v>
      </c>
      <c r="CD56" s="33">
        <v>2332.576</v>
      </c>
      <c r="CE56" s="37">
        <f t="shared" si="109"/>
        <v>2332.576</v>
      </c>
      <c r="CF56" s="36">
        <v>449.48899999999998</v>
      </c>
      <c r="CG56" s="36">
        <v>39.048999999999921</v>
      </c>
      <c r="CH56" s="37">
        <f t="shared" si="110"/>
        <v>488.5379999999999</v>
      </c>
      <c r="CI56" s="36">
        <v>90</v>
      </c>
      <c r="CJ56" s="36">
        <v>339.11099999999999</v>
      </c>
      <c r="CK56" s="108">
        <f t="shared" si="111"/>
        <v>3250.2249999999999</v>
      </c>
      <c r="CL56" s="36"/>
      <c r="CM56" s="69">
        <v>524.904</v>
      </c>
      <c r="CN56" s="36"/>
      <c r="CO56" s="60" t="s">
        <v>224</v>
      </c>
      <c r="CP56" s="56">
        <v>23</v>
      </c>
      <c r="CQ56" s="56"/>
      <c r="CR56" s="70">
        <v>1</v>
      </c>
      <c r="CS56" s="71" t="s">
        <v>134</v>
      </c>
      <c r="CT56" s="70"/>
      <c r="CU56" s="56"/>
      <c r="CV56" s="32">
        <v>293.58207169999997</v>
      </c>
      <c r="CW56" s="33">
        <v>343.58207169999997</v>
      </c>
      <c r="CX56" s="34">
        <v>383.49397819999996</v>
      </c>
      <c r="CY56" s="56"/>
      <c r="CZ56" s="60">
        <f t="shared" si="112"/>
        <v>1660.19</v>
      </c>
      <c r="DA56" s="33">
        <v>1622.001</v>
      </c>
      <c r="DB56" s="34">
        <v>1698.3789999999999</v>
      </c>
      <c r="DC56" s="56"/>
      <c r="DD56" s="32">
        <v>0.64600000000000002</v>
      </c>
      <c r="DE56" s="33">
        <v>4.2210000000000001</v>
      </c>
      <c r="DF56" s="33">
        <v>278.98099999999999</v>
      </c>
      <c r="DG56" s="33">
        <v>12.803000000000001</v>
      </c>
      <c r="DH56" s="33">
        <v>275.92</v>
      </c>
      <c r="DI56" s="33">
        <v>16.164000000000001</v>
      </c>
      <c r="DJ56" s="33">
        <v>24.318999999999999</v>
      </c>
      <c r="DK56" s="33">
        <v>2.9460000000000544</v>
      </c>
      <c r="DL56" s="33">
        <v>2089.2719999999999</v>
      </c>
      <c r="DM56" s="72">
        <f t="shared" si="113"/>
        <v>2705.2719999999999</v>
      </c>
      <c r="DN56" s="33"/>
      <c r="DO56" s="47">
        <f t="shared" si="114"/>
        <v>2.3879299382834702E-4</v>
      </c>
      <c r="DP56" s="41">
        <f t="shared" si="115"/>
        <v>1.5602867290239208E-3</v>
      </c>
      <c r="DQ56" s="41">
        <f t="shared" si="116"/>
        <v>0.10312493531149548</v>
      </c>
      <c r="DR56" s="41">
        <f t="shared" si="117"/>
        <v>4.732610990687813E-3</v>
      </c>
      <c r="DS56" s="41">
        <f t="shared" si="118"/>
        <v>0.10199344095529027</v>
      </c>
      <c r="DT56" s="41">
        <f t="shared" si="119"/>
        <v>5.9749999260702812E-3</v>
      </c>
      <c r="DU56" s="41">
        <f t="shared" si="120"/>
        <v>8.9894842367052186E-3</v>
      </c>
      <c r="DV56" s="41">
        <f t="shared" si="121"/>
        <v>1.0889847675206244E-3</v>
      </c>
      <c r="DW56" s="41">
        <f t="shared" si="122"/>
        <v>0.77229646408937802</v>
      </c>
      <c r="DX56" s="73">
        <f t="shared" si="123"/>
        <v>1</v>
      </c>
      <c r="DY56" s="56"/>
      <c r="DZ56" s="35">
        <v>13.407</v>
      </c>
      <c r="EA56" s="36">
        <v>14.194000000000001</v>
      </c>
      <c r="EB56" s="68">
        <f t="shared" si="124"/>
        <v>27.600999999999999</v>
      </c>
      <c r="ED56" s="35">
        <v>4.0419999999999998</v>
      </c>
      <c r="EE56" s="36">
        <v>23.103000000000002</v>
      </c>
      <c r="EF56" s="68">
        <f t="shared" si="125"/>
        <v>27.145000000000003</v>
      </c>
      <c r="EH56" s="32">
        <v>1957.875</v>
      </c>
      <c r="EI56" s="33">
        <v>680.00000000000011</v>
      </c>
      <c r="EJ56" s="34">
        <f t="shared" si="126"/>
        <v>2637.875</v>
      </c>
      <c r="EK56" s="63"/>
      <c r="EL56" s="47">
        <v>0.74221674643415625</v>
      </c>
      <c r="EM56" s="41">
        <v>0.25778325356584375</v>
      </c>
      <c r="EN56" s="42">
        <f t="shared" si="127"/>
        <v>1</v>
      </c>
      <c r="EO56" s="56"/>
      <c r="EP56" s="60">
        <f t="shared" si="128"/>
        <v>322.279</v>
      </c>
      <c r="EQ56" s="33">
        <v>305.447</v>
      </c>
      <c r="ER56" s="34">
        <v>339.11099999999999</v>
      </c>
      <c r="ET56" s="60">
        <f t="shared" si="129"/>
        <v>2640.5315000000001</v>
      </c>
      <c r="EU56" s="33">
        <v>2643.1880000000001</v>
      </c>
      <c r="EV56" s="34">
        <v>2637.875</v>
      </c>
      <c r="EX56" s="60">
        <f t="shared" si="130"/>
        <v>866.375</v>
      </c>
      <c r="EY56" s="33">
        <v>825.75</v>
      </c>
      <c r="EZ56" s="34">
        <v>907</v>
      </c>
      <c r="FB56" s="60">
        <f t="shared" si="131"/>
        <v>3506.9065000000001</v>
      </c>
      <c r="FC56" s="56">
        <v>3468.9380000000001</v>
      </c>
      <c r="FD56" s="70">
        <v>3544.875</v>
      </c>
      <c r="FF56" s="60">
        <f t="shared" si="132"/>
        <v>2246.5605</v>
      </c>
      <c r="FG56" s="33">
        <v>2160.5450000000001</v>
      </c>
      <c r="FH56" s="34">
        <v>2332.576</v>
      </c>
      <c r="FI56" s="33"/>
      <c r="FJ56" s="74">
        <f t="shared" si="133"/>
        <v>0.52254197786307099</v>
      </c>
    </row>
    <row r="57" spans="1:166" x14ac:dyDescent="0.2">
      <c r="A57" s="1"/>
      <c r="B57" s="75" t="s">
        <v>190</v>
      </c>
      <c r="C57" s="32">
        <v>3048.2939999999999</v>
      </c>
      <c r="D57" s="33">
        <v>3078.2174999999997</v>
      </c>
      <c r="E57" s="33">
        <v>2532.7159999999999</v>
      </c>
      <c r="F57" s="33">
        <v>1252.07</v>
      </c>
      <c r="G57" s="33">
        <v>1903.3420000000001</v>
      </c>
      <c r="H57" s="33">
        <f t="shared" si="67"/>
        <v>4300.3639999999996</v>
      </c>
      <c r="I57" s="34">
        <f t="shared" si="68"/>
        <v>3784.7860000000001</v>
      </c>
      <c r="J57" s="33"/>
      <c r="K57" s="35">
        <v>27.128999999999998</v>
      </c>
      <c r="L57" s="36">
        <v>9.3390000000000004</v>
      </c>
      <c r="M57" s="36">
        <v>0.14000000000000001</v>
      </c>
      <c r="N57" s="37">
        <f t="shared" si="69"/>
        <v>36.607999999999997</v>
      </c>
      <c r="O57" s="36">
        <v>20.828999999999997</v>
      </c>
      <c r="P57" s="37">
        <f t="shared" si="70"/>
        <v>15.779</v>
      </c>
      <c r="Q57" s="36">
        <v>0.27</v>
      </c>
      <c r="R57" s="37">
        <f t="shared" si="71"/>
        <v>15.509</v>
      </c>
      <c r="S57" s="36">
        <v>4.149</v>
      </c>
      <c r="T57" s="36">
        <v>0.64800000000000002</v>
      </c>
      <c r="U57" s="36">
        <v>0.29799999999999999</v>
      </c>
      <c r="V57" s="37">
        <f t="shared" si="72"/>
        <v>20.603999999999999</v>
      </c>
      <c r="W57" s="36">
        <v>4.1139999999999999</v>
      </c>
      <c r="X57" s="38">
        <f t="shared" si="73"/>
        <v>16.489999999999998</v>
      </c>
      <c r="Y57" s="36"/>
      <c r="Z57" s="39">
        <f t="shared" si="74"/>
        <v>1.7626434779218818E-2</v>
      </c>
      <c r="AA57" s="40">
        <f t="shared" si="75"/>
        <v>6.0677973535008499E-3</v>
      </c>
      <c r="AB57" s="41">
        <f t="shared" si="76"/>
        <v>0.50305518657167003</v>
      </c>
      <c r="AC57" s="41">
        <f t="shared" si="77"/>
        <v>0.51105331599479842</v>
      </c>
      <c r="AD57" s="41">
        <f t="shared" si="78"/>
        <v>0.56897399475524468</v>
      </c>
      <c r="AE57" s="40">
        <f t="shared" si="79"/>
        <v>1.3533156770111273E-2</v>
      </c>
      <c r="AF57" s="40">
        <f t="shared" si="80"/>
        <v>1.0713992757171968E-2</v>
      </c>
      <c r="AG57" s="40">
        <f t="shared" si="81"/>
        <v>1.8986234116731372E-2</v>
      </c>
      <c r="AH57" s="40">
        <f t="shared" si="82"/>
        <v>2.369076732479471E-2</v>
      </c>
      <c r="AI57" s="40">
        <f t="shared" si="83"/>
        <v>1.7856731650478283E-2</v>
      </c>
      <c r="AJ57" s="42">
        <f t="shared" si="84"/>
        <v>9.5829331969600764E-2</v>
      </c>
      <c r="AK57" s="36"/>
      <c r="AL57" s="47">
        <f t="shared" si="85"/>
        <v>6.4496469913779872E-2</v>
      </c>
      <c r="AM57" s="41">
        <f t="shared" si="86"/>
        <v>0.16951475834944785</v>
      </c>
      <c r="AN57" s="42">
        <f t="shared" si="87"/>
        <v>1.5345878399103825E-2</v>
      </c>
      <c r="AO57" s="36"/>
      <c r="AP57" s="47">
        <f t="shared" si="88"/>
        <v>0.75150233978069403</v>
      </c>
      <c r="AQ57" s="41">
        <f t="shared" si="89"/>
        <v>0.72529127425221351</v>
      </c>
      <c r="AR57" s="41">
        <f t="shared" si="90"/>
        <v>9.7590980397560104E-2</v>
      </c>
      <c r="AS57" s="41">
        <f t="shared" si="91"/>
        <v>0.13890294046440402</v>
      </c>
      <c r="AT57" s="66">
        <v>3.29</v>
      </c>
      <c r="AU57" s="36"/>
      <c r="AV57" s="47">
        <f t="shared" si="92"/>
        <v>0.10949501590069725</v>
      </c>
      <c r="AW57" s="41">
        <f t="shared" si="93"/>
        <v>0.17282309876699897</v>
      </c>
      <c r="AX57" s="41">
        <f t="shared" si="94"/>
        <v>0.18661517654116741</v>
      </c>
      <c r="AY57" s="42">
        <f t="shared" si="95"/>
        <v>0.21457057984538425</v>
      </c>
      <c r="AZ57" s="36"/>
      <c r="BA57" s="47">
        <f t="shared" si="96"/>
        <v>0.12285790018941743</v>
      </c>
      <c r="BB57" s="41">
        <f t="shared" si="97"/>
        <v>0.11490459909706874</v>
      </c>
      <c r="BC57" s="41">
        <f t="shared" si="98"/>
        <v>0.18204279077672969</v>
      </c>
      <c r="BD57" s="41">
        <f t="shared" si="99"/>
        <v>0.19583486855089813</v>
      </c>
      <c r="BE57" s="42">
        <f t="shared" si="100"/>
        <v>0.22379027185511499</v>
      </c>
      <c r="BF57" s="36"/>
      <c r="BG57" s="39">
        <f t="shared" si="101"/>
        <v>2.1987069160326044E-4</v>
      </c>
      <c r="BH57" s="41">
        <f t="shared" si="102"/>
        <v>1.3122083981337481E-2</v>
      </c>
      <c r="BI57" s="40">
        <f t="shared" si="103"/>
        <v>7.750572902765253E-3</v>
      </c>
      <c r="BJ57" s="41">
        <f t="shared" si="104"/>
        <v>5.0698623414860922E-2</v>
      </c>
      <c r="BK57" s="41">
        <f t="shared" si="105"/>
        <v>0.71864314830403409</v>
      </c>
      <c r="BL57" s="42">
        <f t="shared" si="106"/>
        <v>0.81172066267419074</v>
      </c>
      <c r="BM57" s="36"/>
      <c r="BN57" s="35">
        <v>71.090999999999994</v>
      </c>
      <c r="BO57" s="36">
        <v>123.44799999999999</v>
      </c>
      <c r="BP57" s="37">
        <f t="shared" si="107"/>
        <v>194.53899999999999</v>
      </c>
      <c r="BQ57" s="33">
        <v>2532.7159999999999</v>
      </c>
      <c r="BR57" s="36">
        <v>8.1259999999999994</v>
      </c>
      <c r="BS57" s="36">
        <v>4.5570000000000004</v>
      </c>
      <c r="BT57" s="37">
        <f t="shared" si="108"/>
        <v>2520.0329999999999</v>
      </c>
      <c r="BU57" s="36">
        <v>194.328</v>
      </c>
      <c r="BV57" s="36">
        <v>101.02800000000001</v>
      </c>
      <c r="BW57" s="37">
        <v>295.35599999999999</v>
      </c>
      <c r="BX57" s="36">
        <v>0</v>
      </c>
      <c r="BY57" s="36">
        <v>0.63300000000000001</v>
      </c>
      <c r="BZ57" s="36">
        <v>32.152999999999999</v>
      </c>
      <c r="CA57" s="36">
        <v>5.5800000000002115</v>
      </c>
      <c r="CB57" s="67">
        <v>3048.2939999999999</v>
      </c>
      <c r="CC57" s="36">
        <v>20.902999999999999</v>
      </c>
      <c r="CD57" s="33">
        <v>1903.3420000000001</v>
      </c>
      <c r="CE57" s="37">
        <f t="shared" si="109"/>
        <v>1924.2450000000001</v>
      </c>
      <c r="CF57" s="36">
        <v>600</v>
      </c>
      <c r="CG57" s="36">
        <v>49.541999999999746</v>
      </c>
      <c r="CH57" s="37">
        <f t="shared" si="110"/>
        <v>649.54199999999969</v>
      </c>
      <c r="CI57" s="36">
        <v>100</v>
      </c>
      <c r="CJ57" s="36">
        <v>374.50700000000001</v>
      </c>
      <c r="CK57" s="108">
        <f t="shared" si="111"/>
        <v>3048.2939999999999</v>
      </c>
      <c r="CL57" s="36"/>
      <c r="CM57" s="69">
        <v>423.41699999999997</v>
      </c>
      <c r="CN57" s="36"/>
      <c r="CO57" s="60" t="s">
        <v>210</v>
      </c>
      <c r="CP57" s="56">
        <v>25.5</v>
      </c>
      <c r="CQ57" s="56"/>
      <c r="CR57" s="70">
        <v>3</v>
      </c>
      <c r="CS57" s="71" t="s">
        <v>134</v>
      </c>
      <c r="CT57" s="76" t="s">
        <v>140</v>
      </c>
      <c r="CU57" s="56"/>
      <c r="CV57" s="32">
        <v>309.10500000000002</v>
      </c>
      <c r="CW57" s="33">
        <v>333.77300000000002</v>
      </c>
      <c r="CX57" s="34">
        <v>383.77300000000002</v>
      </c>
      <c r="CY57" s="56"/>
      <c r="CZ57" s="60">
        <f t="shared" si="112"/>
        <v>1737.048</v>
      </c>
      <c r="DA57" s="33">
        <v>1685.5329999999999</v>
      </c>
      <c r="DB57" s="34">
        <v>1788.5630000000001</v>
      </c>
      <c r="DC57" s="56"/>
      <c r="DD57" s="32">
        <v>72.427999999999997</v>
      </c>
      <c r="DE57" s="33">
        <v>65.067999999999998</v>
      </c>
      <c r="DF57" s="33">
        <v>169.65799999999999</v>
      </c>
      <c r="DG57" s="33">
        <v>25.472000000000001</v>
      </c>
      <c r="DH57" s="33">
        <v>328.77199999999999</v>
      </c>
      <c r="DI57" s="33">
        <v>14.089</v>
      </c>
      <c r="DJ57" s="33">
        <v>17.971</v>
      </c>
      <c r="DK57" s="33">
        <v>6.9909999999999854</v>
      </c>
      <c r="DL57" s="33">
        <v>1794.105</v>
      </c>
      <c r="DM57" s="72">
        <f t="shared" si="113"/>
        <v>2494.5540000000001</v>
      </c>
      <c r="DN57" s="33"/>
      <c r="DO57" s="47">
        <f t="shared" si="114"/>
        <v>2.9034448642923743E-2</v>
      </c>
      <c r="DP57" s="41">
        <f t="shared" si="115"/>
        <v>2.6084021432288093E-2</v>
      </c>
      <c r="DQ57" s="41">
        <f t="shared" si="116"/>
        <v>6.8011355937774839E-2</v>
      </c>
      <c r="DR57" s="41">
        <f t="shared" si="117"/>
        <v>1.0211043737678158E-2</v>
      </c>
      <c r="DS57" s="41">
        <f t="shared" si="118"/>
        <v>0.13179590419770426</v>
      </c>
      <c r="DT57" s="41">
        <f t="shared" si="119"/>
        <v>5.6479033927507687E-3</v>
      </c>
      <c r="DU57" s="41">
        <f t="shared" si="120"/>
        <v>7.2040933970561466E-3</v>
      </c>
      <c r="DV57" s="41">
        <f t="shared" si="121"/>
        <v>2.8025049768415455E-3</v>
      </c>
      <c r="DW57" s="41">
        <f t="shared" si="122"/>
        <v>0.71920872428498239</v>
      </c>
      <c r="DX57" s="73">
        <f t="shared" si="123"/>
        <v>1</v>
      </c>
      <c r="DY57" s="56"/>
      <c r="DZ57" s="35">
        <v>6.5389999999999997</v>
      </c>
      <c r="EA57" s="36">
        <v>13.090999999999999</v>
      </c>
      <c r="EB57" s="68">
        <f t="shared" si="124"/>
        <v>19.63</v>
      </c>
      <c r="ED57" s="35">
        <v>8.1259999999999994</v>
      </c>
      <c r="EE57" s="36">
        <v>4.5570000000000004</v>
      </c>
      <c r="EF57" s="68">
        <f t="shared" si="125"/>
        <v>12.683</v>
      </c>
      <c r="EH57" s="32">
        <v>1820.1189999999999</v>
      </c>
      <c r="EI57" s="33">
        <v>712.59699999999998</v>
      </c>
      <c r="EJ57" s="34">
        <f t="shared" si="126"/>
        <v>2532.7159999999999</v>
      </c>
      <c r="EK57" s="63"/>
      <c r="EL57" s="47">
        <v>0.71864314830403409</v>
      </c>
      <c r="EM57" s="41">
        <v>0.28135685169596591</v>
      </c>
      <c r="EN57" s="42">
        <f t="shared" si="127"/>
        <v>1</v>
      </c>
      <c r="EO57" s="56"/>
      <c r="EP57" s="60">
        <f t="shared" si="128"/>
        <v>344.15350000000001</v>
      </c>
      <c r="EQ57" s="33">
        <v>313.8</v>
      </c>
      <c r="ER57" s="34">
        <v>374.50700000000001</v>
      </c>
      <c r="ET57" s="60">
        <f t="shared" si="129"/>
        <v>2455.989</v>
      </c>
      <c r="EU57" s="33">
        <v>2379.2620000000002</v>
      </c>
      <c r="EV57" s="34">
        <v>2532.7159999999999</v>
      </c>
      <c r="EX57" s="60">
        <f t="shared" si="130"/>
        <v>1054.5050000000001</v>
      </c>
      <c r="EY57" s="33">
        <v>856.94</v>
      </c>
      <c r="EZ57" s="34">
        <v>1252.07</v>
      </c>
      <c r="FB57" s="60">
        <f t="shared" si="131"/>
        <v>3510.4940000000001</v>
      </c>
      <c r="FC57" s="56">
        <v>3236.2020000000002</v>
      </c>
      <c r="FD57" s="70">
        <v>3784.7860000000001</v>
      </c>
      <c r="FF57" s="60">
        <f t="shared" si="132"/>
        <v>1888.9585000000002</v>
      </c>
      <c r="FG57" s="33">
        <v>1874.575</v>
      </c>
      <c r="FH57" s="34">
        <v>1903.3420000000001</v>
      </c>
      <c r="FI57" s="33"/>
      <c r="FJ57" s="74">
        <f t="shared" si="133"/>
        <v>0.58674228929361805</v>
      </c>
    </row>
    <row r="58" spans="1:166" x14ac:dyDescent="0.2">
      <c r="A58" s="1"/>
      <c r="B58" s="75" t="s">
        <v>191</v>
      </c>
      <c r="C58" s="32">
        <v>5610.3190000000004</v>
      </c>
      <c r="D58" s="33">
        <v>5464.9955</v>
      </c>
      <c r="E58" s="33">
        <v>4787.4390000000003</v>
      </c>
      <c r="F58" s="33">
        <v>1559.586</v>
      </c>
      <c r="G58" s="33">
        <v>3607.348</v>
      </c>
      <c r="H58" s="33">
        <f t="shared" si="67"/>
        <v>7169.9050000000007</v>
      </c>
      <c r="I58" s="34">
        <f t="shared" si="68"/>
        <v>6347.0250000000005</v>
      </c>
      <c r="J58" s="33"/>
      <c r="K58" s="35">
        <v>46.286999999999999</v>
      </c>
      <c r="L58" s="36">
        <v>14.476999999999999</v>
      </c>
      <c r="M58" s="36">
        <v>0.32400000000000001</v>
      </c>
      <c r="N58" s="37">
        <f t="shared" si="69"/>
        <v>61.087999999999994</v>
      </c>
      <c r="O58" s="36">
        <v>33.805999999999997</v>
      </c>
      <c r="P58" s="37">
        <f t="shared" si="70"/>
        <v>27.281999999999996</v>
      </c>
      <c r="Q58" s="36">
        <v>1.899</v>
      </c>
      <c r="R58" s="37">
        <f t="shared" si="71"/>
        <v>25.382999999999996</v>
      </c>
      <c r="S58" s="36">
        <v>7.6989999999999998</v>
      </c>
      <c r="T58" s="36">
        <v>0.34899999999999998</v>
      </c>
      <c r="U58" s="36">
        <v>5.000000000000001E-3</v>
      </c>
      <c r="V58" s="37">
        <f t="shared" si="72"/>
        <v>33.435999999999993</v>
      </c>
      <c r="W58" s="36">
        <v>6.5819999999999999</v>
      </c>
      <c r="X58" s="38">
        <f t="shared" si="73"/>
        <v>26.853999999999992</v>
      </c>
      <c r="Y58" s="36"/>
      <c r="Z58" s="39">
        <f t="shared" si="74"/>
        <v>1.6939446702197651E-2</v>
      </c>
      <c r="AA58" s="40">
        <f t="shared" si="75"/>
        <v>5.2980830450821042E-3</v>
      </c>
      <c r="AB58" s="41">
        <f t="shared" si="76"/>
        <v>0.48897824577644061</v>
      </c>
      <c r="AC58" s="41">
        <f t="shared" si="77"/>
        <v>0.49145914198903867</v>
      </c>
      <c r="AD58" s="41">
        <f t="shared" si="78"/>
        <v>0.55339837611314824</v>
      </c>
      <c r="AE58" s="40">
        <f t="shared" si="79"/>
        <v>1.237183086427061E-2</v>
      </c>
      <c r="AF58" s="40">
        <f t="shared" si="80"/>
        <v>9.8276384674058723E-3</v>
      </c>
      <c r="AG58" s="40">
        <f t="shared" si="81"/>
        <v>1.8784580820861835E-2</v>
      </c>
      <c r="AH58" s="40">
        <f t="shared" si="82"/>
        <v>2.4713608415917503E-2</v>
      </c>
      <c r="AI58" s="40">
        <f t="shared" si="83"/>
        <v>1.7755604936915765E-2</v>
      </c>
      <c r="AJ58" s="42">
        <f t="shared" si="84"/>
        <v>0.10024413369866282</v>
      </c>
      <c r="AK58" s="36"/>
      <c r="AL58" s="47">
        <f t="shared" si="85"/>
        <v>0.15470605090563874</v>
      </c>
      <c r="AM58" s="41">
        <f t="shared" si="86"/>
        <v>0.13861318644138942</v>
      </c>
      <c r="AN58" s="42">
        <f t="shared" si="87"/>
        <v>9.1293455805366172E-2</v>
      </c>
      <c r="AO58" s="36"/>
      <c r="AP58" s="47">
        <f t="shared" si="88"/>
        <v>0.75350265559519392</v>
      </c>
      <c r="AQ58" s="41">
        <f t="shared" si="89"/>
        <v>0.72530326292652436</v>
      </c>
      <c r="AR58" s="41">
        <f t="shared" si="90"/>
        <v>0.12546238458098369</v>
      </c>
      <c r="AS58" s="41">
        <f t="shared" si="91"/>
        <v>0.11805745805185053</v>
      </c>
      <c r="AT58" s="66">
        <v>1.1599999999999999</v>
      </c>
      <c r="AU58" s="36"/>
      <c r="AV58" s="47">
        <f t="shared" si="92"/>
        <v>9.9962586797649106E-2</v>
      </c>
      <c r="AW58" s="41">
        <f t="shared" si="93"/>
        <v>0.16627760070924377</v>
      </c>
      <c r="AX58" s="41">
        <f t="shared" si="94"/>
        <v>0.18538381340171903</v>
      </c>
      <c r="AY58" s="42">
        <f t="shared" si="95"/>
        <v>0.2019116790526492</v>
      </c>
      <c r="AZ58" s="36"/>
      <c r="BA58" s="47">
        <f t="shared" si="96"/>
        <v>0.10566957066077703</v>
      </c>
      <c r="BB58" s="41">
        <f t="shared" si="97"/>
        <v>0.10474912389117268</v>
      </c>
      <c r="BC58" s="41">
        <f t="shared" si="98"/>
        <v>0.17515438679304535</v>
      </c>
      <c r="BD58" s="41">
        <f t="shared" si="99"/>
        <v>0.1942605994855206</v>
      </c>
      <c r="BE58" s="42">
        <f t="shared" si="100"/>
        <v>0.21078846513645078</v>
      </c>
      <c r="BF58" s="36"/>
      <c r="BG58" s="39">
        <f t="shared" si="101"/>
        <v>8.5028616562244676E-4</v>
      </c>
      <c r="BH58" s="41">
        <f t="shared" si="102"/>
        <v>5.3750353806962935E-2</v>
      </c>
      <c r="BI58" s="40">
        <f t="shared" si="103"/>
        <v>6.3553812382779185E-3</v>
      </c>
      <c r="BJ58" s="41">
        <f t="shared" si="104"/>
        <v>4.9811728496119971E-2</v>
      </c>
      <c r="BK58" s="41">
        <f t="shared" si="105"/>
        <v>0.76560077319000819</v>
      </c>
      <c r="BL58" s="42">
        <f t="shared" si="106"/>
        <v>0.82319716717674807</v>
      </c>
      <c r="BM58" s="36"/>
      <c r="BN58" s="35">
        <v>70.207999999999998</v>
      </c>
      <c r="BO58" s="36">
        <v>104.64400000000001</v>
      </c>
      <c r="BP58" s="37">
        <f t="shared" si="107"/>
        <v>174.852</v>
      </c>
      <c r="BQ58" s="33">
        <v>4787.4390000000003</v>
      </c>
      <c r="BR58" s="36">
        <v>7.58</v>
      </c>
      <c r="BS58" s="36">
        <v>10.4</v>
      </c>
      <c r="BT58" s="37">
        <f t="shared" si="108"/>
        <v>4769.4590000000007</v>
      </c>
      <c r="BU58" s="36">
        <v>453.24700000000001</v>
      </c>
      <c r="BV58" s="36">
        <v>144.821</v>
      </c>
      <c r="BW58" s="37">
        <v>598.06799999999998</v>
      </c>
      <c r="BX58" s="36">
        <v>0</v>
      </c>
      <c r="BY58" s="36">
        <v>0.93500000000000005</v>
      </c>
      <c r="BZ58" s="36">
        <v>57.156999999999996</v>
      </c>
      <c r="CA58" s="36">
        <v>9.8479999999998284</v>
      </c>
      <c r="CB58" s="67">
        <v>5610.3190000000004</v>
      </c>
      <c r="CC58" s="36">
        <v>56.223999999999997</v>
      </c>
      <c r="CD58" s="33">
        <v>3607.348</v>
      </c>
      <c r="CE58" s="37">
        <f t="shared" si="109"/>
        <v>3663.5720000000001</v>
      </c>
      <c r="CF58" s="36">
        <v>1200</v>
      </c>
      <c r="CG58" s="36">
        <v>43.907000000000266</v>
      </c>
      <c r="CH58" s="37">
        <f t="shared" si="110"/>
        <v>1243.9070000000002</v>
      </c>
      <c r="CI58" s="36">
        <v>110</v>
      </c>
      <c r="CJ58" s="36">
        <v>592.84</v>
      </c>
      <c r="CK58" s="108">
        <f t="shared" si="111"/>
        <v>5610.3190000000004</v>
      </c>
      <c r="CL58" s="36"/>
      <c r="CM58" s="69">
        <v>662.34</v>
      </c>
      <c r="CN58" s="36"/>
      <c r="CO58" s="60" t="s">
        <v>214</v>
      </c>
      <c r="CP58" s="56">
        <v>37</v>
      </c>
      <c r="CQ58" s="56"/>
      <c r="CR58" s="70">
        <v>3</v>
      </c>
      <c r="CS58" s="71" t="s">
        <v>134</v>
      </c>
      <c r="CT58" s="76" t="s">
        <v>140</v>
      </c>
      <c r="CU58" s="56"/>
      <c r="CV58" s="32">
        <v>503.02199999999999</v>
      </c>
      <c r="CW58" s="33">
        <v>560.822</v>
      </c>
      <c r="CX58" s="34">
        <v>610.822</v>
      </c>
      <c r="CY58" s="56"/>
      <c r="CZ58" s="60">
        <f t="shared" si="112"/>
        <v>2859.1534999999999</v>
      </c>
      <c r="DA58" s="33">
        <v>2693.1129999999998</v>
      </c>
      <c r="DB58" s="34">
        <v>3025.194</v>
      </c>
      <c r="DC58" s="56"/>
      <c r="DD58" s="32">
        <v>171.922</v>
      </c>
      <c r="DE58" s="33">
        <v>157.208</v>
      </c>
      <c r="DF58" s="33">
        <v>118.486</v>
      </c>
      <c r="DG58" s="33">
        <v>84.614999999999995</v>
      </c>
      <c r="DH58" s="33">
        <v>388.363</v>
      </c>
      <c r="DI58" s="33">
        <v>59.694000000000003</v>
      </c>
      <c r="DJ58" s="33">
        <v>34.369</v>
      </c>
      <c r="DK58" s="33">
        <v>-9.9999999929423211E-4</v>
      </c>
      <c r="DL58" s="33">
        <v>3444.2170000000001</v>
      </c>
      <c r="DM58" s="72">
        <f t="shared" si="113"/>
        <v>4458.8730000000005</v>
      </c>
      <c r="DN58" s="33"/>
      <c r="DO58" s="47">
        <f t="shared" si="114"/>
        <v>3.8557276693011885E-2</v>
      </c>
      <c r="DP58" s="41">
        <f t="shared" si="115"/>
        <v>3.5257339690993664E-2</v>
      </c>
      <c r="DQ58" s="41">
        <f t="shared" si="116"/>
        <v>2.6573082480707565E-2</v>
      </c>
      <c r="DR58" s="41">
        <f t="shared" si="117"/>
        <v>1.8976768344826145E-2</v>
      </c>
      <c r="DS58" s="41">
        <f t="shared" si="118"/>
        <v>8.7098914905178945E-2</v>
      </c>
      <c r="DT58" s="41">
        <f t="shared" si="119"/>
        <v>1.3387687875389138E-2</v>
      </c>
      <c r="DU58" s="41">
        <f t="shared" si="120"/>
        <v>7.7080015510645845E-3</v>
      </c>
      <c r="DV58" s="41">
        <f t="shared" si="121"/>
        <v>-2.2427191788019797E-7</v>
      </c>
      <c r="DW58" s="41">
        <f t="shared" si="122"/>
        <v>0.77244115273074598</v>
      </c>
      <c r="DX58" s="73">
        <f t="shared" si="123"/>
        <v>1</v>
      </c>
      <c r="DY58" s="56"/>
      <c r="DZ58" s="35">
        <v>23.262</v>
      </c>
      <c r="EA58" s="36">
        <v>7.1639999999999997</v>
      </c>
      <c r="EB58" s="68">
        <f t="shared" si="124"/>
        <v>30.426000000000002</v>
      </c>
      <c r="ED58" s="35">
        <v>7.58</v>
      </c>
      <c r="EE58" s="36">
        <v>10.4</v>
      </c>
      <c r="EF58" s="68">
        <f t="shared" si="125"/>
        <v>17.98</v>
      </c>
      <c r="EH58" s="32">
        <v>3665.2669999999998</v>
      </c>
      <c r="EI58" s="33">
        <v>1122.1720000000005</v>
      </c>
      <c r="EJ58" s="34">
        <f t="shared" si="126"/>
        <v>4787.4390000000003</v>
      </c>
      <c r="EK58" s="63"/>
      <c r="EL58" s="47">
        <v>0.76560077319000819</v>
      </c>
      <c r="EM58" s="41">
        <v>0.23439922680999181</v>
      </c>
      <c r="EN58" s="42">
        <f t="shared" si="127"/>
        <v>1</v>
      </c>
      <c r="EO58" s="56"/>
      <c r="EP58" s="60">
        <f t="shared" si="128"/>
        <v>535.77200000000005</v>
      </c>
      <c r="EQ58" s="33">
        <v>478.70400000000001</v>
      </c>
      <c r="ER58" s="34">
        <v>592.84</v>
      </c>
      <c r="ET58" s="60">
        <f t="shared" si="129"/>
        <v>4466.7314999999999</v>
      </c>
      <c r="EU58" s="33">
        <v>4146.0240000000003</v>
      </c>
      <c r="EV58" s="34">
        <v>4787.4390000000003</v>
      </c>
      <c r="EX58" s="60">
        <f t="shared" si="130"/>
        <v>1493.9545000000001</v>
      </c>
      <c r="EY58" s="33">
        <v>1428.3230000000001</v>
      </c>
      <c r="EZ58" s="34">
        <v>1559.586</v>
      </c>
      <c r="FB58" s="60">
        <f t="shared" si="131"/>
        <v>5960.6860000000006</v>
      </c>
      <c r="FC58" s="56">
        <v>5574.3470000000007</v>
      </c>
      <c r="FD58" s="70">
        <v>6347.0250000000005</v>
      </c>
      <c r="FF58" s="60">
        <f t="shared" si="132"/>
        <v>3456.4594999999999</v>
      </c>
      <c r="FG58" s="33">
        <v>3305.5709999999999</v>
      </c>
      <c r="FH58" s="34">
        <v>3607.348</v>
      </c>
      <c r="FI58" s="33"/>
      <c r="FJ58" s="74">
        <f t="shared" si="133"/>
        <v>0.53921960587267848</v>
      </c>
    </row>
    <row r="59" spans="1:166" x14ac:dyDescent="0.2">
      <c r="A59" s="1"/>
      <c r="B59" s="75" t="s">
        <v>192</v>
      </c>
      <c r="C59" s="32">
        <v>3094.7449999999999</v>
      </c>
      <c r="D59" s="33">
        <v>3019.7060000000001</v>
      </c>
      <c r="E59" s="33">
        <v>2407.7170000000001</v>
      </c>
      <c r="F59" s="33">
        <v>650.85799999999995</v>
      </c>
      <c r="G59" s="33">
        <v>2429.1089999999999</v>
      </c>
      <c r="H59" s="33">
        <f t="shared" si="67"/>
        <v>3745.6030000000001</v>
      </c>
      <c r="I59" s="34">
        <f t="shared" si="68"/>
        <v>3058.5749999999998</v>
      </c>
      <c r="J59" s="33"/>
      <c r="K59" s="35">
        <v>27.756999999999998</v>
      </c>
      <c r="L59" s="36">
        <v>6.879999999999999</v>
      </c>
      <c r="M59" s="36">
        <v>0.185</v>
      </c>
      <c r="N59" s="37">
        <f t="shared" si="69"/>
        <v>34.822000000000003</v>
      </c>
      <c r="O59" s="36">
        <v>21.43</v>
      </c>
      <c r="P59" s="37">
        <f t="shared" si="70"/>
        <v>13.392000000000003</v>
      </c>
      <c r="Q59" s="36">
        <v>3.556</v>
      </c>
      <c r="R59" s="37">
        <f t="shared" si="71"/>
        <v>9.8360000000000021</v>
      </c>
      <c r="S59" s="36">
        <v>8.7680000000000007</v>
      </c>
      <c r="T59" s="36">
        <v>-0.93900000000000006</v>
      </c>
      <c r="U59" s="36">
        <v>3.7999999999999999E-2</v>
      </c>
      <c r="V59" s="37">
        <f t="shared" si="72"/>
        <v>17.703000000000003</v>
      </c>
      <c r="W59" s="36">
        <v>2.605</v>
      </c>
      <c r="X59" s="38">
        <f t="shared" si="73"/>
        <v>15.098000000000003</v>
      </c>
      <c r="Y59" s="36"/>
      <c r="Z59" s="39">
        <f t="shared" si="74"/>
        <v>1.8383908897091305E-2</v>
      </c>
      <c r="AA59" s="40">
        <f t="shared" si="75"/>
        <v>4.5567349934066423E-3</v>
      </c>
      <c r="AB59" s="41">
        <f t="shared" si="76"/>
        <v>0.50245011840285103</v>
      </c>
      <c r="AC59" s="41">
        <f t="shared" si="77"/>
        <v>0.49162651984400085</v>
      </c>
      <c r="AD59" s="41">
        <f t="shared" si="78"/>
        <v>0.61541554189879955</v>
      </c>
      <c r="AE59" s="40">
        <f t="shared" si="79"/>
        <v>1.4193434725102377E-2</v>
      </c>
      <c r="AF59" s="40">
        <f t="shared" si="80"/>
        <v>9.9996489724496363E-3</v>
      </c>
      <c r="AG59" s="40">
        <f t="shared" si="81"/>
        <v>1.9734935168359013E-2</v>
      </c>
      <c r="AH59" s="40">
        <f t="shared" si="82"/>
        <v>2.7738446099334124E-2</v>
      </c>
      <c r="AI59" s="40">
        <f t="shared" si="83"/>
        <v>1.2856856690686133E-2</v>
      </c>
      <c r="AJ59" s="42">
        <f t="shared" si="84"/>
        <v>0.10390200261509877</v>
      </c>
      <c r="AK59" s="36"/>
      <c r="AL59" s="47">
        <f t="shared" si="85"/>
        <v>4.6868525598465834E-2</v>
      </c>
      <c r="AM59" s="41">
        <f t="shared" si="86"/>
        <v>3.2999793641524625E-2</v>
      </c>
      <c r="AN59" s="42">
        <f t="shared" si="87"/>
        <v>0.10309502130934994</v>
      </c>
      <c r="AO59" s="36"/>
      <c r="AP59" s="47">
        <f t="shared" si="88"/>
        <v>1.0088847651115143</v>
      </c>
      <c r="AQ59" s="41">
        <f t="shared" si="89"/>
        <v>0.88039617137271486</v>
      </c>
      <c r="AR59" s="41">
        <f t="shared" si="90"/>
        <v>-9.6513606129099469E-2</v>
      </c>
      <c r="AS59" s="41">
        <f t="shared" si="91"/>
        <v>0.20314597810158833</v>
      </c>
      <c r="AT59" s="66">
        <v>3.52</v>
      </c>
      <c r="AU59" s="36"/>
      <c r="AV59" s="47">
        <f t="shared" si="92"/>
        <v>9.4495992400020032E-2</v>
      </c>
      <c r="AW59" s="41">
        <f t="shared" si="93"/>
        <v>0.16183370633235014</v>
      </c>
      <c r="AX59" s="41">
        <f t="shared" si="94"/>
        <v>0.18747672095079168</v>
      </c>
      <c r="AY59" s="42">
        <f t="shared" si="95"/>
        <v>0.21888941385838259</v>
      </c>
      <c r="AZ59" s="36"/>
      <c r="BA59" s="47">
        <f t="shared" si="96"/>
        <v>9.7464896138454063E-2</v>
      </c>
      <c r="BB59" s="41">
        <f t="shared" si="97"/>
        <v>9.9374584981961361E-2</v>
      </c>
      <c r="BC59" s="41">
        <f t="shared" si="98"/>
        <v>0.17151266220008091</v>
      </c>
      <c r="BD59" s="41">
        <f t="shared" si="99"/>
        <v>0.19715567681852247</v>
      </c>
      <c r="BE59" s="42">
        <f t="shared" si="100"/>
        <v>0.22856836972611339</v>
      </c>
      <c r="BF59" s="36"/>
      <c r="BG59" s="39">
        <f t="shared" si="101"/>
        <v>3.0214714804020701E-3</v>
      </c>
      <c r="BH59" s="41">
        <f t="shared" si="102"/>
        <v>0.16756986004429572</v>
      </c>
      <c r="BI59" s="40">
        <f t="shared" si="103"/>
        <v>1.274443798835162E-2</v>
      </c>
      <c r="BJ59" s="41">
        <f t="shared" si="104"/>
        <v>9.6500690301499784E-2</v>
      </c>
      <c r="BK59" s="41">
        <f t="shared" si="105"/>
        <v>0.73428604773733785</v>
      </c>
      <c r="BL59" s="42">
        <f t="shared" si="106"/>
        <v>0.79082938950328174</v>
      </c>
      <c r="BM59" s="36"/>
      <c r="BN59" s="35">
        <v>65.245000000000005</v>
      </c>
      <c r="BO59" s="36">
        <v>286.709</v>
      </c>
      <c r="BP59" s="37">
        <f t="shared" si="107"/>
        <v>351.95400000000001</v>
      </c>
      <c r="BQ59" s="33">
        <v>2407.7170000000001</v>
      </c>
      <c r="BR59" s="36">
        <v>11.02</v>
      </c>
      <c r="BS59" s="36">
        <v>5.3280000000000003</v>
      </c>
      <c r="BT59" s="37">
        <f t="shared" si="108"/>
        <v>2391.3690000000001</v>
      </c>
      <c r="BU59" s="36">
        <v>276.73099999999999</v>
      </c>
      <c r="BV59" s="36">
        <v>52.032999999999994</v>
      </c>
      <c r="BW59" s="37">
        <v>328.76400000000001</v>
      </c>
      <c r="BX59" s="36">
        <v>0</v>
      </c>
      <c r="BY59" s="36">
        <v>0.44</v>
      </c>
      <c r="BZ59" s="36">
        <v>13.695</v>
      </c>
      <c r="CA59" s="36">
        <v>8.5229999999995592</v>
      </c>
      <c r="CB59" s="67">
        <v>3094.7449999999999</v>
      </c>
      <c r="CC59" s="36">
        <v>0</v>
      </c>
      <c r="CD59" s="33">
        <v>2429.1089999999999</v>
      </c>
      <c r="CE59" s="37">
        <f t="shared" si="109"/>
        <v>2429.1089999999999</v>
      </c>
      <c r="CF59" s="36">
        <v>250</v>
      </c>
      <c r="CG59" s="36">
        <v>34.006999999999948</v>
      </c>
      <c r="CH59" s="37">
        <f t="shared" si="110"/>
        <v>284.00699999999995</v>
      </c>
      <c r="CI59" s="36">
        <v>80</v>
      </c>
      <c r="CJ59" s="36">
        <v>301.62900000000002</v>
      </c>
      <c r="CK59" s="108">
        <f t="shared" si="111"/>
        <v>3094.7449999999999</v>
      </c>
      <c r="CL59" s="36"/>
      <c r="CM59" s="69">
        <v>628.68499999999995</v>
      </c>
      <c r="CN59" s="36"/>
      <c r="CO59" s="60" t="s">
        <v>208</v>
      </c>
      <c r="CP59" s="56">
        <v>29.7</v>
      </c>
      <c r="CQ59" s="56"/>
      <c r="CR59" s="70">
        <v>4</v>
      </c>
      <c r="CS59" s="71" t="s">
        <v>134</v>
      </c>
      <c r="CT59" s="70"/>
      <c r="CU59" s="56"/>
      <c r="CV59" s="32">
        <v>252.44099999999997</v>
      </c>
      <c r="CW59" s="33">
        <v>292.44099999999997</v>
      </c>
      <c r="CX59" s="34">
        <v>341.44099999999997</v>
      </c>
      <c r="CY59" s="56"/>
      <c r="CZ59" s="60">
        <f t="shared" si="112"/>
        <v>1530.0785000000001</v>
      </c>
      <c r="DA59" s="33">
        <v>1500.278</v>
      </c>
      <c r="DB59" s="34">
        <v>1559.8789999999999</v>
      </c>
      <c r="DC59" s="56"/>
      <c r="DD59" s="32">
        <v>26.411000000000001</v>
      </c>
      <c r="DE59" s="33">
        <v>98.471999999999994</v>
      </c>
      <c r="DF59" s="33">
        <v>82.875</v>
      </c>
      <c r="DG59" s="33">
        <v>69.066000000000003</v>
      </c>
      <c r="DH59" s="33">
        <v>308.06099999999998</v>
      </c>
      <c r="DI59" s="33">
        <v>25.754999999999999</v>
      </c>
      <c r="DJ59" s="33">
        <v>25.646000000000001</v>
      </c>
      <c r="DK59" s="33">
        <v>-4.0000000001327862E-3</v>
      </c>
      <c r="DL59" s="33">
        <v>1735.318</v>
      </c>
      <c r="DM59" s="72">
        <f t="shared" si="113"/>
        <v>2371.6</v>
      </c>
      <c r="DN59" s="33"/>
      <c r="DO59" s="47">
        <f t="shared" si="114"/>
        <v>1.1136363636363637E-2</v>
      </c>
      <c r="DP59" s="41">
        <f t="shared" si="115"/>
        <v>4.1521335807050093E-2</v>
      </c>
      <c r="DQ59" s="41">
        <f t="shared" si="116"/>
        <v>3.4944763029178615E-2</v>
      </c>
      <c r="DR59" s="41">
        <f t="shared" si="117"/>
        <v>2.9122111654579189E-2</v>
      </c>
      <c r="DS59" s="41">
        <f t="shared" si="118"/>
        <v>0.1298958509023444</v>
      </c>
      <c r="DT59" s="41">
        <f t="shared" si="119"/>
        <v>1.0859757125990892E-2</v>
      </c>
      <c r="DU59" s="41">
        <f t="shared" si="120"/>
        <v>1.0813796593017374E-2</v>
      </c>
      <c r="DV59" s="41">
        <f t="shared" si="121"/>
        <v>-1.68662506330443E-6</v>
      </c>
      <c r="DW59" s="41">
        <f t="shared" si="122"/>
        <v>0.73170770787653905</v>
      </c>
      <c r="DX59" s="73">
        <f t="shared" si="123"/>
        <v>1</v>
      </c>
      <c r="DY59" s="56"/>
      <c r="DZ59" s="35">
        <v>18.943999999999999</v>
      </c>
      <c r="EA59" s="36">
        <v>11.741</v>
      </c>
      <c r="EB59" s="68">
        <f t="shared" si="124"/>
        <v>30.684999999999999</v>
      </c>
      <c r="ED59" s="35">
        <v>11.02</v>
      </c>
      <c r="EE59" s="36">
        <v>5.3280000000000003</v>
      </c>
      <c r="EF59" s="68">
        <f t="shared" si="125"/>
        <v>16.347999999999999</v>
      </c>
      <c r="EH59" s="32">
        <v>1767.953</v>
      </c>
      <c r="EI59" s="33">
        <v>639.76400000000012</v>
      </c>
      <c r="EJ59" s="34">
        <f t="shared" si="126"/>
        <v>2407.7170000000001</v>
      </c>
      <c r="EK59" s="63"/>
      <c r="EL59" s="47">
        <v>0.73428604773733785</v>
      </c>
      <c r="EM59" s="41">
        <v>0.26571395226266215</v>
      </c>
      <c r="EN59" s="42">
        <f t="shared" si="127"/>
        <v>1</v>
      </c>
      <c r="EO59" s="56"/>
      <c r="EP59" s="60">
        <f t="shared" si="128"/>
        <v>290.62</v>
      </c>
      <c r="EQ59" s="33">
        <v>279.61099999999999</v>
      </c>
      <c r="ER59" s="34">
        <v>301.62900000000002</v>
      </c>
      <c r="ET59" s="60">
        <f t="shared" si="129"/>
        <v>2353.8199999999997</v>
      </c>
      <c r="EU59" s="33">
        <v>2299.9229999999998</v>
      </c>
      <c r="EV59" s="34">
        <v>2407.7170000000001</v>
      </c>
      <c r="EX59" s="60">
        <f t="shared" si="130"/>
        <v>655.90099999999995</v>
      </c>
      <c r="EY59" s="33">
        <v>660.94399999999996</v>
      </c>
      <c r="EZ59" s="34">
        <v>650.85799999999995</v>
      </c>
      <c r="FB59" s="60">
        <f t="shared" si="131"/>
        <v>3009.7209999999995</v>
      </c>
      <c r="FC59" s="56">
        <v>2960.8669999999997</v>
      </c>
      <c r="FD59" s="70">
        <v>3058.5749999999998</v>
      </c>
      <c r="FF59" s="60">
        <f t="shared" si="132"/>
        <v>2315.5969999999998</v>
      </c>
      <c r="FG59" s="33">
        <v>2202.085</v>
      </c>
      <c r="FH59" s="34">
        <v>2429.1089999999999</v>
      </c>
      <c r="FI59" s="33"/>
      <c r="FJ59" s="74">
        <f t="shared" si="133"/>
        <v>0.50404120533355734</v>
      </c>
    </row>
    <row r="60" spans="1:166" x14ac:dyDescent="0.2">
      <c r="A60" s="1"/>
      <c r="B60" s="75" t="s">
        <v>193</v>
      </c>
      <c r="C60" s="32">
        <v>4130.7839999999997</v>
      </c>
      <c r="D60" s="33">
        <v>3877.4290000000001</v>
      </c>
      <c r="E60" s="33">
        <v>3216.1529999999998</v>
      </c>
      <c r="F60" s="33">
        <v>533.1</v>
      </c>
      <c r="G60" s="33">
        <v>3524.6320000000001</v>
      </c>
      <c r="H60" s="33">
        <f t="shared" si="67"/>
        <v>4663.884</v>
      </c>
      <c r="I60" s="34">
        <f t="shared" si="68"/>
        <v>3749.2529999999997</v>
      </c>
      <c r="J60" s="33"/>
      <c r="K60" s="35">
        <v>33.302</v>
      </c>
      <c r="L60" s="36">
        <v>9.2539999999999996</v>
      </c>
      <c r="M60" s="36">
        <v>0.40900000000000003</v>
      </c>
      <c r="N60" s="37">
        <f t="shared" si="69"/>
        <v>42.964999999999996</v>
      </c>
      <c r="O60" s="36">
        <v>22.945</v>
      </c>
      <c r="P60" s="37">
        <f t="shared" si="70"/>
        <v>20.019999999999996</v>
      </c>
      <c r="Q60" s="36">
        <v>2.1309999999999998</v>
      </c>
      <c r="R60" s="37">
        <f t="shared" si="71"/>
        <v>17.888999999999996</v>
      </c>
      <c r="S60" s="36">
        <v>4.9429999999999996</v>
      </c>
      <c r="T60" s="36">
        <v>-0.11900000000000001</v>
      </c>
      <c r="U60" s="36">
        <v>1.7999999999999999E-2</v>
      </c>
      <c r="V60" s="37">
        <f t="shared" si="72"/>
        <v>22.730999999999995</v>
      </c>
      <c r="W60" s="36">
        <v>4.9409999999999998</v>
      </c>
      <c r="X60" s="38">
        <f t="shared" si="73"/>
        <v>17.789999999999996</v>
      </c>
      <c r="Y60" s="36"/>
      <c r="Z60" s="39">
        <f t="shared" si="74"/>
        <v>1.7177361597078888E-2</v>
      </c>
      <c r="AA60" s="40">
        <f t="shared" si="75"/>
        <v>4.7732659966178616E-3</v>
      </c>
      <c r="AB60" s="41">
        <f t="shared" si="76"/>
        <v>0.4801314109941619</v>
      </c>
      <c r="AC60" s="41">
        <f t="shared" si="77"/>
        <v>0.47893879936545053</v>
      </c>
      <c r="AD60" s="41">
        <f t="shared" si="78"/>
        <v>0.5340393343419062</v>
      </c>
      <c r="AE60" s="40">
        <f t="shared" si="79"/>
        <v>1.1835161907542344E-2</v>
      </c>
      <c r="AF60" s="40">
        <f t="shared" si="80"/>
        <v>9.1761834968480376E-3</v>
      </c>
      <c r="AG60" s="40">
        <f t="shared" si="81"/>
        <v>1.8113876104752978E-2</v>
      </c>
      <c r="AH60" s="40">
        <f t="shared" si="82"/>
        <v>2.5296297804748905E-2</v>
      </c>
      <c r="AI60" s="40">
        <f t="shared" si="83"/>
        <v>1.8214678450698484E-2</v>
      </c>
      <c r="AJ60" s="42">
        <f t="shared" si="84"/>
        <v>0.10732562225784993</v>
      </c>
      <c r="AK60" s="36"/>
      <c r="AL60" s="47">
        <f t="shared" si="85"/>
        <v>9.565468896435908E-2</v>
      </c>
      <c r="AM60" s="41">
        <f t="shared" si="86"/>
        <v>9.8384788997792169E-2</v>
      </c>
      <c r="AN60" s="42">
        <f t="shared" si="87"/>
        <v>0.23941229196358521</v>
      </c>
      <c r="AO60" s="36"/>
      <c r="AP60" s="47">
        <f t="shared" si="88"/>
        <v>1.0959155239194156</v>
      </c>
      <c r="AQ60" s="41">
        <f t="shared" si="89"/>
        <v>0.94249460649616379</v>
      </c>
      <c r="AR60" s="41">
        <f t="shared" si="90"/>
        <v>-0.15603623912555098</v>
      </c>
      <c r="AS60" s="41">
        <f t="shared" si="91"/>
        <v>0.20809705857290045</v>
      </c>
      <c r="AT60" s="66">
        <v>1.77</v>
      </c>
      <c r="AU60" s="36"/>
      <c r="AV60" s="47">
        <f t="shared" si="92"/>
        <v>8.7097267734163777E-2</v>
      </c>
      <c r="AW60" s="41">
        <f t="shared" si="93"/>
        <v>0.15560474780420083</v>
      </c>
      <c r="AX60" s="41">
        <f t="shared" si="94"/>
        <v>0.16682602111268663</v>
      </c>
      <c r="AY60" s="42">
        <f t="shared" si="95"/>
        <v>0.18537358030026643</v>
      </c>
      <c r="AZ60" s="36"/>
      <c r="BA60" s="47">
        <f t="shared" si="96"/>
        <v>8.4241877570940538E-2</v>
      </c>
      <c r="BB60" s="41">
        <f t="shared" si="97"/>
        <v>9.1403956246562404E-2</v>
      </c>
      <c r="BC60" s="41">
        <f t="shared" si="98"/>
        <v>0.16385377475287696</v>
      </c>
      <c r="BD60" s="41">
        <f t="shared" si="99"/>
        <v>0.17507504806136276</v>
      </c>
      <c r="BE60" s="42">
        <f t="shared" si="100"/>
        <v>0.19362260724894256</v>
      </c>
      <c r="BF60" s="36"/>
      <c r="BG60" s="39">
        <f t="shared" si="101"/>
        <v>1.3856728836626501E-3</v>
      </c>
      <c r="BH60" s="41">
        <f t="shared" si="102"/>
        <v>8.5775237481886993E-2</v>
      </c>
      <c r="BI60" s="40">
        <f t="shared" si="103"/>
        <v>1.7108949729692589E-2</v>
      </c>
      <c r="BJ60" s="41">
        <f t="shared" si="104"/>
        <v>0.14956509921174233</v>
      </c>
      <c r="BK60" s="41">
        <f t="shared" si="105"/>
        <v>0.76840498570808047</v>
      </c>
      <c r="BL60" s="42">
        <f t="shared" si="106"/>
        <v>0.801335092617116</v>
      </c>
      <c r="BM60" s="36"/>
      <c r="BN60" s="35">
        <v>165.26900000000001</v>
      </c>
      <c r="BO60" s="36">
        <v>437.73599999999999</v>
      </c>
      <c r="BP60" s="37">
        <f t="shared" si="107"/>
        <v>603.005</v>
      </c>
      <c r="BQ60" s="33">
        <v>3216.1529999999998</v>
      </c>
      <c r="BR60" s="36">
        <v>3.31</v>
      </c>
      <c r="BS60" s="36">
        <v>16.605</v>
      </c>
      <c r="BT60" s="37">
        <f t="shared" si="108"/>
        <v>3196.2379999999998</v>
      </c>
      <c r="BU60" s="36">
        <v>246.4</v>
      </c>
      <c r="BV60" s="36">
        <v>53.579000000000008</v>
      </c>
      <c r="BW60" s="37">
        <v>299.97900000000004</v>
      </c>
      <c r="BX60" s="36">
        <v>0</v>
      </c>
      <c r="BY60" s="36">
        <v>0.47199999999999998</v>
      </c>
      <c r="BZ60" s="36">
        <v>16.286000000000001</v>
      </c>
      <c r="CA60" s="36">
        <v>14.803999999999668</v>
      </c>
      <c r="CB60" s="67">
        <v>4130.7839999999997</v>
      </c>
      <c r="CC60" s="36">
        <v>5.1999999999999998E-2</v>
      </c>
      <c r="CD60" s="33">
        <v>3524.6320000000001</v>
      </c>
      <c r="CE60" s="37">
        <f t="shared" si="109"/>
        <v>3524.6840000000002</v>
      </c>
      <c r="CF60" s="36">
        <v>150</v>
      </c>
      <c r="CG60" s="36">
        <v>43.114999999999441</v>
      </c>
      <c r="CH60" s="37">
        <f t="shared" si="110"/>
        <v>193.11499999999944</v>
      </c>
      <c r="CI60" s="36">
        <v>65</v>
      </c>
      <c r="CJ60" s="36">
        <v>347.98500000000001</v>
      </c>
      <c r="CK60" s="108">
        <f t="shared" si="111"/>
        <v>4130.7839999999997</v>
      </c>
      <c r="CL60" s="36"/>
      <c r="CM60" s="69">
        <v>859.60399999999993</v>
      </c>
      <c r="CN60" s="36"/>
      <c r="CO60" s="60" t="s">
        <v>210</v>
      </c>
      <c r="CP60" s="56">
        <v>28</v>
      </c>
      <c r="CQ60" s="56"/>
      <c r="CR60" s="70">
        <v>5</v>
      </c>
      <c r="CS60" s="71" t="s">
        <v>134</v>
      </c>
      <c r="CT60" s="76" t="s">
        <v>149</v>
      </c>
      <c r="CU60" s="56"/>
      <c r="CV60" s="32">
        <v>335.58</v>
      </c>
      <c r="CW60" s="33">
        <v>359.78</v>
      </c>
      <c r="CX60" s="34">
        <v>399.78</v>
      </c>
      <c r="CY60" s="56"/>
      <c r="CZ60" s="60">
        <f t="shared" si="112"/>
        <v>1964.24</v>
      </c>
      <c r="DA60" s="33">
        <v>1771.8620000000001</v>
      </c>
      <c r="DB60" s="34">
        <v>2156.6179999999999</v>
      </c>
      <c r="DC60" s="56"/>
      <c r="DD60" s="32">
        <v>309.25700000000001</v>
      </c>
      <c r="DE60" s="33">
        <v>47.387999999999998</v>
      </c>
      <c r="DF60" s="33">
        <v>65.181999999999988</v>
      </c>
      <c r="DG60" s="33">
        <v>37.702999999999996</v>
      </c>
      <c r="DH60" s="33">
        <v>154.554</v>
      </c>
      <c r="DI60" s="33">
        <v>46.858999999999995</v>
      </c>
      <c r="DJ60" s="33">
        <v>13.196999999999999</v>
      </c>
      <c r="DK60" s="33">
        <v>18.150000000000091</v>
      </c>
      <c r="DL60" s="33">
        <v>2368.2669999999998</v>
      </c>
      <c r="DM60" s="72">
        <f t="shared" si="113"/>
        <v>3060.5569999999998</v>
      </c>
      <c r="DN60" s="33"/>
      <c r="DO60" s="47">
        <f t="shared" si="114"/>
        <v>0.10104598607377678</v>
      </c>
      <c r="DP60" s="41">
        <f t="shared" si="115"/>
        <v>1.5483456115994573E-2</v>
      </c>
      <c r="DQ60" s="41">
        <f t="shared" si="116"/>
        <v>2.1297430500395842E-2</v>
      </c>
      <c r="DR60" s="41">
        <f t="shared" si="117"/>
        <v>1.2318999450100095E-2</v>
      </c>
      <c r="DS60" s="41">
        <f t="shared" si="118"/>
        <v>5.049865106253535E-2</v>
      </c>
      <c r="DT60" s="41">
        <f t="shared" si="119"/>
        <v>1.5310611761192488E-2</v>
      </c>
      <c r="DU60" s="41">
        <f t="shared" si="120"/>
        <v>4.3119602085502735E-3</v>
      </c>
      <c r="DV60" s="41">
        <f t="shared" si="121"/>
        <v>5.9302930806386196E-3</v>
      </c>
      <c r="DW60" s="41">
        <f t="shared" si="122"/>
        <v>0.77380261174681597</v>
      </c>
      <c r="DX60" s="73">
        <f t="shared" si="123"/>
        <v>1</v>
      </c>
      <c r="DY60" s="56"/>
      <c r="DZ60" s="35">
        <v>50.679000000000002</v>
      </c>
      <c r="EA60" s="36">
        <v>4.3460000000000001</v>
      </c>
      <c r="EB60" s="68">
        <f t="shared" si="124"/>
        <v>55.025000000000006</v>
      </c>
      <c r="ED60" s="35">
        <v>3.31</v>
      </c>
      <c r="EE60" s="36">
        <v>16.605</v>
      </c>
      <c r="EF60" s="68">
        <f t="shared" si="125"/>
        <v>19.914999999999999</v>
      </c>
      <c r="EH60" s="32">
        <v>2471.308</v>
      </c>
      <c r="EI60" s="33">
        <v>744.8449999999998</v>
      </c>
      <c r="EJ60" s="34">
        <f t="shared" si="126"/>
        <v>3216.1529999999998</v>
      </c>
      <c r="EK60" s="63"/>
      <c r="EL60" s="47">
        <v>0.76840498570808047</v>
      </c>
      <c r="EM60" s="41">
        <v>0.23159501429191953</v>
      </c>
      <c r="EN60" s="42">
        <f t="shared" si="127"/>
        <v>1</v>
      </c>
      <c r="EO60" s="56"/>
      <c r="EP60" s="60">
        <f t="shared" si="128"/>
        <v>331.5145</v>
      </c>
      <c r="EQ60" s="33">
        <v>315.04399999999998</v>
      </c>
      <c r="ER60" s="34">
        <v>347.98500000000001</v>
      </c>
      <c r="ET60" s="60">
        <f t="shared" si="129"/>
        <v>3075.7619999999997</v>
      </c>
      <c r="EU60" s="33">
        <v>2935.3710000000001</v>
      </c>
      <c r="EV60" s="34">
        <v>3216.1529999999998</v>
      </c>
      <c r="EX60" s="60">
        <f t="shared" si="130"/>
        <v>505.57650000000001</v>
      </c>
      <c r="EY60" s="33">
        <v>478.053</v>
      </c>
      <c r="EZ60" s="34">
        <v>533.1</v>
      </c>
      <c r="FB60" s="60">
        <f t="shared" si="131"/>
        <v>3581.3384999999998</v>
      </c>
      <c r="FC60" s="56">
        <v>3413.424</v>
      </c>
      <c r="FD60" s="70">
        <v>3749.2529999999997</v>
      </c>
      <c r="FF60" s="60">
        <f t="shared" si="132"/>
        <v>3184.2125000000001</v>
      </c>
      <c r="FG60" s="33">
        <v>2843.7930000000001</v>
      </c>
      <c r="FH60" s="34">
        <v>3524.6320000000001</v>
      </c>
      <c r="FI60" s="33"/>
      <c r="FJ60" s="74">
        <f t="shared" si="133"/>
        <v>0.52208442755660911</v>
      </c>
    </row>
    <row r="61" spans="1:166" x14ac:dyDescent="0.2">
      <c r="A61" s="1"/>
      <c r="B61" s="75" t="s">
        <v>194</v>
      </c>
      <c r="C61" s="32">
        <v>14304.269</v>
      </c>
      <c r="D61" s="33">
        <v>13756.342499999999</v>
      </c>
      <c r="E61" s="33">
        <v>10931.786</v>
      </c>
      <c r="F61" s="33">
        <v>5071</v>
      </c>
      <c r="G61" s="33">
        <v>9209.0139999999992</v>
      </c>
      <c r="H61" s="33">
        <f t="shared" si="67"/>
        <v>19375.269</v>
      </c>
      <c r="I61" s="34">
        <f t="shared" si="68"/>
        <v>16002.786</v>
      </c>
      <c r="J61" s="33"/>
      <c r="K61" s="35">
        <v>126.97399999999999</v>
      </c>
      <c r="L61" s="36">
        <v>43.415000000000006</v>
      </c>
      <c r="M61" s="36">
        <v>0.14300000000000002</v>
      </c>
      <c r="N61" s="37">
        <f t="shared" si="69"/>
        <v>170.53200000000001</v>
      </c>
      <c r="O61" s="36">
        <v>85.253</v>
      </c>
      <c r="P61" s="37">
        <f t="shared" si="70"/>
        <v>85.279000000000011</v>
      </c>
      <c r="Q61" s="36">
        <v>-2.415</v>
      </c>
      <c r="R61" s="37">
        <f t="shared" si="71"/>
        <v>87.694000000000017</v>
      </c>
      <c r="S61" s="36">
        <v>20.945000000000004</v>
      </c>
      <c r="T61" s="36">
        <v>14.073999999999998</v>
      </c>
      <c r="U61" s="36">
        <v>41.5</v>
      </c>
      <c r="V61" s="37">
        <f t="shared" si="72"/>
        <v>164.21300000000002</v>
      </c>
      <c r="W61" s="36">
        <v>25.6</v>
      </c>
      <c r="X61" s="38">
        <f t="shared" si="73"/>
        <v>138.61300000000003</v>
      </c>
      <c r="Y61" s="36"/>
      <c r="Z61" s="39">
        <f t="shared" si="74"/>
        <v>1.8460430161578195E-2</v>
      </c>
      <c r="AA61" s="40">
        <f t="shared" si="75"/>
        <v>6.3119975385899285E-3</v>
      </c>
      <c r="AB61" s="41">
        <f t="shared" si="76"/>
        <v>0.4147535161590068</v>
      </c>
      <c r="AC61" s="41">
        <f t="shared" si="77"/>
        <v>0.44523885375267003</v>
      </c>
      <c r="AD61" s="41">
        <f t="shared" si="78"/>
        <v>0.49992376797316629</v>
      </c>
      <c r="AE61" s="40">
        <f t="shared" si="79"/>
        <v>1.239471901779125E-2</v>
      </c>
      <c r="AF61" s="40">
        <f t="shared" si="80"/>
        <v>2.015259506660292E-2</v>
      </c>
      <c r="AG61" s="40">
        <f t="shared" si="81"/>
        <v>3.5700363988510515E-2</v>
      </c>
      <c r="AH61" s="40">
        <f t="shared" si="82"/>
        <v>3.0983258331396316E-2</v>
      </c>
      <c r="AI61" s="40">
        <f t="shared" si="83"/>
        <v>2.2585960332785822E-2</v>
      </c>
      <c r="AJ61" s="42">
        <f t="shared" si="84"/>
        <v>0.19384854310820135</v>
      </c>
      <c r="AK61" s="36"/>
      <c r="AL61" s="47">
        <f t="shared" si="85"/>
        <v>2.1167120091678909E-2</v>
      </c>
      <c r="AM61" s="41">
        <f t="shared" si="86"/>
        <v>3.7781510835017053E-2</v>
      </c>
      <c r="AN61" s="42">
        <f t="shared" si="87"/>
        <v>0.10851768575948736</v>
      </c>
      <c r="AO61" s="36"/>
      <c r="AP61" s="47">
        <f t="shared" si="88"/>
        <v>0.84240708700298372</v>
      </c>
      <c r="AQ61" s="41">
        <f t="shared" si="89"/>
        <v>0.73184521588606333</v>
      </c>
      <c r="AR61" s="41">
        <f t="shared" si="90"/>
        <v>8.2247124966679533E-2</v>
      </c>
      <c r="AS61" s="41">
        <f t="shared" si="91"/>
        <v>0.1536451810295234</v>
      </c>
      <c r="AT61" s="66">
        <v>1.68</v>
      </c>
      <c r="AU61" s="36"/>
      <c r="AV61" s="47">
        <f t="shared" si="92"/>
        <v>8.960576734120422E-2</v>
      </c>
      <c r="AW61" s="41">
        <f t="shared" si="93"/>
        <v>0.14528394618974122</v>
      </c>
      <c r="AX61" s="41">
        <f t="shared" si="94"/>
        <v>0.16140219165324213</v>
      </c>
      <c r="AY61" s="42">
        <f t="shared" si="95"/>
        <v>0.1841445323070712</v>
      </c>
      <c r="AZ61" s="36"/>
      <c r="BA61" s="47">
        <f t="shared" si="96"/>
        <v>0.10450194973262877</v>
      </c>
      <c r="BB61" s="41">
        <f t="shared" si="97"/>
        <v>9.9296091257791638E-2</v>
      </c>
      <c r="BC61" s="41">
        <f t="shared" si="98"/>
        <v>0.16273862086499319</v>
      </c>
      <c r="BD61" s="41">
        <f t="shared" si="99"/>
        <v>0.17885686632849412</v>
      </c>
      <c r="BE61" s="42">
        <f t="shared" si="100"/>
        <v>0.2015992069823232</v>
      </c>
      <c r="BF61" s="36"/>
      <c r="BG61" s="39">
        <f t="shared" si="101"/>
        <v>-4.4645799361777664E-4</v>
      </c>
      <c r="BH61" s="41">
        <f t="shared" si="102"/>
        <v>-2.0075146718981193E-2</v>
      </c>
      <c r="BI61" s="40">
        <f t="shared" si="103"/>
        <v>1.0707399504527438E-2</v>
      </c>
      <c r="BJ61" s="41">
        <f t="shared" si="104"/>
        <v>7.4943144857682858E-2</v>
      </c>
      <c r="BK61" s="41">
        <f t="shared" si="105"/>
        <v>0.68259239615557787</v>
      </c>
      <c r="BL61" s="42">
        <f t="shared" si="106"/>
        <v>0.78317325495698065</v>
      </c>
      <c r="BM61" s="36"/>
      <c r="BN61" s="35">
        <v>21.928000000000001</v>
      </c>
      <c r="BO61" s="36">
        <v>699.71400000000006</v>
      </c>
      <c r="BP61" s="37">
        <f t="shared" si="107"/>
        <v>721.64200000000005</v>
      </c>
      <c r="BQ61" s="33">
        <v>10931.786</v>
      </c>
      <c r="BR61" s="36">
        <v>40.012999999999998</v>
      </c>
      <c r="BS61" s="36">
        <v>27.027000000000001</v>
      </c>
      <c r="BT61" s="37">
        <f t="shared" si="108"/>
        <v>10864.745999999999</v>
      </c>
      <c r="BU61" s="36">
        <v>1466.182</v>
      </c>
      <c r="BV61" s="36">
        <v>336.858</v>
      </c>
      <c r="BW61" s="37">
        <v>1803.04</v>
      </c>
      <c r="BX61" s="36">
        <v>184.77</v>
      </c>
      <c r="BY61" s="36">
        <v>2.2690000000000001</v>
      </c>
      <c r="BZ61" s="36">
        <v>15.579000000000001</v>
      </c>
      <c r="CA61" s="36">
        <v>712.22300000000132</v>
      </c>
      <c r="CB61" s="67">
        <v>14304.269</v>
      </c>
      <c r="CC61" s="36">
        <v>3.11</v>
      </c>
      <c r="CD61" s="33">
        <v>9209.0139999999992</v>
      </c>
      <c r="CE61" s="37">
        <f t="shared" si="109"/>
        <v>9212.1239999999998</v>
      </c>
      <c r="CF61" s="36">
        <v>3062.6640000000002</v>
      </c>
      <c r="CG61" s="36">
        <v>226.16400000000021</v>
      </c>
      <c r="CH61" s="37">
        <f t="shared" si="110"/>
        <v>3288.8280000000004</v>
      </c>
      <c r="CI61" s="36">
        <v>308.49299999999999</v>
      </c>
      <c r="CJ61" s="36">
        <v>1494.8240000000001</v>
      </c>
      <c r="CK61" s="108">
        <f t="shared" si="111"/>
        <v>14304.269000000002</v>
      </c>
      <c r="CL61" s="36"/>
      <c r="CM61" s="69">
        <v>2197.7820000000002</v>
      </c>
      <c r="CN61" s="36"/>
      <c r="CO61" s="60" t="s">
        <v>210</v>
      </c>
      <c r="CP61" s="56">
        <v>94</v>
      </c>
      <c r="CQ61" s="56"/>
      <c r="CR61" s="70">
        <v>6</v>
      </c>
      <c r="CS61" s="71" t="s">
        <v>134</v>
      </c>
      <c r="CT61" s="76" t="s">
        <v>140</v>
      </c>
      <c r="CU61" s="56"/>
      <c r="CV61" s="32">
        <v>1153.7449999999999</v>
      </c>
      <c r="CW61" s="33">
        <v>1281.7449999999999</v>
      </c>
      <c r="CX61" s="34">
        <v>1462.3489999999999</v>
      </c>
      <c r="CY61" s="56"/>
      <c r="CZ61" s="60">
        <f t="shared" si="112"/>
        <v>7765.3549999999996</v>
      </c>
      <c r="DA61" s="33">
        <v>7589.3990000000003</v>
      </c>
      <c r="DB61" s="34">
        <v>7941.3109999999997</v>
      </c>
      <c r="DC61" s="56"/>
      <c r="DD61" s="32">
        <v>730.30600000000004</v>
      </c>
      <c r="DE61" s="33">
        <v>95.025000000000006</v>
      </c>
      <c r="DF61" s="33">
        <v>585.35500000000002</v>
      </c>
      <c r="DG61" s="33">
        <v>104.58500000000001</v>
      </c>
      <c r="DH61" s="33">
        <v>1370.4059999999999</v>
      </c>
      <c r="DI61" s="33">
        <v>213.036</v>
      </c>
      <c r="DJ61" s="33">
        <v>75.138000000000005</v>
      </c>
      <c r="DK61" s="33">
        <v>102.35100000000057</v>
      </c>
      <c r="DL61" s="33">
        <v>7287.3130000000001</v>
      </c>
      <c r="DM61" s="72">
        <f t="shared" si="113"/>
        <v>10563.515000000001</v>
      </c>
      <c r="DN61" s="33"/>
      <c r="DO61" s="47">
        <f t="shared" si="114"/>
        <v>6.9134752968117136E-2</v>
      </c>
      <c r="DP61" s="41">
        <f t="shared" si="115"/>
        <v>8.9955852763024431E-3</v>
      </c>
      <c r="DQ61" s="41">
        <f t="shared" si="116"/>
        <v>5.5412899967482408E-2</v>
      </c>
      <c r="DR61" s="41">
        <f t="shared" si="117"/>
        <v>9.9005870678462605E-3</v>
      </c>
      <c r="DS61" s="41">
        <f t="shared" si="118"/>
        <v>0.12973011350861904</v>
      </c>
      <c r="DT61" s="41">
        <f t="shared" si="119"/>
        <v>2.0167150801603442E-2</v>
      </c>
      <c r="DU61" s="41">
        <f t="shared" si="120"/>
        <v>7.112973285880694E-3</v>
      </c>
      <c r="DV61" s="41">
        <f t="shared" si="121"/>
        <v>9.6891044316215341E-3</v>
      </c>
      <c r="DW61" s="41">
        <f t="shared" si="122"/>
        <v>0.68985683269252696</v>
      </c>
      <c r="DX61" s="73">
        <f t="shared" si="123"/>
        <v>0.99999999999999978</v>
      </c>
      <c r="DY61" s="56"/>
      <c r="DZ61" s="35">
        <v>48.04</v>
      </c>
      <c r="EA61" s="36">
        <v>69.010999999999996</v>
      </c>
      <c r="EB61" s="68">
        <f t="shared" si="124"/>
        <v>117.05099999999999</v>
      </c>
      <c r="ED61" s="35">
        <v>40.012999999999998</v>
      </c>
      <c r="EE61" s="36">
        <v>27.027000000000001</v>
      </c>
      <c r="EF61" s="68">
        <f t="shared" si="125"/>
        <v>67.039999999999992</v>
      </c>
      <c r="EH61" s="32">
        <v>7461.9539999999997</v>
      </c>
      <c r="EI61" s="33">
        <v>3469.8319999999999</v>
      </c>
      <c r="EJ61" s="34">
        <f t="shared" si="126"/>
        <v>10931.786</v>
      </c>
      <c r="EK61" s="63"/>
      <c r="EL61" s="47">
        <v>0.68259239615557787</v>
      </c>
      <c r="EM61" s="41">
        <v>0.31740760384442213</v>
      </c>
      <c r="EN61" s="42">
        <f t="shared" si="127"/>
        <v>1</v>
      </c>
      <c r="EO61" s="56"/>
      <c r="EP61" s="60">
        <f t="shared" si="128"/>
        <v>1430.1165000000001</v>
      </c>
      <c r="EQ61" s="33">
        <v>1365.4090000000001</v>
      </c>
      <c r="ER61" s="34">
        <v>1494.8240000000001</v>
      </c>
      <c r="ET61" s="60">
        <f t="shared" si="129"/>
        <v>10818.487000000001</v>
      </c>
      <c r="EU61" s="33">
        <v>10705.188</v>
      </c>
      <c r="EV61" s="34">
        <v>10931.786</v>
      </c>
      <c r="EX61" s="60">
        <f t="shared" si="130"/>
        <v>4893</v>
      </c>
      <c r="EY61" s="33">
        <v>4715</v>
      </c>
      <c r="EZ61" s="34">
        <v>5071</v>
      </c>
      <c r="FB61" s="60">
        <f t="shared" si="131"/>
        <v>15711.487000000001</v>
      </c>
      <c r="FC61" s="56">
        <v>15420.188</v>
      </c>
      <c r="FD61" s="70">
        <v>16002.786</v>
      </c>
      <c r="FF61" s="60">
        <f t="shared" si="132"/>
        <v>8758.2584999999999</v>
      </c>
      <c r="FG61" s="33">
        <v>8307.5030000000006</v>
      </c>
      <c r="FH61" s="34">
        <v>9209.0139999999992</v>
      </c>
      <c r="FI61" s="33"/>
      <c r="FJ61" s="74">
        <f t="shared" si="133"/>
        <v>0.5551706976427806</v>
      </c>
    </row>
    <row r="62" spans="1:166" x14ac:dyDescent="0.2">
      <c r="A62" s="1"/>
      <c r="B62" s="75" t="s">
        <v>195</v>
      </c>
      <c r="C62" s="32">
        <v>2858.067</v>
      </c>
      <c r="D62" s="33">
        <v>2836.2844999999998</v>
      </c>
      <c r="E62" s="33">
        <v>2316.3960000000002</v>
      </c>
      <c r="F62" s="33">
        <v>1092.4839999999999</v>
      </c>
      <c r="G62" s="33">
        <v>1931.318</v>
      </c>
      <c r="H62" s="33">
        <f t="shared" si="67"/>
        <v>3950.5509999999999</v>
      </c>
      <c r="I62" s="34">
        <f t="shared" si="68"/>
        <v>3408.88</v>
      </c>
      <c r="J62" s="33"/>
      <c r="K62" s="35">
        <v>26.213999999999999</v>
      </c>
      <c r="L62" s="36">
        <v>10.809999999999999</v>
      </c>
      <c r="M62" s="36">
        <v>0.20300000000000001</v>
      </c>
      <c r="N62" s="37">
        <f t="shared" si="69"/>
        <v>37.227000000000004</v>
      </c>
      <c r="O62" s="36">
        <v>22.140999999999998</v>
      </c>
      <c r="P62" s="37">
        <f t="shared" si="70"/>
        <v>15.086000000000006</v>
      </c>
      <c r="Q62" s="36">
        <v>-8.6999999999999994E-2</v>
      </c>
      <c r="R62" s="37">
        <f t="shared" si="71"/>
        <v>15.173000000000005</v>
      </c>
      <c r="S62" s="36">
        <v>7.5849999999999991</v>
      </c>
      <c r="T62" s="36">
        <v>-0.74399999999999999</v>
      </c>
      <c r="U62" s="36">
        <v>7.0000000000000001E-3</v>
      </c>
      <c r="V62" s="37">
        <f t="shared" si="72"/>
        <v>22.021000000000004</v>
      </c>
      <c r="W62" s="36">
        <v>3.9729999999999999</v>
      </c>
      <c r="X62" s="38">
        <f t="shared" si="73"/>
        <v>18.048000000000005</v>
      </c>
      <c r="Y62" s="36"/>
      <c r="Z62" s="39">
        <f t="shared" si="74"/>
        <v>1.8484746505507469E-2</v>
      </c>
      <c r="AA62" s="40">
        <f t="shared" si="75"/>
        <v>7.6226485742174306E-3</v>
      </c>
      <c r="AB62" s="41">
        <f t="shared" si="76"/>
        <v>0.50242806571661969</v>
      </c>
      <c r="AC62" s="41">
        <f t="shared" si="77"/>
        <v>0.49408640542711763</v>
      </c>
      <c r="AD62" s="41">
        <f t="shared" si="78"/>
        <v>0.59475649394256846</v>
      </c>
      <c r="AE62" s="40">
        <f t="shared" si="79"/>
        <v>1.5612679193501216E-2</v>
      </c>
      <c r="AF62" s="40">
        <f t="shared" si="80"/>
        <v>1.2726508923910846E-2</v>
      </c>
      <c r="AG62" s="40">
        <f t="shared" si="81"/>
        <v>2.3113333196729719E-2</v>
      </c>
      <c r="AH62" s="40">
        <f t="shared" si="82"/>
        <v>2.8081009364178441E-2</v>
      </c>
      <c r="AI62" s="40">
        <f t="shared" si="83"/>
        <v>1.9431438641067156E-2</v>
      </c>
      <c r="AJ62" s="42">
        <f t="shared" si="84"/>
        <v>9.9945037981938711E-2</v>
      </c>
      <c r="AK62" s="36"/>
      <c r="AL62" s="47">
        <f t="shared" si="85"/>
        <v>2.5529821833587072E-2</v>
      </c>
      <c r="AM62" s="41">
        <f t="shared" si="86"/>
        <v>9.3738519592533612E-2</v>
      </c>
      <c r="AN62" s="42">
        <f t="shared" si="87"/>
        <v>9.2651305308132426E-2</v>
      </c>
      <c r="AO62" s="36"/>
      <c r="AP62" s="47">
        <f t="shared" si="88"/>
        <v>0.83375985798628549</v>
      </c>
      <c r="AQ62" s="41">
        <f t="shared" si="89"/>
        <v>0.78733155265080357</v>
      </c>
      <c r="AR62" s="41">
        <f t="shared" si="90"/>
        <v>2.8001093046454123E-2</v>
      </c>
      <c r="AS62" s="41">
        <f t="shared" si="91"/>
        <v>0.15452576864013334</v>
      </c>
      <c r="AT62" s="66">
        <v>1.85</v>
      </c>
      <c r="AU62" s="36"/>
      <c r="AV62" s="47">
        <f t="shared" si="92"/>
        <v>0.11255859292311901</v>
      </c>
      <c r="AW62" s="41">
        <f t="shared" si="93"/>
        <v>0.2017755242588497</v>
      </c>
      <c r="AX62" s="41">
        <f t="shared" si="94"/>
        <v>0.2017755242588497</v>
      </c>
      <c r="AY62" s="42">
        <f t="shared" si="95"/>
        <v>0.21839675954905646</v>
      </c>
      <c r="AZ62" s="36"/>
      <c r="BA62" s="47">
        <f t="shared" si="96"/>
        <v>0.13148047264112422</v>
      </c>
      <c r="BB62" s="41">
        <f t="shared" si="97"/>
        <v>0.11887335041480833</v>
      </c>
      <c r="BC62" s="41">
        <f t="shared" si="98"/>
        <v>0.21309552631611958</v>
      </c>
      <c r="BD62" s="41">
        <f t="shared" si="99"/>
        <v>0.21309552631611958</v>
      </c>
      <c r="BE62" s="42">
        <f t="shared" si="100"/>
        <v>0.22971676160632634</v>
      </c>
      <c r="BF62" s="36"/>
      <c r="BG62" s="39">
        <f t="shared" si="101"/>
        <v>-7.6063462282030628E-5</v>
      </c>
      <c r="BH62" s="41">
        <f t="shared" si="102"/>
        <v>-3.9677110411821025E-3</v>
      </c>
      <c r="BI62" s="40">
        <f t="shared" si="103"/>
        <v>2.4192754606725273E-3</v>
      </c>
      <c r="BJ62" s="41">
        <f t="shared" si="104"/>
        <v>1.4569429675983582E-2</v>
      </c>
      <c r="BK62" s="41">
        <f t="shared" si="105"/>
        <v>0.68979526816658288</v>
      </c>
      <c r="BL62" s="42">
        <f t="shared" si="106"/>
        <v>0.78921023914012811</v>
      </c>
      <c r="BM62" s="36"/>
      <c r="BN62" s="35">
        <v>18.672000000000001</v>
      </c>
      <c r="BO62" s="36">
        <v>93.994</v>
      </c>
      <c r="BP62" s="37">
        <f t="shared" si="107"/>
        <v>112.666</v>
      </c>
      <c r="BQ62" s="33">
        <v>2316.3960000000002</v>
      </c>
      <c r="BR62" s="36">
        <v>1.861</v>
      </c>
      <c r="BS62" s="36">
        <v>7</v>
      </c>
      <c r="BT62" s="37">
        <f t="shared" si="108"/>
        <v>2307.5350000000003</v>
      </c>
      <c r="BU62" s="36">
        <v>328.97899999999998</v>
      </c>
      <c r="BV62" s="36">
        <v>53.271000000000008</v>
      </c>
      <c r="BW62" s="37">
        <v>382.25</v>
      </c>
      <c r="BX62" s="36">
        <v>0.58199999999999996</v>
      </c>
      <c r="BY62" s="36">
        <v>0.70199999999999996</v>
      </c>
      <c r="BZ62" s="36">
        <v>45.786999999999999</v>
      </c>
      <c r="CA62" s="36">
        <v>8.5449999999995327</v>
      </c>
      <c r="CB62" s="67">
        <v>2858.067</v>
      </c>
      <c r="CC62" s="36">
        <v>5.1740000000000004</v>
      </c>
      <c r="CD62" s="33">
        <v>1931.318</v>
      </c>
      <c r="CE62" s="37">
        <f t="shared" si="109"/>
        <v>1936.492</v>
      </c>
      <c r="CF62" s="36">
        <v>490</v>
      </c>
      <c r="CG62" s="36">
        <v>29.295000000000073</v>
      </c>
      <c r="CH62" s="37">
        <f t="shared" si="110"/>
        <v>519.29500000000007</v>
      </c>
      <c r="CI62" s="36">
        <v>26.5</v>
      </c>
      <c r="CJ62" s="36">
        <v>375.78</v>
      </c>
      <c r="CK62" s="108">
        <f t="shared" si="111"/>
        <v>2858.067</v>
      </c>
      <c r="CL62" s="36"/>
      <c r="CM62" s="69">
        <v>441.64499999999998</v>
      </c>
      <c r="CN62" s="36"/>
      <c r="CO62" s="60" t="s">
        <v>216</v>
      </c>
      <c r="CP62" s="56">
        <v>23</v>
      </c>
      <c r="CQ62" s="56"/>
      <c r="CR62" s="70">
        <v>2</v>
      </c>
      <c r="CS62" s="71" t="s">
        <v>134</v>
      </c>
      <c r="CT62" s="70"/>
      <c r="CU62" s="56"/>
      <c r="CV62" s="32">
        <v>321.7</v>
      </c>
      <c r="CW62" s="33">
        <v>321.7</v>
      </c>
      <c r="CX62" s="34">
        <v>348.2</v>
      </c>
      <c r="CY62" s="56"/>
      <c r="CZ62" s="60">
        <f t="shared" si="112"/>
        <v>1561.6959999999999</v>
      </c>
      <c r="DA62" s="33">
        <v>1529.046</v>
      </c>
      <c r="DB62" s="34">
        <v>1594.346</v>
      </c>
      <c r="DC62" s="56"/>
      <c r="DD62" s="32">
        <v>142.995</v>
      </c>
      <c r="DE62" s="33">
        <v>32.890999999999998</v>
      </c>
      <c r="DF62" s="33">
        <v>143.14500000000001</v>
      </c>
      <c r="DG62" s="33">
        <v>52.341999999999999</v>
      </c>
      <c r="DH62" s="33">
        <v>260.25900000000001</v>
      </c>
      <c r="DI62" s="33">
        <v>47.332000000000001</v>
      </c>
      <c r="DJ62" s="33">
        <v>11.866</v>
      </c>
      <c r="DK62" s="33">
        <v>0.16999999999984539</v>
      </c>
      <c r="DL62" s="33">
        <v>1553.366</v>
      </c>
      <c r="DM62" s="72">
        <f t="shared" si="113"/>
        <v>2244.366</v>
      </c>
      <c r="DN62" s="33"/>
      <c r="DO62" s="47">
        <f t="shared" si="114"/>
        <v>6.3712870360716573E-2</v>
      </c>
      <c r="DP62" s="41">
        <f t="shared" si="115"/>
        <v>1.4654918137237865E-2</v>
      </c>
      <c r="DQ62" s="41">
        <f t="shared" si="116"/>
        <v>6.3779704379766947E-2</v>
      </c>
      <c r="DR62" s="41">
        <f t="shared" si="117"/>
        <v>2.3321508167562687E-2</v>
      </c>
      <c r="DS62" s="41">
        <f t="shared" si="118"/>
        <v>0.11596103309353288</v>
      </c>
      <c r="DT62" s="41">
        <f t="shared" si="119"/>
        <v>2.1089251931280372E-2</v>
      </c>
      <c r="DU62" s="41">
        <f t="shared" si="120"/>
        <v>5.2870164670111739E-3</v>
      </c>
      <c r="DV62" s="41">
        <f t="shared" si="121"/>
        <v>7.5745221590349071E-5</v>
      </c>
      <c r="DW62" s="41">
        <f t="shared" si="122"/>
        <v>0.69211795224130113</v>
      </c>
      <c r="DX62" s="73">
        <f t="shared" si="123"/>
        <v>1</v>
      </c>
      <c r="DY62" s="56"/>
      <c r="DZ62" s="35">
        <v>3.9889999999999999</v>
      </c>
      <c r="EA62" s="36">
        <v>1.615</v>
      </c>
      <c r="EB62" s="68">
        <f t="shared" si="124"/>
        <v>5.6040000000000001</v>
      </c>
      <c r="ED62" s="35">
        <v>1.861</v>
      </c>
      <c r="EE62" s="36">
        <v>7</v>
      </c>
      <c r="EF62" s="68">
        <f t="shared" si="125"/>
        <v>8.8610000000000007</v>
      </c>
      <c r="EH62" s="32">
        <v>1597.8389999999999</v>
      </c>
      <c r="EI62" s="33">
        <v>718.55700000000013</v>
      </c>
      <c r="EJ62" s="34">
        <f t="shared" si="126"/>
        <v>2316.3960000000002</v>
      </c>
      <c r="EK62" s="63"/>
      <c r="EL62" s="47">
        <v>0.68979526816658288</v>
      </c>
      <c r="EM62" s="41">
        <v>0.31020473183341712</v>
      </c>
      <c r="EN62" s="42">
        <f t="shared" si="127"/>
        <v>1</v>
      </c>
      <c r="EO62" s="56"/>
      <c r="EP62" s="60">
        <f t="shared" si="128"/>
        <v>361.1585</v>
      </c>
      <c r="EQ62" s="33">
        <v>346.53699999999998</v>
      </c>
      <c r="ER62" s="34">
        <v>375.78</v>
      </c>
      <c r="ET62" s="60">
        <f t="shared" si="129"/>
        <v>2287.5635000000002</v>
      </c>
      <c r="EU62" s="33">
        <v>2258.7310000000002</v>
      </c>
      <c r="EV62" s="34">
        <v>2316.3960000000002</v>
      </c>
      <c r="EX62" s="60">
        <f t="shared" si="130"/>
        <v>975.23799999999994</v>
      </c>
      <c r="EY62" s="33">
        <v>857.99199999999996</v>
      </c>
      <c r="EZ62" s="34">
        <v>1092.4839999999999</v>
      </c>
      <c r="FB62" s="60">
        <f t="shared" si="131"/>
        <v>3262.8015</v>
      </c>
      <c r="FC62" s="56">
        <v>3116.723</v>
      </c>
      <c r="FD62" s="70">
        <v>3408.88</v>
      </c>
      <c r="FF62" s="60">
        <f t="shared" si="132"/>
        <v>1849.4349999999999</v>
      </c>
      <c r="FG62" s="33">
        <v>1767.5519999999999</v>
      </c>
      <c r="FH62" s="34">
        <v>1931.318</v>
      </c>
      <c r="FI62" s="33"/>
      <c r="FJ62" s="74">
        <f t="shared" si="133"/>
        <v>0.55784066643644115</v>
      </c>
    </row>
    <row r="63" spans="1:166" x14ac:dyDescent="0.2">
      <c r="A63" s="1"/>
      <c r="B63" s="75" t="s">
        <v>196</v>
      </c>
      <c r="C63" s="32">
        <v>2323.1550000000002</v>
      </c>
      <c r="D63" s="33">
        <v>2254.2849999999999</v>
      </c>
      <c r="E63" s="33">
        <v>1997.479</v>
      </c>
      <c r="F63" s="33">
        <v>876.10599999999999</v>
      </c>
      <c r="G63" s="33">
        <v>1539.7090000000001</v>
      </c>
      <c r="H63" s="33">
        <f t="shared" si="67"/>
        <v>3199.2610000000004</v>
      </c>
      <c r="I63" s="34">
        <f t="shared" si="68"/>
        <v>2873.585</v>
      </c>
      <c r="J63" s="33"/>
      <c r="K63" s="35">
        <v>24.027000000000001</v>
      </c>
      <c r="L63" s="36">
        <v>5.702</v>
      </c>
      <c r="M63" s="36">
        <v>0</v>
      </c>
      <c r="N63" s="37">
        <f t="shared" si="69"/>
        <v>29.728999999999999</v>
      </c>
      <c r="O63" s="36">
        <v>15.816999999999998</v>
      </c>
      <c r="P63" s="37">
        <f t="shared" si="70"/>
        <v>13.912000000000001</v>
      </c>
      <c r="Q63" s="36">
        <v>0.58599999999999997</v>
      </c>
      <c r="R63" s="37">
        <f t="shared" si="71"/>
        <v>13.326000000000001</v>
      </c>
      <c r="S63" s="36">
        <v>1.2270000000000001</v>
      </c>
      <c r="T63" s="36">
        <v>0.09</v>
      </c>
      <c r="U63" s="36">
        <v>1.171</v>
      </c>
      <c r="V63" s="37">
        <f t="shared" si="72"/>
        <v>15.814</v>
      </c>
      <c r="W63" s="36">
        <v>3.3650000000000002</v>
      </c>
      <c r="X63" s="38">
        <f t="shared" si="73"/>
        <v>12.449</v>
      </c>
      <c r="Y63" s="36"/>
      <c r="Z63" s="39">
        <f t="shared" si="74"/>
        <v>2.1316736792375411E-2</v>
      </c>
      <c r="AA63" s="40">
        <f t="shared" si="75"/>
        <v>5.0588102214227573E-3</v>
      </c>
      <c r="AB63" s="41">
        <f t="shared" si="76"/>
        <v>0.50946981897829025</v>
      </c>
      <c r="AC63" s="41">
        <f t="shared" si="77"/>
        <v>0.51095102726450436</v>
      </c>
      <c r="AD63" s="41">
        <f t="shared" si="78"/>
        <v>0.53203942278583194</v>
      </c>
      <c r="AE63" s="40">
        <f t="shared" si="79"/>
        <v>1.4032830808881751E-2</v>
      </c>
      <c r="AF63" s="40">
        <f t="shared" si="80"/>
        <v>1.1044743677041724E-2</v>
      </c>
      <c r="AG63" s="40">
        <f t="shared" si="81"/>
        <v>2.0621895337545011E-2</v>
      </c>
      <c r="AH63" s="40">
        <f t="shared" si="82"/>
        <v>2.5226993661777893E-2</v>
      </c>
      <c r="AI63" s="40">
        <f t="shared" si="83"/>
        <v>2.2074654772923512E-2</v>
      </c>
      <c r="AJ63" s="42">
        <f t="shared" si="84"/>
        <v>0.10832234795584966</v>
      </c>
      <c r="AK63" s="36"/>
      <c r="AL63" s="47">
        <f t="shared" si="85"/>
        <v>0.1679244521806651</v>
      </c>
      <c r="AM63" s="41">
        <f t="shared" si="86"/>
        <v>0.16614106987995617</v>
      </c>
      <c r="AN63" s="42">
        <f t="shared" si="87"/>
        <v>0.15468764295709903</v>
      </c>
      <c r="AO63" s="36"/>
      <c r="AP63" s="47">
        <f t="shared" si="88"/>
        <v>0.77082612633224179</v>
      </c>
      <c r="AQ63" s="41">
        <f t="shared" si="89"/>
        <v>0.75119482065493137</v>
      </c>
      <c r="AR63" s="41">
        <f t="shared" si="90"/>
        <v>0.1026293983828027</v>
      </c>
      <c r="AS63" s="41">
        <f t="shared" si="91"/>
        <v>0.1168871642227918</v>
      </c>
      <c r="AT63" s="66">
        <v>1.36</v>
      </c>
      <c r="AU63" s="36"/>
      <c r="AV63" s="47">
        <f t="shared" si="92"/>
        <v>9.9007169129911685E-2</v>
      </c>
      <c r="AW63" s="41">
        <f t="shared" si="93"/>
        <v>0.15938086980279359</v>
      </c>
      <c r="AX63" s="41">
        <f t="shared" si="94"/>
        <v>0.17455934975391887</v>
      </c>
      <c r="AY63" s="42">
        <f t="shared" si="95"/>
        <v>0.19732706968060684</v>
      </c>
      <c r="AZ63" s="36"/>
      <c r="BA63" s="47">
        <f t="shared" si="96"/>
        <v>0.10936334424521825</v>
      </c>
      <c r="BB63" s="41">
        <f t="shared" si="97"/>
        <v>0.10436583008882316</v>
      </c>
      <c r="BC63" s="41">
        <f t="shared" si="98"/>
        <v>0.16882871464837154</v>
      </c>
      <c r="BD63" s="41">
        <f t="shared" si="99"/>
        <v>0.18400719459949683</v>
      </c>
      <c r="BE63" s="42">
        <f t="shared" si="100"/>
        <v>0.20677491452618479</v>
      </c>
      <c r="BF63" s="36"/>
      <c r="BG63" s="39">
        <f t="shared" si="101"/>
        <v>6.3218762810969423E-4</v>
      </c>
      <c r="BH63" s="41">
        <f t="shared" si="102"/>
        <v>3.8479217282815677E-2</v>
      </c>
      <c r="BI63" s="40">
        <f t="shared" si="103"/>
        <v>2.8119444559867712E-2</v>
      </c>
      <c r="BJ63" s="41">
        <f t="shared" si="104"/>
        <v>0.2113740366088632</v>
      </c>
      <c r="BK63" s="41">
        <f t="shared" si="105"/>
        <v>0.75630231907319179</v>
      </c>
      <c r="BL63" s="42">
        <f t="shared" si="106"/>
        <v>0.83060149604066003</v>
      </c>
      <c r="BM63" s="36"/>
      <c r="BN63" s="35">
        <v>102.96899999999999</v>
      </c>
      <c r="BO63" s="36">
        <v>51.176000000000002</v>
      </c>
      <c r="BP63" s="37">
        <f t="shared" si="107"/>
        <v>154.14499999999998</v>
      </c>
      <c r="BQ63" s="33">
        <v>1997.479</v>
      </c>
      <c r="BR63" s="36">
        <v>5.16</v>
      </c>
      <c r="BS63" s="36">
        <v>6.5</v>
      </c>
      <c r="BT63" s="37">
        <f t="shared" si="108"/>
        <v>1985.819</v>
      </c>
      <c r="BU63" s="36">
        <v>117.402</v>
      </c>
      <c r="BV63" s="36">
        <v>49.523000000000003</v>
      </c>
      <c r="BW63" s="37">
        <v>166.92500000000001</v>
      </c>
      <c r="BX63" s="36">
        <v>3.4359999999999999</v>
      </c>
      <c r="BY63" s="36">
        <v>1.014</v>
      </c>
      <c r="BZ63" s="36">
        <v>7.5030000000000001</v>
      </c>
      <c r="CA63" s="36">
        <v>4.3130000000002475</v>
      </c>
      <c r="CB63" s="67">
        <v>2323.1550000000002</v>
      </c>
      <c r="CC63" s="36">
        <v>220.02600000000001</v>
      </c>
      <c r="CD63" s="33">
        <v>1539.7090000000001</v>
      </c>
      <c r="CE63" s="37">
        <f t="shared" si="109"/>
        <v>1759.7350000000001</v>
      </c>
      <c r="CF63" s="36">
        <v>239.94499999999999</v>
      </c>
      <c r="CG63" s="36">
        <v>19.407000000000068</v>
      </c>
      <c r="CH63" s="37">
        <f t="shared" si="110"/>
        <v>259.35200000000009</v>
      </c>
      <c r="CI63" s="36">
        <v>50</v>
      </c>
      <c r="CJ63" s="36">
        <v>254.06800000000001</v>
      </c>
      <c r="CK63" s="108">
        <f t="shared" si="111"/>
        <v>2323.1550000000007</v>
      </c>
      <c r="CL63" s="36"/>
      <c r="CM63" s="69">
        <v>271.54699999999997</v>
      </c>
      <c r="CN63" s="36"/>
      <c r="CO63" s="60" t="s">
        <v>209</v>
      </c>
      <c r="CP63" s="56">
        <v>17</v>
      </c>
      <c r="CQ63" s="56"/>
      <c r="CR63" s="70">
        <v>4</v>
      </c>
      <c r="CS63" s="71" t="s">
        <v>134</v>
      </c>
      <c r="CT63" s="76" t="s">
        <v>137</v>
      </c>
      <c r="CU63" s="56"/>
      <c r="CV63" s="32">
        <v>210.00899999999999</v>
      </c>
      <c r="CW63" s="33">
        <v>230.00899999999999</v>
      </c>
      <c r="CX63" s="34">
        <v>260.00900000000001</v>
      </c>
      <c r="CY63" s="56"/>
      <c r="CZ63" s="60">
        <f t="shared" si="112"/>
        <v>1207.3575000000001</v>
      </c>
      <c r="DA63" s="33">
        <v>1097.06</v>
      </c>
      <c r="DB63" s="34">
        <v>1317.655</v>
      </c>
      <c r="DC63" s="56"/>
      <c r="DD63" s="32">
        <v>19.695</v>
      </c>
      <c r="DE63" s="33">
        <v>17.545000000000002</v>
      </c>
      <c r="DF63" s="33">
        <v>101.288</v>
      </c>
      <c r="DG63" s="33">
        <v>33.975999999999999</v>
      </c>
      <c r="DH63" s="33">
        <v>238.11500000000001</v>
      </c>
      <c r="DI63" s="33">
        <v>22.946000000000002</v>
      </c>
      <c r="DJ63" s="33">
        <v>18.986999999999998</v>
      </c>
      <c r="DK63" s="33">
        <v>0</v>
      </c>
      <c r="DL63" s="33">
        <v>1384.1859999999999</v>
      </c>
      <c r="DM63" s="72">
        <f t="shared" si="113"/>
        <v>1836.7380000000001</v>
      </c>
      <c r="DN63" s="33"/>
      <c r="DO63" s="47">
        <f t="shared" si="114"/>
        <v>1.0722814032268074E-2</v>
      </c>
      <c r="DP63" s="41">
        <f t="shared" si="115"/>
        <v>9.5522605837087271E-3</v>
      </c>
      <c r="DQ63" s="41">
        <f t="shared" si="116"/>
        <v>5.5145589626827557E-2</v>
      </c>
      <c r="DR63" s="41">
        <f t="shared" si="117"/>
        <v>1.8498011148024376E-2</v>
      </c>
      <c r="DS63" s="41">
        <f t="shared" si="118"/>
        <v>0.12964015553660893</v>
      </c>
      <c r="DT63" s="41">
        <f t="shared" si="119"/>
        <v>1.24927997351827E-2</v>
      </c>
      <c r="DU63" s="41">
        <f t="shared" si="120"/>
        <v>1.0337348059440159E-2</v>
      </c>
      <c r="DV63" s="41">
        <f t="shared" si="121"/>
        <v>0</v>
      </c>
      <c r="DW63" s="41">
        <f t="shared" si="122"/>
        <v>0.75361102127793944</v>
      </c>
      <c r="DX63" s="73">
        <f t="shared" si="123"/>
        <v>1</v>
      </c>
      <c r="DY63" s="56"/>
      <c r="DZ63" s="35">
        <v>52.177999999999997</v>
      </c>
      <c r="EA63" s="36">
        <v>3.99</v>
      </c>
      <c r="EB63" s="68">
        <f t="shared" si="124"/>
        <v>56.167999999999999</v>
      </c>
      <c r="ED63" s="35">
        <v>5.16</v>
      </c>
      <c r="EE63" s="36">
        <v>6.5</v>
      </c>
      <c r="EF63" s="68">
        <f t="shared" si="125"/>
        <v>11.66</v>
      </c>
      <c r="EH63" s="32">
        <v>1510.6980000000001</v>
      </c>
      <c r="EI63" s="33">
        <v>486.78099999999995</v>
      </c>
      <c r="EJ63" s="34">
        <f t="shared" si="126"/>
        <v>1997.479</v>
      </c>
      <c r="EK63" s="63"/>
      <c r="EL63" s="47">
        <v>0.75630231907319179</v>
      </c>
      <c r="EM63" s="41">
        <v>0.24369768092680821</v>
      </c>
      <c r="EN63" s="42">
        <f t="shared" si="127"/>
        <v>1</v>
      </c>
      <c r="EO63" s="56"/>
      <c r="EP63" s="60">
        <f t="shared" si="128"/>
        <v>229.851</v>
      </c>
      <c r="EQ63" s="33">
        <v>205.63399999999999</v>
      </c>
      <c r="ER63" s="34">
        <v>254.06800000000001</v>
      </c>
      <c r="ET63" s="60">
        <f t="shared" si="129"/>
        <v>1853.88</v>
      </c>
      <c r="EU63" s="33">
        <v>1710.2809999999999</v>
      </c>
      <c r="EV63" s="34">
        <v>1997.479</v>
      </c>
      <c r="EX63" s="60">
        <f t="shared" si="130"/>
        <v>815.00400000000002</v>
      </c>
      <c r="EY63" s="33">
        <v>753.90200000000004</v>
      </c>
      <c r="EZ63" s="34">
        <v>876.10599999999999</v>
      </c>
      <c r="FB63" s="60">
        <f t="shared" si="131"/>
        <v>2668.884</v>
      </c>
      <c r="FC63" s="56">
        <v>2464.183</v>
      </c>
      <c r="FD63" s="70">
        <v>2873.585</v>
      </c>
      <c r="FF63" s="60">
        <f t="shared" si="132"/>
        <v>1436.5754999999999</v>
      </c>
      <c r="FG63" s="33">
        <v>1333.442</v>
      </c>
      <c r="FH63" s="34">
        <v>1539.7090000000001</v>
      </c>
      <c r="FI63" s="33"/>
      <c r="FJ63" s="74">
        <f t="shared" si="133"/>
        <v>0.5671834208221147</v>
      </c>
    </row>
    <row r="64" spans="1:166" x14ac:dyDescent="0.2">
      <c r="A64" s="1"/>
      <c r="B64" s="75" t="s">
        <v>201</v>
      </c>
      <c r="C64" s="32">
        <v>1807.9110000000001</v>
      </c>
      <c r="D64" s="33">
        <v>1805.4659999999999</v>
      </c>
      <c r="E64" s="33">
        <v>1543.4739999999999</v>
      </c>
      <c r="F64" s="33">
        <v>233</v>
      </c>
      <c r="G64" s="33">
        <v>1522.6030000000001</v>
      </c>
      <c r="H64" s="33">
        <f t="shared" si="67"/>
        <v>2040.9110000000001</v>
      </c>
      <c r="I64" s="34">
        <f t="shared" si="68"/>
        <v>1776.4739999999999</v>
      </c>
      <c r="J64" s="33"/>
      <c r="K64" s="35">
        <v>16.73</v>
      </c>
      <c r="L64" s="36">
        <v>5.4859999999999998</v>
      </c>
      <c r="M64" s="36">
        <v>0.105</v>
      </c>
      <c r="N64" s="37">
        <f t="shared" si="69"/>
        <v>22.321000000000002</v>
      </c>
      <c r="O64" s="36">
        <v>14.450000000000001</v>
      </c>
      <c r="P64" s="37">
        <f t="shared" si="70"/>
        <v>7.8710000000000004</v>
      </c>
      <c r="Q64" s="36">
        <v>0.54</v>
      </c>
      <c r="R64" s="37">
        <f t="shared" si="71"/>
        <v>7.3310000000000004</v>
      </c>
      <c r="S64" s="36">
        <v>4.2460000000000004</v>
      </c>
      <c r="T64" s="36">
        <v>-0.26100000000000001</v>
      </c>
      <c r="U64" s="36">
        <v>-4.3</v>
      </c>
      <c r="V64" s="37">
        <f t="shared" si="72"/>
        <v>7.0160000000000027</v>
      </c>
      <c r="W64" s="36">
        <v>1.76</v>
      </c>
      <c r="X64" s="38">
        <f t="shared" si="73"/>
        <v>5.2560000000000029</v>
      </c>
      <c r="Y64" s="36"/>
      <c r="Z64" s="39">
        <f t="shared" si="74"/>
        <v>1.8532611525223959E-2</v>
      </c>
      <c r="AA64" s="40">
        <f t="shared" si="75"/>
        <v>6.0771014242306416E-3</v>
      </c>
      <c r="AB64" s="41">
        <f t="shared" si="76"/>
        <v>0.54930434121493199</v>
      </c>
      <c r="AC64" s="41">
        <f t="shared" si="77"/>
        <v>0.54390785561034372</v>
      </c>
      <c r="AD64" s="41">
        <f t="shared" si="78"/>
        <v>0.64737242955064733</v>
      </c>
      <c r="AE64" s="40">
        <f t="shared" si="79"/>
        <v>1.6006947790764271E-2</v>
      </c>
      <c r="AF64" s="40">
        <f t="shared" si="80"/>
        <v>5.8223195562807639E-3</v>
      </c>
      <c r="AG64" s="40">
        <f t="shared" si="81"/>
        <v>1.1626948816317552E-2</v>
      </c>
      <c r="AH64" s="40">
        <f t="shared" si="82"/>
        <v>2.6226998699821317E-2</v>
      </c>
      <c r="AI64" s="40">
        <f t="shared" si="83"/>
        <v>1.6217116014540321E-2</v>
      </c>
      <c r="AJ64" s="42">
        <f t="shared" si="84"/>
        <v>5.2792153494994269E-2</v>
      </c>
      <c r="AK64" s="36"/>
      <c r="AL64" s="47">
        <f t="shared" si="85"/>
        <v>9.8034389294784585E-2</v>
      </c>
      <c r="AM64" s="41">
        <f t="shared" si="86"/>
        <v>6.920470830115838E-2</v>
      </c>
      <c r="AN64" s="42">
        <f t="shared" si="87"/>
        <v>9.600813690501038E-2</v>
      </c>
      <c r="AO64" s="36"/>
      <c r="AP64" s="47">
        <f t="shared" si="88"/>
        <v>0.98647790633337529</v>
      </c>
      <c r="AQ64" s="41">
        <f t="shared" si="89"/>
        <v>0.95848785084734667</v>
      </c>
      <c r="AR64" s="41">
        <f t="shared" si="90"/>
        <v>-9.4751898738378151E-2</v>
      </c>
      <c r="AS64" s="41">
        <f t="shared" si="91"/>
        <v>0.13122714558404699</v>
      </c>
      <c r="AT64" s="66">
        <v>1.05</v>
      </c>
      <c r="AU64" s="36"/>
      <c r="AV64" s="47">
        <f t="shared" si="92"/>
        <v>0.10469316321433965</v>
      </c>
      <c r="AW64" s="41">
        <f t="shared" si="93"/>
        <v>0.2014</v>
      </c>
      <c r="AX64" s="41">
        <f t="shared" si="94"/>
        <v>0.2014</v>
      </c>
      <c r="AY64" s="42">
        <f t="shared" si="95"/>
        <v>0.2014</v>
      </c>
      <c r="AZ64" s="36"/>
      <c r="BA64" s="47">
        <f t="shared" si="96"/>
        <v>0.11244524758132451</v>
      </c>
      <c r="BB64" s="41">
        <f t="shared" si="97"/>
        <v>0.10760038597032709</v>
      </c>
      <c r="BC64" s="41">
        <f t="shared" si="98"/>
        <v>0.20699267334254806</v>
      </c>
      <c r="BD64" s="41">
        <f t="shared" si="99"/>
        <v>0.20699267334254806</v>
      </c>
      <c r="BE64" s="42">
        <f t="shared" si="100"/>
        <v>0.20699267334254806</v>
      </c>
      <c r="BF64" s="36"/>
      <c r="BG64" s="39">
        <f t="shared" si="101"/>
        <v>7.3241591458402845E-4</v>
      </c>
      <c r="BH64" s="41">
        <f t="shared" si="102"/>
        <v>4.5546558704453441E-2</v>
      </c>
      <c r="BI64" s="40">
        <f t="shared" si="103"/>
        <v>1.874602358057214E-2</v>
      </c>
      <c r="BJ64" s="41">
        <f t="shared" si="104"/>
        <v>0.13606907384242059</v>
      </c>
      <c r="BK64" s="41">
        <f t="shared" si="105"/>
        <v>0.79332337311804413</v>
      </c>
      <c r="BL64" s="42">
        <f t="shared" si="106"/>
        <v>0.82043080844414273</v>
      </c>
      <c r="BM64" s="36"/>
      <c r="BN64" s="35">
        <v>70.784000000000006</v>
      </c>
      <c r="BO64" s="36">
        <v>60.904000000000003</v>
      </c>
      <c r="BP64" s="37">
        <f t="shared" si="107"/>
        <v>131.68800000000002</v>
      </c>
      <c r="BQ64" s="33">
        <v>1543.4739999999999</v>
      </c>
      <c r="BR64" s="36">
        <v>4.6109999999999998</v>
      </c>
      <c r="BS64" s="36">
        <v>4.74</v>
      </c>
      <c r="BT64" s="37">
        <f t="shared" si="108"/>
        <v>1534.1229999999998</v>
      </c>
      <c r="BU64" s="36">
        <v>103.20699999999999</v>
      </c>
      <c r="BV64" s="36">
        <v>27.298999999999999</v>
      </c>
      <c r="BW64" s="37">
        <v>130.506</v>
      </c>
      <c r="BX64" s="36">
        <v>2.008</v>
      </c>
      <c r="BY64" s="36">
        <v>0.94499999999999995</v>
      </c>
      <c r="BZ64" s="36">
        <v>4.2160000000000002</v>
      </c>
      <c r="CA64" s="36">
        <v>4.4250000000001366</v>
      </c>
      <c r="CB64" s="67">
        <v>1807.9110000000001</v>
      </c>
      <c r="CC64" s="36">
        <v>65.944000000000003</v>
      </c>
      <c r="CD64" s="33">
        <v>1522.6030000000001</v>
      </c>
      <c r="CE64" s="37">
        <f t="shared" si="109"/>
        <v>1588.547</v>
      </c>
      <c r="CF64" s="36">
        <v>0</v>
      </c>
      <c r="CG64" s="36">
        <v>16.073000000000036</v>
      </c>
      <c r="CH64" s="37">
        <f t="shared" si="110"/>
        <v>16.073000000000036</v>
      </c>
      <c r="CI64" s="36">
        <v>0</v>
      </c>
      <c r="CJ64" s="36">
        <v>203.291</v>
      </c>
      <c r="CK64" s="108">
        <f t="shared" si="111"/>
        <v>1807.9110000000001</v>
      </c>
      <c r="CL64" s="36"/>
      <c r="CM64" s="69">
        <v>237.24700000000001</v>
      </c>
      <c r="CN64" s="36"/>
      <c r="CO64" s="60" t="s">
        <v>225</v>
      </c>
      <c r="CP64" s="56">
        <v>22</v>
      </c>
      <c r="CQ64" s="56"/>
      <c r="CR64" s="70">
        <v>3</v>
      </c>
      <c r="CS64" s="60"/>
      <c r="CT64" s="70"/>
      <c r="CU64" s="56"/>
      <c r="CV64" s="32">
        <v>189.27592140000002</v>
      </c>
      <c r="CW64" s="33">
        <v>189.27592140000002</v>
      </c>
      <c r="CX64" s="34">
        <v>189.27592140000002</v>
      </c>
      <c r="CY64" s="56"/>
      <c r="CZ64" s="60">
        <f t="shared" si="112"/>
        <v>904.1065000000001</v>
      </c>
      <c r="DA64" s="33">
        <v>868.41200000000003</v>
      </c>
      <c r="DB64" s="34">
        <v>939.80100000000004</v>
      </c>
      <c r="DC64" s="56"/>
      <c r="DD64" s="32">
        <v>114.752</v>
      </c>
      <c r="DE64" s="33">
        <v>15.048999999999999</v>
      </c>
      <c r="DF64" s="33">
        <v>75.462999999999994</v>
      </c>
      <c r="DG64" s="33">
        <v>20.49</v>
      </c>
      <c r="DH64" s="33">
        <v>91.817999999999998</v>
      </c>
      <c r="DI64" s="33">
        <v>7.45</v>
      </c>
      <c r="DJ64" s="33">
        <v>6.0270000000000001</v>
      </c>
      <c r="DK64" s="33">
        <v>0</v>
      </c>
      <c r="DL64" s="33">
        <v>1190.8989999999999</v>
      </c>
      <c r="DM64" s="72">
        <f t="shared" si="113"/>
        <v>1521.9479999999999</v>
      </c>
      <c r="DN64" s="33"/>
      <c r="DO64" s="47">
        <f t="shared" si="114"/>
        <v>7.5398108213946866E-2</v>
      </c>
      <c r="DP64" s="41">
        <f t="shared" si="115"/>
        <v>9.8879856604824883E-3</v>
      </c>
      <c r="DQ64" s="41">
        <f t="shared" si="116"/>
        <v>4.9583165784901982E-2</v>
      </c>
      <c r="DR64" s="41">
        <f t="shared" si="117"/>
        <v>1.3463009248673411E-2</v>
      </c>
      <c r="DS64" s="41">
        <f t="shared" si="118"/>
        <v>6.032926223497781E-2</v>
      </c>
      <c r="DT64" s="41">
        <f t="shared" si="119"/>
        <v>4.8950424061794499E-3</v>
      </c>
      <c r="DU64" s="41">
        <f t="shared" si="120"/>
        <v>3.9600564539655761E-3</v>
      </c>
      <c r="DV64" s="41">
        <f t="shared" si="121"/>
        <v>0</v>
      </c>
      <c r="DW64" s="41">
        <f t="shared" si="122"/>
        <v>0.7824833699968724</v>
      </c>
      <c r="DX64" s="73">
        <f t="shared" si="123"/>
        <v>1</v>
      </c>
      <c r="DY64" s="56"/>
      <c r="DZ64" s="35">
        <v>15.172000000000001</v>
      </c>
      <c r="EA64" s="36">
        <v>13.762</v>
      </c>
      <c r="EB64" s="68">
        <f t="shared" si="124"/>
        <v>28.934000000000001</v>
      </c>
      <c r="ED64" s="35">
        <v>4.6109999999999998</v>
      </c>
      <c r="EE64" s="36">
        <v>4.74</v>
      </c>
      <c r="EF64" s="68">
        <f t="shared" si="125"/>
        <v>9.3509999999999991</v>
      </c>
      <c r="EH64" s="32">
        <v>1224.4739999999999</v>
      </c>
      <c r="EI64" s="33">
        <v>318.99999999999994</v>
      </c>
      <c r="EJ64" s="34">
        <f t="shared" si="126"/>
        <v>1543.4739999999999</v>
      </c>
      <c r="EK64" s="63"/>
      <c r="EL64" s="47">
        <v>0.79332337311804413</v>
      </c>
      <c r="EM64" s="41">
        <v>0.20667662688195587</v>
      </c>
      <c r="EN64" s="42">
        <f t="shared" si="127"/>
        <v>1</v>
      </c>
      <c r="EO64" s="56"/>
      <c r="EP64" s="60">
        <f t="shared" si="128"/>
        <v>199.12049999999999</v>
      </c>
      <c r="EQ64" s="33">
        <v>194.95</v>
      </c>
      <c r="ER64" s="34">
        <v>203.291</v>
      </c>
      <c r="ET64" s="60">
        <f t="shared" si="129"/>
        <v>1474.5720000000001</v>
      </c>
      <c r="EU64" s="33">
        <v>1405.67</v>
      </c>
      <c r="EV64" s="34">
        <v>1543.4739999999999</v>
      </c>
      <c r="EX64" s="60">
        <f t="shared" si="130"/>
        <v>244.41050000000001</v>
      </c>
      <c r="EY64" s="33">
        <v>255.821</v>
      </c>
      <c r="EZ64" s="34">
        <v>233</v>
      </c>
      <c r="FB64" s="60">
        <f t="shared" si="131"/>
        <v>1718.9825000000001</v>
      </c>
      <c r="FC64" s="56">
        <v>1661.491</v>
      </c>
      <c r="FD64" s="70">
        <v>1776.4739999999999</v>
      </c>
      <c r="FF64" s="60">
        <f t="shared" si="132"/>
        <v>1455.9145000000001</v>
      </c>
      <c r="FG64" s="33">
        <v>1389.2260000000001</v>
      </c>
      <c r="FH64" s="34">
        <v>1522.6030000000001</v>
      </c>
      <c r="FI64" s="33"/>
      <c r="FJ64" s="74">
        <f t="shared" si="133"/>
        <v>0.51982702688351368</v>
      </c>
    </row>
    <row r="65" spans="1:166" x14ac:dyDescent="0.2">
      <c r="A65" s="1"/>
      <c r="B65" s="75" t="s">
        <v>197</v>
      </c>
      <c r="C65" s="32">
        <v>1632.0250000000001</v>
      </c>
      <c r="D65" s="33">
        <v>1619.4295000000002</v>
      </c>
      <c r="E65" s="33">
        <v>1369.5050000000001</v>
      </c>
      <c r="F65" s="33">
        <v>636</v>
      </c>
      <c r="G65" s="33">
        <v>1200.5360000000001</v>
      </c>
      <c r="H65" s="33">
        <f t="shared" si="67"/>
        <v>2268.0250000000001</v>
      </c>
      <c r="I65" s="34">
        <f t="shared" si="68"/>
        <v>2005.5050000000001</v>
      </c>
      <c r="J65" s="33"/>
      <c r="K65" s="35">
        <v>13.79</v>
      </c>
      <c r="L65" s="36">
        <v>3.7909999999999999</v>
      </c>
      <c r="M65" s="36">
        <v>0.104</v>
      </c>
      <c r="N65" s="37">
        <f t="shared" si="69"/>
        <v>17.684999999999999</v>
      </c>
      <c r="O65" s="36">
        <v>12.279</v>
      </c>
      <c r="P65" s="37">
        <f t="shared" si="70"/>
        <v>5.4059999999999988</v>
      </c>
      <c r="Q65" s="36">
        <v>-1.657</v>
      </c>
      <c r="R65" s="37">
        <f t="shared" si="71"/>
        <v>7.0629999999999988</v>
      </c>
      <c r="S65" s="36">
        <v>1.9430000000000001</v>
      </c>
      <c r="T65" s="36">
        <v>0.23300000000000001</v>
      </c>
      <c r="U65" s="36">
        <v>0</v>
      </c>
      <c r="V65" s="37">
        <f t="shared" si="72"/>
        <v>9.238999999999999</v>
      </c>
      <c r="W65" s="36">
        <v>1.95</v>
      </c>
      <c r="X65" s="38">
        <f t="shared" si="73"/>
        <v>7.2889999999999988</v>
      </c>
      <c r="Y65" s="36"/>
      <c r="Z65" s="39">
        <f t="shared" si="74"/>
        <v>1.7030688893835758E-2</v>
      </c>
      <c r="AA65" s="40">
        <f t="shared" si="75"/>
        <v>4.681895692279287E-3</v>
      </c>
      <c r="AB65" s="41">
        <f t="shared" si="76"/>
        <v>0.61824681536679926</v>
      </c>
      <c r="AC65" s="41">
        <f t="shared" si="77"/>
        <v>0.62558589769716733</v>
      </c>
      <c r="AD65" s="41">
        <f t="shared" si="78"/>
        <v>0.69431721798134016</v>
      </c>
      <c r="AE65" s="40">
        <f t="shared" si="79"/>
        <v>1.5164599632154408E-2</v>
      </c>
      <c r="AF65" s="40">
        <f t="shared" si="80"/>
        <v>9.0019355581703285E-3</v>
      </c>
      <c r="AG65" s="40">
        <f t="shared" si="81"/>
        <v>1.8226338922635577E-2</v>
      </c>
      <c r="AH65" s="40">
        <f t="shared" si="82"/>
        <v>1.8958993237950739E-2</v>
      </c>
      <c r="AI65" s="40">
        <f t="shared" si="83"/>
        <v>1.7661219894440264E-2</v>
      </c>
      <c r="AJ65" s="42">
        <f t="shared" si="84"/>
        <v>7.1946600204814359E-2</v>
      </c>
      <c r="AK65" s="36"/>
      <c r="AL65" s="47">
        <f t="shared" si="85"/>
        <v>3.1747885282409405E-2</v>
      </c>
      <c r="AM65" s="41">
        <f t="shared" si="86"/>
        <v>7.3516564926848035E-2</v>
      </c>
      <c r="AN65" s="42">
        <f t="shared" si="87"/>
        <v>7.3739210384862142E-2</v>
      </c>
      <c r="AO65" s="36"/>
      <c r="AP65" s="47">
        <f t="shared" si="88"/>
        <v>0.87662038473755111</v>
      </c>
      <c r="AQ65" s="41">
        <f t="shared" si="89"/>
        <v>0.85102932117471852</v>
      </c>
      <c r="AR65" s="41">
        <f t="shared" si="90"/>
        <v>-8.5599178934147441E-4</v>
      </c>
      <c r="AS65" s="41">
        <f t="shared" si="91"/>
        <v>0.12962301435333404</v>
      </c>
      <c r="AT65" s="66">
        <v>1.81</v>
      </c>
      <c r="AU65" s="36"/>
      <c r="AV65" s="47">
        <f t="shared" si="92"/>
        <v>0.10581892084986443</v>
      </c>
      <c r="AW65" s="41">
        <f t="shared" si="93"/>
        <v>0.21609999999999999</v>
      </c>
      <c r="AX65" s="41">
        <f t="shared" si="94"/>
        <v>0.21609999999999999</v>
      </c>
      <c r="AY65" s="42">
        <f t="shared" si="95"/>
        <v>0.21609999999999999</v>
      </c>
      <c r="AZ65" s="36"/>
      <c r="BA65" s="47">
        <f t="shared" si="96"/>
        <v>0.12776274873240298</v>
      </c>
      <c r="BB65" s="41">
        <f t="shared" si="97"/>
        <v>0.11028515145294954</v>
      </c>
      <c r="BC65" s="41">
        <f t="shared" si="98"/>
        <v>0.22522079262928837</v>
      </c>
      <c r="BD65" s="41">
        <f t="shared" si="99"/>
        <v>0.22522079262928837</v>
      </c>
      <c r="BE65" s="42">
        <f t="shared" si="100"/>
        <v>0.22522079262928837</v>
      </c>
      <c r="BF65" s="36"/>
      <c r="BG65" s="39">
        <f t="shared" si="101"/>
        <v>-2.4576647957316429E-3</v>
      </c>
      <c r="BH65" s="41">
        <f t="shared" si="102"/>
        <v>-0.21854391981007656</v>
      </c>
      <c r="BI65" s="40">
        <f t="shared" si="103"/>
        <v>9.1069400987948187E-3</v>
      </c>
      <c r="BJ65" s="41">
        <f t="shared" si="104"/>
        <v>5.7410629620423308E-2</v>
      </c>
      <c r="BK65" s="41">
        <f t="shared" si="105"/>
        <v>0.88536003884615244</v>
      </c>
      <c r="BL65" s="42">
        <f t="shared" si="106"/>
        <v>0.92171547814640198</v>
      </c>
      <c r="BM65" s="36"/>
      <c r="BN65" s="35">
        <v>26.056999999999999</v>
      </c>
      <c r="BO65" s="36">
        <v>55.366</v>
      </c>
      <c r="BP65" s="37">
        <f t="shared" si="107"/>
        <v>81.423000000000002</v>
      </c>
      <c r="BQ65" s="33">
        <v>1369.5050000000001</v>
      </c>
      <c r="BR65" s="36">
        <v>6.13</v>
      </c>
      <c r="BS65" s="36">
        <v>2.6</v>
      </c>
      <c r="BT65" s="37">
        <f t="shared" si="108"/>
        <v>1360.7750000000001</v>
      </c>
      <c r="BU65" s="36">
        <v>124.666</v>
      </c>
      <c r="BV65" s="36">
        <v>42.155000000000001</v>
      </c>
      <c r="BW65" s="37">
        <v>166.821</v>
      </c>
      <c r="BX65" s="36">
        <v>0</v>
      </c>
      <c r="BY65" s="36">
        <v>0</v>
      </c>
      <c r="BZ65" s="36">
        <v>14.388999999999999</v>
      </c>
      <c r="CA65" s="36">
        <v>8.6170000000000009</v>
      </c>
      <c r="CB65" s="67">
        <v>1632.0250000000001</v>
      </c>
      <c r="CC65" s="36">
        <v>160.23599999999999</v>
      </c>
      <c r="CD65" s="33">
        <v>1200.5360000000001</v>
      </c>
      <c r="CE65" s="37">
        <f t="shared" si="109"/>
        <v>1360.7719999999999</v>
      </c>
      <c r="CF65" s="36">
        <v>49.914999999999999</v>
      </c>
      <c r="CG65" s="36">
        <v>12.826000000000164</v>
      </c>
      <c r="CH65" s="37">
        <f t="shared" si="110"/>
        <v>62.741000000000163</v>
      </c>
      <c r="CI65" s="36">
        <v>0</v>
      </c>
      <c r="CJ65" s="36">
        <v>208.512</v>
      </c>
      <c r="CK65" s="108">
        <f t="shared" si="111"/>
        <v>1632.0250000000001</v>
      </c>
      <c r="CL65" s="36"/>
      <c r="CM65" s="69">
        <v>211.548</v>
      </c>
      <c r="CN65" s="36"/>
      <c r="CO65" s="60" t="s">
        <v>213</v>
      </c>
      <c r="CP65" s="56">
        <v>12.9</v>
      </c>
      <c r="CQ65" s="56"/>
      <c r="CR65" s="70">
        <v>3</v>
      </c>
      <c r="CS65" s="71" t="s">
        <v>134</v>
      </c>
      <c r="CT65" s="70"/>
      <c r="CU65" s="56"/>
      <c r="CV65" s="32">
        <v>172.69912429999999</v>
      </c>
      <c r="CW65" s="33">
        <v>172.69912429999999</v>
      </c>
      <c r="CX65" s="34">
        <v>172.69912429999999</v>
      </c>
      <c r="CY65" s="56"/>
      <c r="CZ65" s="60">
        <f t="shared" si="112"/>
        <v>799.83150000000001</v>
      </c>
      <c r="DA65" s="33">
        <v>800.5</v>
      </c>
      <c r="DB65" s="34">
        <v>799.16300000000001</v>
      </c>
      <c r="DC65" s="56"/>
      <c r="DD65" s="32">
        <v>13.082000000000001</v>
      </c>
      <c r="DE65" s="33">
        <v>12.504</v>
      </c>
      <c r="DF65" s="33">
        <v>39.046999999999997</v>
      </c>
      <c r="DG65" s="33">
        <v>23.021999999999998</v>
      </c>
      <c r="DH65" s="33">
        <v>53.052999999999997</v>
      </c>
      <c r="DI65" s="33">
        <v>10.590999999999999</v>
      </c>
      <c r="DJ65" s="33">
        <v>2.4870000000000001</v>
      </c>
      <c r="DK65" s="33">
        <v>0</v>
      </c>
      <c r="DL65" s="33">
        <v>1188.8399999999999</v>
      </c>
      <c r="DM65" s="72">
        <f t="shared" si="113"/>
        <v>1342.626</v>
      </c>
      <c r="DN65" s="33"/>
      <c r="DO65" s="47">
        <f t="shared" si="114"/>
        <v>9.7435920353099083E-3</v>
      </c>
      <c r="DP65" s="41">
        <f t="shared" si="115"/>
        <v>9.3130924025007708E-3</v>
      </c>
      <c r="DQ65" s="41">
        <f t="shared" si="116"/>
        <v>2.9082559104322423E-2</v>
      </c>
      <c r="DR65" s="41">
        <f t="shared" si="117"/>
        <v>1.7146994025141773E-2</v>
      </c>
      <c r="DS65" s="41">
        <f t="shared" si="118"/>
        <v>3.9514354704884305E-2</v>
      </c>
      <c r="DT65" s="41">
        <f t="shared" si="119"/>
        <v>7.8882726835321233E-3</v>
      </c>
      <c r="DU65" s="41">
        <f t="shared" si="120"/>
        <v>1.8523401155645727E-3</v>
      </c>
      <c r="DV65" s="41">
        <f t="shared" si="121"/>
        <v>0</v>
      </c>
      <c r="DW65" s="41">
        <f t="shared" si="122"/>
        <v>0.88545879492874402</v>
      </c>
      <c r="DX65" s="73">
        <f t="shared" si="123"/>
        <v>0.99999999999999989</v>
      </c>
      <c r="DY65" s="56"/>
      <c r="DZ65" s="35">
        <v>3.4929999999999999</v>
      </c>
      <c r="EA65" s="36">
        <v>8.9789999999999992</v>
      </c>
      <c r="EB65" s="68">
        <f t="shared" si="124"/>
        <v>12.472</v>
      </c>
      <c r="ED65" s="35">
        <v>6.13</v>
      </c>
      <c r="EE65" s="36">
        <v>2.6</v>
      </c>
      <c r="EF65" s="68">
        <f t="shared" si="125"/>
        <v>8.73</v>
      </c>
      <c r="EH65" s="32">
        <v>1212.5050000000001</v>
      </c>
      <c r="EI65" s="33">
        <v>157</v>
      </c>
      <c r="EJ65" s="34">
        <f t="shared" si="126"/>
        <v>1369.5050000000001</v>
      </c>
      <c r="EK65" s="63"/>
      <c r="EL65" s="47">
        <v>0.88536003884615244</v>
      </c>
      <c r="EM65" s="41">
        <v>0.11463996115384756</v>
      </c>
      <c r="EN65" s="42">
        <f t="shared" si="127"/>
        <v>1</v>
      </c>
      <c r="EO65" s="56"/>
      <c r="EP65" s="60">
        <f t="shared" si="128"/>
        <v>202.6225</v>
      </c>
      <c r="EQ65" s="33">
        <v>196.733</v>
      </c>
      <c r="ER65" s="34">
        <v>208.512</v>
      </c>
      <c r="ET65" s="60">
        <f t="shared" si="129"/>
        <v>1348.4345000000001</v>
      </c>
      <c r="EU65" s="33">
        <v>1327.364</v>
      </c>
      <c r="EV65" s="34">
        <v>1369.5050000000001</v>
      </c>
      <c r="EX65" s="60">
        <f t="shared" si="130"/>
        <v>588.4</v>
      </c>
      <c r="EY65" s="33">
        <v>540.79999999999995</v>
      </c>
      <c r="EZ65" s="34">
        <v>636</v>
      </c>
      <c r="FB65" s="60">
        <f t="shared" si="131"/>
        <v>1936.8344999999999</v>
      </c>
      <c r="FC65" s="56">
        <v>1868.164</v>
      </c>
      <c r="FD65" s="70">
        <v>2005.5050000000001</v>
      </c>
      <c r="FF65" s="60">
        <f t="shared" si="132"/>
        <v>1159.3125</v>
      </c>
      <c r="FG65" s="33">
        <v>1118.0889999999999</v>
      </c>
      <c r="FH65" s="34">
        <v>1200.5360000000001</v>
      </c>
      <c r="FI65" s="33"/>
      <c r="FJ65" s="74">
        <f t="shared" si="133"/>
        <v>0.48967570962454615</v>
      </c>
    </row>
    <row r="66" spans="1:166" ht="13.5" customHeight="1" x14ac:dyDescent="0.2">
      <c r="A66" s="1"/>
      <c r="B66" s="75" t="s">
        <v>198</v>
      </c>
      <c r="C66" s="32">
        <v>4932.866</v>
      </c>
      <c r="D66" s="33">
        <v>4748.6319999999996</v>
      </c>
      <c r="E66" s="33">
        <v>4424.3440000000001</v>
      </c>
      <c r="F66" s="33">
        <v>413</v>
      </c>
      <c r="G66" s="33">
        <v>3008.6379999999999</v>
      </c>
      <c r="H66" s="33">
        <f t="shared" si="67"/>
        <v>5345.866</v>
      </c>
      <c r="I66" s="34">
        <f t="shared" si="68"/>
        <v>4837.3440000000001</v>
      </c>
      <c r="J66" s="33"/>
      <c r="K66" s="35">
        <v>42.734999999999999</v>
      </c>
      <c r="L66" s="36">
        <v>3.8179999999999996</v>
      </c>
      <c r="M66" s="36">
        <v>5.7000000000000002E-2</v>
      </c>
      <c r="N66" s="37">
        <f t="shared" si="69"/>
        <v>46.61</v>
      </c>
      <c r="O66" s="36">
        <v>24.522000000000002</v>
      </c>
      <c r="P66" s="37">
        <f t="shared" si="70"/>
        <v>22.087999999999997</v>
      </c>
      <c r="Q66" s="36">
        <v>-0.26300000000000001</v>
      </c>
      <c r="R66" s="37">
        <f t="shared" si="71"/>
        <v>22.350999999999999</v>
      </c>
      <c r="S66" s="36">
        <v>0.98099999999999998</v>
      </c>
      <c r="T66" s="36">
        <v>-0.22699999999999998</v>
      </c>
      <c r="U66" s="36">
        <v>0</v>
      </c>
      <c r="V66" s="37">
        <f t="shared" si="72"/>
        <v>23.105</v>
      </c>
      <c r="W66" s="36">
        <v>5.66</v>
      </c>
      <c r="X66" s="38">
        <f t="shared" si="73"/>
        <v>17.445</v>
      </c>
      <c r="Y66" s="36"/>
      <c r="Z66" s="39">
        <f t="shared" si="74"/>
        <v>1.7998867884477045E-2</v>
      </c>
      <c r="AA66" s="40">
        <f t="shared" si="75"/>
        <v>1.608042063482704E-3</v>
      </c>
      <c r="AB66" s="41">
        <f t="shared" si="76"/>
        <v>0.51773498859893585</v>
      </c>
      <c r="AC66" s="41">
        <f t="shared" si="77"/>
        <v>0.51526549137441957</v>
      </c>
      <c r="AD66" s="41">
        <f t="shared" si="78"/>
        <v>0.52611027676464284</v>
      </c>
      <c r="AE66" s="40">
        <f t="shared" si="79"/>
        <v>1.0328027103384724E-2</v>
      </c>
      <c r="AF66" s="40">
        <f t="shared" si="80"/>
        <v>7.3473792031052317E-3</v>
      </c>
      <c r="AG66" s="40">
        <f t="shared" si="81"/>
        <v>1.34668568263532E-2</v>
      </c>
      <c r="AH66" s="40">
        <f t="shared" si="82"/>
        <v>1.7633129471341918E-2</v>
      </c>
      <c r="AI66" s="40">
        <f t="shared" si="83"/>
        <v>1.7254096699674426E-2</v>
      </c>
      <c r="AJ66" s="42">
        <f t="shared" si="84"/>
        <v>8.6828627316301088E-2</v>
      </c>
      <c r="AK66" s="36"/>
      <c r="AL66" s="47">
        <f t="shared" si="85"/>
        <v>6.9276684765296956E-2</v>
      </c>
      <c r="AM66" s="41">
        <f t="shared" si="86"/>
        <v>8.2740613986885744E-2</v>
      </c>
      <c r="AN66" s="42">
        <f t="shared" si="87"/>
        <v>1.2454452576163557E-2</v>
      </c>
      <c r="AO66" s="36"/>
      <c r="AP66" s="47">
        <f t="shared" si="88"/>
        <v>0.68001900394725179</v>
      </c>
      <c r="AQ66" s="41">
        <f t="shared" si="89"/>
        <v>0.67198812477120284</v>
      </c>
      <c r="AR66" s="41">
        <f t="shared" si="90"/>
        <v>0.20630319169424022</v>
      </c>
      <c r="AS66" s="41">
        <f t="shared" si="91"/>
        <v>9.1410348466793939E-2</v>
      </c>
      <c r="AT66" s="66">
        <v>1.31</v>
      </c>
      <c r="AU66" s="36"/>
      <c r="AV66" s="47">
        <f t="shared" si="92"/>
        <v>9.0502027178520544E-2</v>
      </c>
      <c r="AW66" s="41">
        <f t="shared" si="93"/>
        <v>0.14715155912994698</v>
      </c>
      <c r="AX66" s="41">
        <f t="shared" si="94"/>
        <v>0.16739999999999999</v>
      </c>
      <c r="AY66" s="42">
        <f t="shared" si="95"/>
        <v>0.18239999999999998</v>
      </c>
      <c r="AZ66" s="36"/>
      <c r="BA66" s="47">
        <f t="shared" si="96"/>
        <v>8.4997240954852615E-2</v>
      </c>
      <c r="BB66" s="41">
        <f t="shared" si="97"/>
        <v>9.4038510837310393E-2</v>
      </c>
      <c r="BC66" s="41">
        <f t="shared" si="98"/>
        <v>0.15369293044435578</v>
      </c>
      <c r="BD66" s="41">
        <f t="shared" si="99"/>
        <v>0.17394137131440879</v>
      </c>
      <c r="BE66" s="42">
        <f t="shared" si="100"/>
        <v>0.18894137131440877</v>
      </c>
      <c r="BF66" s="36"/>
      <c r="BG66" s="39">
        <f t="shared" si="101"/>
        <v>-1.228678859552429E-4</v>
      </c>
      <c r="BH66" s="41">
        <f t="shared" si="102"/>
        <v>-1.1513877944137992E-2</v>
      </c>
      <c r="BI66" s="40">
        <f t="shared" si="103"/>
        <v>9.4728167610836772E-3</v>
      </c>
      <c r="BJ66" s="41">
        <f t="shared" si="104"/>
        <v>9.5575055756486699E-2</v>
      </c>
      <c r="BK66" s="41">
        <f t="shared" si="105"/>
        <v>0.77465585858604125</v>
      </c>
      <c r="BL66" s="42">
        <f t="shared" si="106"/>
        <v>0.79389516230394197</v>
      </c>
      <c r="BM66" s="36"/>
      <c r="BN66" s="35">
        <v>13.791</v>
      </c>
      <c r="BO66" s="36">
        <v>248.27699999999999</v>
      </c>
      <c r="BP66" s="37">
        <f t="shared" si="107"/>
        <v>262.06799999999998</v>
      </c>
      <c r="BQ66" s="33">
        <v>4424.3440000000001</v>
      </c>
      <c r="BR66" s="36">
        <v>12.695</v>
      </c>
      <c r="BS66" s="36">
        <v>6.5389999999999997</v>
      </c>
      <c r="BT66" s="37">
        <f t="shared" si="108"/>
        <v>4405.1100000000006</v>
      </c>
      <c r="BU66" s="36">
        <v>181.16800000000001</v>
      </c>
      <c r="BV66" s="36">
        <v>49.893000000000001</v>
      </c>
      <c r="BW66" s="37">
        <v>231.06100000000001</v>
      </c>
      <c r="BX66" s="36">
        <v>0</v>
      </c>
      <c r="BY66" s="36">
        <v>0</v>
      </c>
      <c r="BZ66" s="36">
        <v>27.558</v>
      </c>
      <c r="CA66" s="36">
        <v>7.0689999999991855</v>
      </c>
      <c r="CB66" s="67">
        <v>4932.866</v>
      </c>
      <c r="CC66" s="36">
        <v>0.05</v>
      </c>
      <c r="CD66" s="33">
        <v>3008.6379999999999</v>
      </c>
      <c r="CE66" s="37">
        <f t="shared" si="109"/>
        <v>3008.6880000000001</v>
      </c>
      <c r="CF66" s="36">
        <v>1350.7049999999999</v>
      </c>
      <c r="CG66" s="36">
        <v>36.366999999999962</v>
      </c>
      <c r="CH66" s="37">
        <f t="shared" si="110"/>
        <v>1387.0719999999999</v>
      </c>
      <c r="CI66" s="36">
        <v>117.82599999999999</v>
      </c>
      <c r="CJ66" s="36">
        <v>419.28</v>
      </c>
      <c r="CK66" s="108">
        <f t="shared" si="111"/>
        <v>4932.866</v>
      </c>
      <c r="CL66" s="36"/>
      <c r="CM66" s="69">
        <v>450.91499999999996</v>
      </c>
      <c r="CN66" s="36"/>
      <c r="CO66" s="60" t="s">
        <v>199</v>
      </c>
      <c r="CP66" s="56">
        <v>24.4</v>
      </c>
      <c r="CQ66" s="56"/>
      <c r="CR66" s="70">
        <v>1</v>
      </c>
      <c r="CS66" s="71" t="s">
        <v>134</v>
      </c>
      <c r="CT66" s="76" t="s">
        <v>200</v>
      </c>
      <c r="CU66" s="56"/>
      <c r="CV66" s="32">
        <v>392.43437279999995</v>
      </c>
      <c r="CW66" s="33">
        <v>446.43437279999995</v>
      </c>
      <c r="CX66" s="34">
        <v>486.4374527999999</v>
      </c>
      <c r="CY66" s="56"/>
      <c r="CZ66" s="60">
        <f t="shared" si="112"/>
        <v>2590.8049999999998</v>
      </c>
      <c r="DA66" s="33">
        <v>2514.7379999999998</v>
      </c>
      <c r="DB66" s="34">
        <v>2666.8719999999998</v>
      </c>
      <c r="DC66" s="56"/>
      <c r="DD66" s="32">
        <v>32.972000000000001</v>
      </c>
      <c r="DE66" s="33">
        <v>44.515999999999998</v>
      </c>
      <c r="DF66" s="33">
        <v>105.73</v>
      </c>
      <c r="DG66" s="33">
        <v>89.075999999999993</v>
      </c>
      <c r="DH66" s="33">
        <v>494.16300000000001</v>
      </c>
      <c r="DI66" s="33">
        <v>126.764</v>
      </c>
      <c r="DJ66" s="33">
        <v>31.715</v>
      </c>
      <c r="DK66" s="33">
        <v>27.877000000000621</v>
      </c>
      <c r="DL66" s="33">
        <v>3258.9830000000002</v>
      </c>
      <c r="DM66" s="72">
        <f t="shared" si="113"/>
        <v>4211.7960000000012</v>
      </c>
      <c r="DN66" s="33"/>
      <c r="DO66" s="47">
        <f t="shared" si="114"/>
        <v>7.8284893190458393E-3</v>
      </c>
      <c r="DP66" s="41">
        <f t="shared" si="115"/>
        <v>1.0569362808645049E-2</v>
      </c>
      <c r="DQ66" s="41">
        <f t="shared" si="116"/>
        <v>2.5103305098347586E-2</v>
      </c>
      <c r="DR66" s="41">
        <f t="shared" si="117"/>
        <v>2.1149172467042555E-2</v>
      </c>
      <c r="DS66" s="41">
        <f t="shared" si="118"/>
        <v>0.11732833214144271</v>
      </c>
      <c r="DT66" s="41">
        <f t="shared" si="119"/>
        <v>3.009737413682903E-2</v>
      </c>
      <c r="DU66" s="41">
        <f t="shared" si="120"/>
        <v>7.5300418158904163E-3</v>
      </c>
      <c r="DV66" s="41">
        <f t="shared" si="121"/>
        <v>6.6187916033921424E-3</v>
      </c>
      <c r="DW66" s="41">
        <f t="shared" si="122"/>
        <v>0.77377513060936454</v>
      </c>
      <c r="DX66" s="73">
        <f t="shared" si="123"/>
        <v>0.99999999999999989</v>
      </c>
      <c r="DY66" s="56"/>
      <c r="DZ66" s="35">
        <v>11.028</v>
      </c>
      <c r="EA66" s="36">
        <v>30.882999999999999</v>
      </c>
      <c r="EB66" s="68">
        <f t="shared" si="124"/>
        <v>41.911000000000001</v>
      </c>
      <c r="ED66" s="35">
        <v>12.695</v>
      </c>
      <c r="EE66" s="36">
        <v>6.5389999999999997</v>
      </c>
      <c r="EF66" s="68">
        <f t="shared" si="125"/>
        <v>19.234000000000002</v>
      </c>
      <c r="EH66" s="32">
        <v>3427.3440000000001</v>
      </c>
      <c r="EI66" s="33">
        <v>996.99999999999989</v>
      </c>
      <c r="EJ66" s="34">
        <f t="shared" si="126"/>
        <v>4424.3440000000001</v>
      </c>
      <c r="EK66" s="63"/>
      <c r="EL66" s="47">
        <v>0.77465585858604125</v>
      </c>
      <c r="EM66" s="41">
        <v>0.22534414141395875</v>
      </c>
      <c r="EN66" s="42">
        <f t="shared" si="127"/>
        <v>1</v>
      </c>
      <c r="EO66" s="56"/>
      <c r="EP66" s="60">
        <f t="shared" si="128"/>
        <v>401.82600000000002</v>
      </c>
      <c r="EQ66" s="33">
        <v>384.37200000000001</v>
      </c>
      <c r="ER66" s="34">
        <v>419.28</v>
      </c>
      <c r="ET66" s="60">
        <f t="shared" si="129"/>
        <v>4281.0210000000006</v>
      </c>
      <c r="EU66" s="33">
        <v>4137.6980000000003</v>
      </c>
      <c r="EV66" s="34">
        <v>4424.3440000000001</v>
      </c>
      <c r="EX66" s="60">
        <f t="shared" si="130"/>
        <v>371.49350000000004</v>
      </c>
      <c r="EY66" s="33">
        <v>329.98700000000002</v>
      </c>
      <c r="EZ66" s="34">
        <v>413</v>
      </c>
      <c r="FB66" s="60">
        <f t="shared" si="131"/>
        <v>4652.5145000000002</v>
      </c>
      <c r="FC66" s="56">
        <v>4467.6850000000004</v>
      </c>
      <c r="FD66" s="70">
        <v>4837.3440000000001</v>
      </c>
      <c r="FF66" s="60">
        <f t="shared" si="132"/>
        <v>2990.1329999999998</v>
      </c>
      <c r="FG66" s="33">
        <v>2971.6280000000002</v>
      </c>
      <c r="FH66" s="34">
        <v>3008.6379999999999</v>
      </c>
      <c r="FI66" s="33"/>
      <c r="FJ66" s="74">
        <f t="shared" si="133"/>
        <v>0.5406333762157739</v>
      </c>
    </row>
    <row r="67" spans="1:166" ht="13.5" customHeight="1" x14ac:dyDescent="0.2">
      <c r="A67" s="1"/>
      <c r="B67" s="75" t="s">
        <v>202</v>
      </c>
      <c r="C67" s="32">
        <v>1371.376</v>
      </c>
      <c r="D67" s="33">
        <v>1338.3339999999998</v>
      </c>
      <c r="E67" s="33">
        <v>1120.799</v>
      </c>
      <c r="F67" s="33">
        <v>60</v>
      </c>
      <c r="G67" s="33">
        <v>1159.8389999999999</v>
      </c>
      <c r="H67" s="33">
        <f t="shared" si="67"/>
        <v>1431.376</v>
      </c>
      <c r="I67" s="34">
        <f t="shared" si="68"/>
        <v>1180.799</v>
      </c>
      <c r="J67" s="33"/>
      <c r="K67" s="35">
        <v>11.723000000000001</v>
      </c>
      <c r="L67" s="36">
        <v>2.35</v>
      </c>
      <c r="M67" s="36">
        <v>0.70899999999999996</v>
      </c>
      <c r="N67" s="37">
        <f t="shared" si="69"/>
        <v>14.782</v>
      </c>
      <c r="O67" s="36">
        <v>10.464</v>
      </c>
      <c r="P67" s="37">
        <f t="shared" si="70"/>
        <v>4.3179999999999996</v>
      </c>
      <c r="Q67" s="36">
        <v>0</v>
      </c>
      <c r="R67" s="37">
        <f t="shared" si="71"/>
        <v>4.3179999999999996</v>
      </c>
      <c r="S67" s="36">
        <v>6.2619999999999996</v>
      </c>
      <c r="T67" s="36">
        <v>-2.2839999999999998</v>
      </c>
      <c r="U67" s="36">
        <v>2.1000000000000001E-2</v>
      </c>
      <c r="V67" s="37">
        <f t="shared" si="72"/>
        <v>8.3170000000000002</v>
      </c>
      <c r="W67" s="36">
        <v>1.9</v>
      </c>
      <c r="X67" s="38">
        <f t="shared" si="73"/>
        <v>6.4169999999999998</v>
      </c>
      <c r="Y67" s="36"/>
      <c r="Z67" s="39">
        <f t="shared" si="74"/>
        <v>1.7518795756515194E-2</v>
      </c>
      <c r="AA67" s="40">
        <f t="shared" si="75"/>
        <v>3.5118288857639429E-3</v>
      </c>
      <c r="AB67" s="41">
        <f t="shared" si="76"/>
        <v>0.55778251599147122</v>
      </c>
      <c r="AC67" s="41">
        <f t="shared" si="77"/>
        <v>0.49724386998669456</v>
      </c>
      <c r="AD67" s="41">
        <f t="shared" si="78"/>
        <v>0.70788797185766472</v>
      </c>
      <c r="AE67" s="40">
        <f t="shared" si="79"/>
        <v>1.5637352110908043E-2</v>
      </c>
      <c r="AF67" s="40">
        <f t="shared" si="80"/>
        <v>9.5895344510413694E-3</v>
      </c>
      <c r="AG67" s="40">
        <f t="shared" si="81"/>
        <v>1.8742237283383239E-2</v>
      </c>
      <c r="AH67" s="40">
        <f t="shared" si="82"/>
        <v>2.4230263441319518E-2</v>
      </c>
      <c r="AI67" s="40">
        <f t="shared" si="83"/>
        <v>1.2611653512490077E-2</v>
      </c>
      <c r="AJ67" s="42">
        <f t="shared" si="84"/>
        <v>8.3158385817588054E-2</v>
      </c>
      <c r="AK67" s="36"/>
      <c r="AL67" s="47">
        <f t="shared" si="85"/>
        <v>6.5438799954370824E-2</v>
      </c>
      <c r="AM67" s="41">
        <f t="shared" si="86"/>
        <v>5.4634168997051556E-2</v>
      </c>
      <c r="AN67" s="42">
        <f t="shared" si="87"/>
        <v>5.5643790906186631E-2</v>
      </c>
      <c r="AO67" s="36"/>
      <c r="AP67" s="47">
        <f t="shared" si="88"/>
        <v>1.0348322937475853</v>
      </c>
      <c r="AQ67" s="41">
        <f t="shared" si="89"/>
        <v>0.96602694589831317</v>
      </c>
      <c r="AR67" s="41">
        <f t="shared" si="90"/>
        <v>-0.12414611310100224</v>
      </c>
      <c r="AS67" s="41">
        <f t="shared" si="91"/>
        <v>0.15388923242057614</v>
      </c>
      <c r="AT67" s="66">
        <v>1.51</v>
      </c>
      <c r="AU67" s="36"/>
      <c r="AV67" s="47">
        <f t="shared" si="92"/>
        <v>0.10982201117709513</v>
      </c>
      <c r="AW67" s="41">
        <f t="shared" si="93"/>
        <v>0.21759999999999999</v>
      </c>
      <c r="AX67" s="41">
        <f t="shared" si="94"/>
        <v>0.21759999999999999</v>
      </c>
      <c r="AY67" s="42">
        <f t="shared" si="95"/>
        <v>0.21759999999999999</v>
      </c>
      <c r="AZ67" s="36"/>
      <c r="BA67" s="47">
        <f t="shared" si="96"/>
        <v>0.11617309913546686</v>
      </c>
      <c r="BB67" s="41">
        <f t="shared" si="97"/>
        <v>0.11450125304803352</v>
      </c>
      <c r="BC67" s="41">
        <f t="shared" si="98"/>
        <v>0.22687139304956158</v>
      </c>
      <c r="BD67" s="41">
        <f t="shared" si="99"/>
        <v>0.22687139304956158</v>
      </c>
      <c r="BE67" s="42">
        <f t="shared" si="100"/>
        <v>0.22687139304956158</v>
      </c>
      <c r="BF67" s="36"/>
      <c r="BG67" s="39">
        <f t="shared" si="101"/>
        <v>0</v>
      </c>
      <c r="BH67" s="41">
        <f t="shared" si="102"/>
        <v>0</v>
      </c>
      <c r="BI67" s="40">
        <f t="shared" si="103"/>
        <v>4.737691593229473E-3</v>
      </c>
      <c r="BJ67" s="41">
        <f t="shared" si="104"/>
        <v>3.2397012885591561E-2</v>
      </c>
      <c r="BK67" s="41">
        <f t="shared" si="105"/>
        <v>0.86259802158995502</v>
      </c>
      <c r="BL67" s="42">
        <f t="shared" si="106"/>
        <v>0.86957983534877659</v>
      </c>
      <c r="BM67" s="36"/>
      <c r="BN67" s="35">
        <v>59.180999999999997</v>
      </c>
      <c r="BO67" s="36">
        <v>68.781000000000006</v>
      </c>
      <c r="BP67" s="37">
        <f t="shared" si="107"/>
        <v>127.962</v>
      </c>
      <c r="BQ67" s="33">
        <v>1120.799</v>
      </c>
      <c r="BR67" s="36">
        <v>0.38700000000000001</v>
      </c>
      <c r="BS67" s="36">
        <v>4.2</v>
      </c>
      <c r="BT67" s="37">
        <f t="shared" si="108"/>
        <v>1116.212</v>
      </c>
      <c r="BU67" s="36">
        <v>80.405000000000001</v>
      </c>
      <c r="BV67" s="36">
        <v>18.986000000000001</v>
      </c>
      <c r="BW67" s="37">
        <v>99.391000000000005</v>
      </c>
      <c r="BX67" s="36">
        <v>0</v>
      </c>
      <c r="BY67" s="36">
        <v>6.4000000000000001E-2</v>
      </c>
      <c r="BZ67" s="36">
        <v>16.928000000000001</v>
      </c>
      <c r="CA67" s="36">
        <v>10.818999999999992</v>
      </c>
      <c r="CB67" s="67">
        <v>1371.376</v>
      </c>
      <c r="CC67" s="36">
        <v>40.789000000000001</v>
      </c>
      <c r="CD67" s="33">
        <v>1159.8389999999999</v>
      </c>
      <c r="CE67" s="37">
        <f t="shared" si="109"/>
        <v>1200.6279999999999</v>
      </c>
      <c r="CF67" s="36">
        <v>0</v>
      </c>
      <c r="CG67" s="36">
        <v>11.43100000000004</v>
      </c>
      <c r="CH67" s="37">
        <f t="shared" si="110"/>
        <v>11.43100000000004</v>
      </c>
      <c r="CI67" s="36">
        <v>0</v>
      </c>
      <c r="CJ67" s="36">
        <v>159.31700000000001</v>
      </c>
      <c r="CK67" s="108">
        <f t="shared" si="111"/>
        <v>1371.376</v>
      </c>
      <c r="CL67" s="36"/>
      <c r="CM67" s="69">
        <v>211.04000000000002</v>
      </c>
      <c r="CN67" s="36"/>
      <c r="CO67" s="60" t="s">
        <v>211</v>
      </c>
      <c r="CP67" s="56">
        <v>11</v>
      </c>
      <c r="CQ67" s="56"/>
      <c r="CR67" s="70">
        <v>1</v>
      </c>
      <c r="CS67" s="71" t="s">
        <v>134</v>
      </c>
      <c r="CT67" s="70"/>
      <c r="CU67" s="56"/>
      <c r="CV67" s="32">
        <v>150.6072704</v>
      </c>
      <c r="CW67" s="33">
        <v>150.6072704</v>
      </c>
      <c r="CX67" s="34">
        <v>150.6072704</v>
      </c>
      <c r="CY67" s="56"/>
      <c r="CZ67" s="60">
        <f t="shared" si="112"/>
        <v>684.76350000000002</v>
      </c>
      <c r="DA67" s="33">
        <v>677.39800000000002</v>
      </c>
      <c r="DB67" s="34">
        <v>692.12900000000002</v>
      </c>
      <c r="DC67" s="56"/>
      <c r="DD67" s="32">
        <v>40.963000000000001</v>
      </c>
      <c r="DE67" s="33">
        <v>13.615</v>
      </c>
      <c r="DF67" s="33">
        <v>31.262</v>
      </c>
      <c r="DG67" s="33">
        <v>14.750999999999999</v>
      </c>
      <c r="DH67" s="33">
        <v>22.504999999999999</v>
      </c>
      <c r="DI67" s="33">
        <v>10.461</v>
      </c>
      <c r="DJ67" s="33">
        <v>1.9850000000000001</v>
      </c>
      <c r="DK67" s="33">
        <v>1.00000000009004E-3</v>
      </c>
      <c r="DL67" s="33">
        <v>919.03200000000004</v>
      </c>
      <c r="DM67" s="72">
        <f t="shared" si="113"/>
        <v>1054.5750000000003</v>
      </c>
      <c r="DN67" s="33"/>
      <c r="DO67" s="47">
        <f t="shared" si="114"/>
        <v>3.8843135860417696E-2</v>
      </c>
      <c r="DP67" s="41">
        <f t="shared" si="115"/>
        <v>1.2910414147879475E-2</v>
      </c>
      <c r="DQ67" s="41">
        <f t="shared" si="116"/>
        <v>2.9644169452148962E-2</v>
      </c>
      <c r="DR67" s="41">
        <f t="shared" si="117"/>
        <v>1.3987625346703645E-2</v>
      </c>
      <c r="DS67" s="41">
        <f t="shared" si="118"/>
        <v>2.1340350378114398E-2</v>
      </c>
      <c r="DT67" s="41">
        <f t="shared" si="119"/>
        <v>9.9196358722708176E-3</v>
      </c>
      <c r="DU67" s="41">
        <f t="shared" si="120"/>
        <v>1.8822748500580799E-3</v>
      </c>
      <c r="DV67" s="41">
        <f t="shared" si="121"/>
        <v>9.4824929482496717E-7</v>
      </c>
      <c r="DW67" s="41">
        <f t="shared" si="122"/>
        <v>0.87147144584311198</v>
      </c>
      <c r="DX67" s="73">
        <f t="shared" si="123"/>
        <v>0.99999999999999989</v>
      </c>
      <c r="DY67" s="56"/>
      <c r="DZ67" s="35">
        <v>5.2779999999999996</v>
      </c>
      <c r="EA67" s="36">
        <v>3.2000000000000001E-2</v>
      </c>
      <c r="EB67" s="68">
        <f t="shared" si="124"/>
        <v>5.31</v>
      </c>
      <c r="ED67" s="35">
        <v>0.38700000000000001</v>
      </c>
      <c r="EE67" s="36">
        <v>4.2</v>
      </c>
      <c r="EF67" s="68">
        <f t="shared" si="125"/>
        <v>4.5869999999999997</v>
      </c>
      <c r="EH67" s="32">
        <v>966.79899999999998</v>
      </c>
      <c r="EI67" s="33">
        <v>154</v>
      </c>
      <c r="EJ67" s="34">
        <f t="shared" si="126"/>
        <v>1120.799</v>
      </c>
      <c r="EK67" s="63"/>
      <c r="EL67" s="47">
        <v>0.86259802158995502</v>
      </c>
      <c r="EM67" s="41">
        <v>0.13740197841004498</v>
      </c>
      <c r="EN67" s="42">
        <f t="shared" si="127"/>
        <v>1</v>
      </c>
      <c r="EO67" s="56"/>
      <c r="EP67" s="60">
        <f t="shared" si="128"/>
        <v>154.33199999999999</v>
      </c>
      <c r="EQ67" s="33">
        <v>149.34700000000001</v>
      </c>
      <c r="ER67" s="34">
        <v>159.31700000000001</v>
      </c>
      <c r="ET67" s="60">
        <f t="shared" si="129"/>
        <v>1086.3795</v>
      </c>
      <c r="EU67" s="33">
        <v>1051.96</v>
      </c>
      <c r="EV67" s="34">
        <v>1120.799</v>
      </c>
      <c r="EX67" s="60">
        <f t="shared" si="130"/>
        <v>63.834499999999998</v>
      </c>
      <c r="EY67" s="33">
        <v>67.668999999999997</v>
      </c>
      <c r="EZ67" s="34">
        <v>60</v>
      </c>
      <c r="FB67" s="60">
        <f t="shared" si="131"/>
        <v>1150.2139999999999</v>
      </c>
      <c r="FC67" s="56">
        <v>1119.6290000000001</v>
      </c>
      <c r="FD67" s="70">
        <v>1180.799</v>
      </c>
      <c r="FF67" s="60">
        <f t="shared" si="132"/>
        <v>1129.271</v>
      </c>
      <c r="FG67" s="33">
        <v>1098.703</v>
      </c>
      <c r="FH67" s="34">
        <v>1159.8389999999999</v>
      </c>
      <c r="FI67" s="33"/>
      <c r="FJ67" s="74">
        <f t="shared" si="133"/>
        <v>0.50469674254179742</v>
      </c>
    </row>
    <row r="68" spans="1:166" ht="13.5" customHeight="1" x14ac:dyDescent="0.2">
      <c r="A68" s="1"/>
      <c r="B68" s="75" t="s">
        <v>203</v>
      </c>
      <c r="C68" s="32">
        <v>3338.4029999999998</v>
      </c>
      <c r="D68" s="33">
        <v>3247.6279999999997</v>
      </c>
      <c r="E68" s="33">
        <v>2745.8040000000001</v>
      </c>
      <c r="F68" s="33">
        <v>780</v>
      </c>
      <c r="G68" s="33">
        <v>2172.018</v>
      </c>
      <c r="H68" s="33">
        <f t="shared" si="67"/>
        <v>4118.4030000000002</v>
      </c>
      <c r="I68" s="34">
        <f t="shared" si="68"/>
        <v>3525.8040000000001</v>
      </c>
      <c r="J68" s="33"/>
      <c r="K68" s="35">
        <v>36.268999999999998</v>
      </c>
      <c r="L68" s="36">
        <v>8.8260000000000005</v>
      </c>
      <c r="M68" s="36">
        <v>0</v>
      </c>
      <c r="N68" s="37">
        <f t="shared" si="69"/>
        <v>45.094999999999999</v>
      </c>
      <c r="O68" s="36">
        <v>23.768999999999998</v>
      </c>
      <c r="P68" s="37">
        <f t="shared" si="70"/>
        <v>21.326000000000001</v>
      </c>
      <c r="Q68" s="36">
        <v>4.82</v>
      </c>
      <c r="R68" s="37">
        <f t="shared" si="71"/>
        <v>16.506</v>
      </c>
      <c r="S68" s="36">
        <v>2.3620000000000001</v>
      </c>
      <c r="T68" s="36">
        <v>0.84799999999999998</v>
      </c>
      <c r="U68" s="36">
        <v>1.4999999999999999E-2</v>
      </c>
      <c r="V68" s="37">
        <f t="shared" si="72"/>
        <v>19.731000000000002</v>
      </c>
      <c r="W68" s="36">
        <v>4.5119999999999996</v>
      </c>
      <c r="X68" s="38">
        <f t="shared" si="73"/>
        <v>15.219000000000001</v>
      </c>
      <c r="Y68" s="36"/>
      <c r="Z68" s="39">
        <f t="shared" si="74"/>
        <v>2.2335686230073148E-2</v>
      </c>
      <c r="AA68" s="40">
        <f t="shared" si="75"/>
        <v>5.4353515858343391E-3</v>
      </c>
      <c r="AB68" s="41">
        <f t="shared" si="76"/>
        <v>0.49206086326467235</v>
      </c>
      <c r="AC68" s="41">
        <f t="shared" si="77"/>
        <v>0.50085340413426882</v>
      </c>
      <c r="AD68" s="41">
        <f t="shared" si="78"/>
        <v>0.52708726022840668</v>
      </c>
      <c r="AE68" s="40">
        <f t="shared" si="79"/>
        <v>1.4637760236086154E-2</v>
      </c>
      <c r="AF68" s="40">
        <f t="shared" si="80"/>
        <v>9.3723788561990498E-3</v>
      </c>
      <c r="AG68" s="40">
        <f t="shared" si="81"/>
        <v>1.6778022213047479E-2</v>
      </c>
      <c r="AH68" s="40">
        <f t="shared" si="82"/>
        <v>2.7049448256740452E-2</v>
      </c>
      <c r="AI68" s="40">
        <f t="shared" si="83"/>
        <v>1.8196861465836236E-2</v>
      </c>
      <c r="AJ68" s="42">
        <f t="shared" si="84"/>
        <v>7.4168835346062764E-2</v>
      </c>
      <c r="AK68" s="36"/>
      <c r="AL68" s="47">
        <f t="shared" si="85"/>
        <v>4.9714366324472119E-2</v>
      </c>
      <c r="AM68" s="41">
        <f t="shared" si="86"/>
        <v>8.1253710691206751E-2</v>
      </c>
      <c r="AN68" s="42">
        <f t="shared" si="87"/>
        <v>5.156957077241784E-2</v>
      </c>
      <c r="AO68" s="36"/>
      <c r="AP68" s="47">
        <f t="shared" si="88"/>
        <v>0.79103169781965499</v>
      </c>
      <c r="AQ68" s="41">
        <f t="shared" si="89"/>
        <v>0.75222965672013964</v>
      </c>
      <c r="AR68" s="41">
        <f t="shared" si="90"/>
        <v>6.5095196715315704E-2</v>
      </c>
      <c r="AS68" s="41">
        <f t="shared" si="91"/>
        <v>0.14920547339551277</v>
      </c>
      <c r="AT68" s="66">
        <v>1.0900000000000001</v>
      </c>
      <c r="AU68" s="36"/>
      <c r="AV68" s="47">
        <f t="shared" si="92"/>
        <v>0.11531074567690001</v>
      </c>
      <c r="AW68" s="41">
        <f t="shared" si="93"/>
        <v>0.20669999999999999</v>
      </c>
      <c r="AX68" s="41">
        <f t="shared" si="94"/>
        <v>0.20669999999999999</v>
      </c>
      <c r="AY68" s="42">
        <f t="shared" si="95"/>
        <v>0.20669999999999999</v>
      </c>
      <c r="AZ68" s="36"/>
      <c r="BA68" s="47">
        <f t="shared" si="96"/>
        <v>0.1272943979501576</v>
      </c>
      <c r="BB68" s="41">
        <f t="shared" si="97"/>
        <v>0.11986951224882077</v>
      </c>
      <c r="BC68" s="41">
        <f t="shared" si="98"/>
        <v>0.21487180606095752</v>
      </c>
      <c r="BD68" s="41">
        <f t="shared" si="99"/>
        <v>0.21487180606095752</v>
      </c>
      <c r="BE68" s="42">
        <f t="shared" si="100"/>
        <v>0.21487180606095752</v>
      </c>
      <c r="BF68" s="36"/>
      <c r="BG68" s="39">
        <f t="shared" si="101"/>
        <v>3.5959636427186307E-3</v>
      </c>
      <c r="BH68" s="41">
        <f t="shared" si="102"/>
        <v>0.1964460384740789</v>
      </c>
      <c r="BI68" s="40">
        <f t="shared" si="103"/>
        <v>4.0215907617586685E-2</v>
      </c>
      <c r="BJ68" s="41">
        <f t="shared" si="104"/>
        <v>0.24185723578589091</v>
      </c>
      <c r="BK68" s="41">
        <f t="shared" si="105"/>
        <v>0.78257734346661312</v>
      </c>
      <c r="BL68" s="42">
        <f t="shared" si="106"/>
        <v>0.8306769179455239</v>
      </c>
      <c r="BM68" s="36"/>
      <c r="BN68" s="35">
        <v>64.882000000000005</v>
      </c>
      <c r="BO68" s="36">
        <v>122.008</v>
      </c>
      <c r="BP68" s="37">
        <f t="shared" si="107"/>
        <v>186.89</v>
      </c>
      <c r="BQ68" s="33">
        <v>2745.8040000000001</v>
      </c>
      <c r="BR68" s="36">
        <v>16.991</v>
      </c>
      <c r="BS68" s="36">
        <v>14.62</v>
      </c>
      <c r="BT68" s="37">
        <f t="shared" si="108"/>
        <v>2714.1930000000002</v>
      </c>
      <c r="BU68" s="36">
        <v>305.49799999999999</v>
      </c>
      <c r="BV68" s="36">
        <v>57.22</v>
      </c>
      <c r="BW68" s="37">
        <v>362.71799999999996</v>
      </c>
      <c r="BX68" s="36">
        <v>3.407</v>
      </c>
      <c r="BY68" s="36">
        <v>3.1859999999999999</v>
      </c>
      <c r="BZ68" s="36">
        <v>61.710999999999999</v>
      </c>
      <c r="CA68" s="36">
        <v>6.2979999999997602</v>
      </c>
      <c r="CB68" s="67">
        <v>3338.4029999999998</v>
      </c>
      <c r="CC68" s="36">
        <v>175.18100000000001</v>
      </c>
      <c r="CD68" s="33">
        <v>2172.018</v>
      </c>
      <c r="CE68" s="37">
        <f t="shared" si="109"/>
        <v>2347.1990000000001</v>
      </c>
      <c r="CF68" s="36">
        <v>530</v>
      </c>
      <c r="CG68" s="36">
        <v>26.002999999999759</v>
      </c>
      <c r="CH68" s="37">
        <f t="shared" si="110"/>
        <v>556.0029999999997</v>
      </c>
      <c r="CI68" s="36">
        <v>10.241</v>
      </c>
      <c r="CJ68" s="36">
        <v>424.96</v>
      </c>
      <c r="CK68" s="108">
        <f t="shared" si="111"/>
        <v>3338.4029999999998</v>
      </c>
      <c r="CL68" s="36"/>
      <c r="CM68" s="69">
        <v>498.10799999999995</v>
      </c>
      <c r="CN68" s="36"/>
      <c r="CO68" s="60" t="s">
        <v>214</v>
      </c>
      <c r="CP68" s="56">
        <v>26</v>
      </c>
      <c r="CQ68" s="56"/>
      <c r="CR68" s="70">
        <v>1</v>
      </c>
      <c r="CS68" s="71" t="s">
        <v>134</v>
      </c>
      <c r="CT68" s="70"/>
      <c r="CU68" s="56"/>
      <c r="CV68" s="32">
        <v>384.9537393</v>
      </c>
      <c r="CW68" s="33">
        <v>384.9537393</v>
      </c>
      <c r="CX68" s="34">
        <v>384.9537393</v>
      </c>
      <c r="CY68" s="56"/>
      <c r="CZ68" s="60">
        <f t="shared" si="112"/>
        <v>1814.1590000000001</v>
      </c>
      <c r="DA68" s="33">
        <v>1765.9390000000001</v>
      </c>
      <c r="DB68" s="34">
        <v>1862.3789999999999</v>
      </c>
      <c r="DC68" s="56"/>
      <c r="DD68" s="32">
        <v>68.817999999999998</v>
      </c>
      <c r="DE68" s="33">
        <v>48.253999999999998</v>
      </c>
      <c r="DF68" s="33">
        <v>141.75899999999999</v>
      </c>
      <c r="DG68" s="33">
        <v>21.797999999999998</v>
      </c>
      <c r="DH68" s="33">
        <v>175.804</v>
      </c>
      <c r="DI68" s="33">
        <v>26.834</v>
      </c>
      <c r="DJ68" s="33">
        <v>39.177</v>
      </c>
      <c r="DK68" s="33">
        <v>0</v>
      </c>
      <c r="DL68" s="33">
        <v>2110.1219999999998</v>
      </c>
      <c r="DM68" s="72">
        <f t="shared" si="113"/>
        <v>2632.5659999999998</v>
      </c>
      <c r="DN68" s="33"/>
      <c r="DO68" s="47">
        <f t="shared" si="114"/>
        <v>2.6141035020584482E-2</v>
      </c>
      <c r="DP68" s="41">
        <f t="shared" si="115"/>
        <v>1.8329644916784613E-2</v>
      </c>
      <c r="DQ68" s="41">
        <f t="shared" si="116"/>
        <v>5.384822260866394E-2</v>
      </c>
      <c r="DR68" s="41">
        <f t="shared" si="117"/>
        <v>8.2801342872315456E-3</v>
      </c>
      <c r="DS68" s="41">
        <f t="shared" si="118"/>
        <v>6.6780471980569536E-2</v>
      </c>
      <c r="DT68" s="41">
        <f t="shared" si="119"/>
        <v>1.0193096773262286E-2</v>
      </c>
      <c r="DU68" s="41">
        <f t="shared" si="120"/>
        <v>1.488167818014819E-2</v>
      </c>
      <c r="DV68" s="41">
        <f t="shared" si="121"/>
        <v>0</v>
      </c>
      <c r="DW68" s="41">
        <f t="shared" si="122"/>
        <v>0.80154571623275539</v>
      </c>
      <c r="DX68" s="73">
        <f t="shared" si="123"/>
        <v>1</v>
      </c>
      <c r="DY68" s="56"/>
      <c r="DZ68" s="35">
        <v>6.4050000000000002</v>
      </c>
      <c r="EA68" s="36">
        <v>104.02</v>
      </c>
      <c r="EB68" s="68">
        <f t="shared" si="124"/>
        <v>110.425</v>
      </c>
      <c r="ED68" s="35">
        <v>16.991</v>
      </c>
      <c r="EE68" s="36">
        <v>14.62</v>
      </c>
      <c r="EF68" s="68">
        <f t="shared" si="125"/>
        <v>31.610999999999997</v>
      </c>
      <c r="EH68" s="32">
        <v>2148.8040000000001</v>
      </c>
      <c r="EI68" s="33">
        <v>596.99999999999989</v>
      </c>
      <c r="EJ68" s="34">
        <f t="shared" si="126"/>
        <v>2745.8040000000001</v>
      </c>
      <c r="EK68" s="63"/>
      <c r="EL68" s="47">
        <v>0.78257734346661312</v>
      </c>
      <c r="EM68" s="41">
        <v>0.21742265653338688</v>
      </c>
      <c r="EN68" s="42">
        <f t="shared" si="127"/>
        <v>1</v>
      </c>
      <c r="EO68" s="56"/>
      <c r="EP68" s="60">
        <f t="shared" si="128"/>
        <v>410.38799999999998</v>
      </c>
      <c r="EQ68" s="33">
        <v>395.81599999999997</v>
      </c>
      <c r="ER68" s="34">
        <v>424.96</v>
      </c>
      <c r="ET68" s="60">
        <f t="shared" si="129"/>
        <v>2680.7835</v>
      </c>
      <c r="EU68" s="33">
        <v>2615.7629999999999</v>
      </c>
      <c r="EV68" s="34">
        <v>2745.8040000000001</v>
      </c>
      <c r="EX68" s="60">
        <f t="shared" si="130"/>
        <v>712.54250000000002</v>
      </c>
      <c r="EY68" s="33">
        <v>645.08500000000004</v>
      </c>
      <c r="EZ68" s="34">
        <v>780</v>
      </c>
      <c r="FB68" s="60">
        <f t="shared" si="131"/>
        <v>3393.326</v>
      </c>
      <c r="FC68" s="56">
        <v>3260.848</v>
      </c>
      <c r="FD68" s="70">
        <v>3525.8040000000001</v>
      </c>
      <c r="FF68" s="60">
        <f t="shared" si="132"/>
        <v>2118.7595000000001</v>
      </c>
      <c r="FG68" s="33">
        <v>2065.5010000000002</v>
      </c>
      <c r="FH68" s="34">
        <v>2172.018</v>
      </c>
      <c r="FI68" s="33"/>
      <c r="FJ68" s="74">
        <f t="shared" si="133"/>
        <v>0.55786524275229799</v>
      </c>
    </row>
    <row r="69" spans="1:166" ht="13.5" customHeight="1" x14ac:dyDescent="0.2">
      <c r="A69" s="1"/>
      <c r="B69" s="75" t="s">
        <v>204</v>
      </c>
      <c r="C69" s="32">
        <v>2615.587</v>
      </c>
      <c r="D69" s="33">
        <v>2571.2084999999997</v>
      </c>
      <c r="E69" s="33">
        <v>2163.5740000000001</v>
      </c>
      <c r="F69" s="33">
        <v>436.178</v>
      </c>
      <c r="G69" s="33">
        <v>1854.62</v>
      </c>
      <c r="H69" s="33">
        <f t="shared" si="67"/>
        <v>3051.7649999999999</v>
      </c>
      <c r="I69" s="34">
        <f t="shared" si="68"/>
        <v>2599.752</v>
      </c>
      <c r="J69" s="33"/>
      <c r="K69" s="35">
        <v>21.393000000000001</v>
      </c>
      <c r="L69" s="36">
        <v>5.5229999999999997</v>
      </c>
      <c r="M69" s="36">
        <v>0.40600000000000003</v>
      </c>
      <c r="N69" s="37">
        <f t="shared" ref="N69:N71" si="134">K69+L69+M69</f>
        <v>27.321999999999999</v>
      </c>
      <c r="O69" s="36">
        <v>14.766</v>
      </c>
      <c r="P69" s="37">
        <f t="shared" ref="P69:P71" si="135">N69-O69</f>
        <v>12.555999999999999</v>
      </c>
      <c r="Q69" s="36">
        <v>-0.191</v>
      </c>
      <c r="R69" s="37">
        <f t="shared" ref="R69:R71" si="136">P69-Q69</f>
        <v>12.747</v>
      </c>
      <c r="S69" s="36">
        <v>1.373</v>
      </c>
      <c r="T69" s="36">
        <v>0.27999999999999997</v>
      </c>
      <c r="U69" s="36">
        <v>5.0000000000000001E-3</v>
      </c>
      <c r="V69" s="37">
        <f t="shared" ref="V69:V71" si="137">R69+S69+T69+U69</f>
        <v>14.404999999999999</v>
      </c>
      <c r="W69" s="36">
        <v>3.2570000000000001</v>
      </c>
      <c r="X69" s="38">
        <f t="shared" ref="X69:X71" si="138">V69-W69</f>
        <v>11.148</v>
      </c>
      <c r="Y69" s="36"/>
      <c r="Z69" s="39">
        <f t="shared" si="74"/>
        <v>1.6640424142966237E-2</v>
      </c>
      <c r="AA69" s="40">
        <f t="shared" si="75"/>
        <v>4.2960343356052222E-3</v>
      </c>
      <c r="AB69" s="41">
        <f t="shared" si="76"/>
        <v>0.5096117342536669</v>
      </c>
      <c r="AC69" s="41">
        <f t="shared" si="77"/>
        <v>0.51458442237323576</v>
      </c>
      <c r="AD69" s="41">
        <f t="shared" si="78"/>
        <v>0.54044359856525881</v>
      </c>
      <c r="AE69" s="40">
        <f t="shared" si="79"/>
        <v>1.1485649646848945E-2</v>
      </c>
      <c r="AF69" s="40">
        <f t="shared" si="80"/>
        <v>8.6714087947360168E-3</v>
      </c>
      <c r="AG69" s="40">
        <f t="shared" si="81"/>
        <v>1.652081162117874E-2</v>
      </c>
      <c r="AH69" s="40">
        <f t="shared" si="82"/>
        <v>2.1057069638081152E-2</v>
      </c>
      <c r="AI69" s="40">
        <f t="shared" si="83"/>
        <v>1.8890454407531881E-2</v>
      </c>
      <c r="AJ69" s="42">
        <f t="shared" si="84"/>
        <v>8.1417577301235181E-2</v>
      </c>
      <c r="AK69" s="36"/>
      <c r="AL69" s="47">
        <f t="shared" si="85"/>
        <v>5.8937251976843727E-2</v>
      </c>
      <c r="AM69" s="41">
        <f t="shared" si="86"/>
        <v>8.4418794103035363E-2</v>
      </c>
      <c r="AN69" s="42">
        <f t="shared" si="87"/>
        <v>7.6855634037932691E-2</v>
      </c>
      <c r="AO69" s="36"/>
      <c r="AP69" s="47">
        <f t="shared" si="88"/>
        <v>0.85720201851196209</v>
      </c>
      <c r="AQ69" s="41">
        <f t="shared" si="89"/>
        <v>0.80299789575774372</v>
      </c>
      <c r="AR69" s="41">
        <f t="shared" si="90"/>
        <v>1.0289468482600638E-2</v>
      </c>
      <c r="AS69" s="41">
        <f t="shared" si="91"/>
        <v>0.16366765854089352</v>
      </c>
      <c r="AT69" s="66">
        <v>1.42</v>
      </c>
      <c r="AU69" s="36"/>
      <c r="AV69" s="47">
        <f t="shared" si="92"/>
        <v>0.10169801272142735</v>
      </c>
      <c r="AW69" s="41">
        <f t="shared" si="93"/>
        <v>0.18992253873598697</v>
      </c>
      <c r="AX69" s="41">
        <f t="shared" si="94"/>
        <v>0.18992253873598697</v>
      </c>
      <c r="AY69" s="42">
        <f t="shared" si="95"/>
        <v>0.21134237393177499</v>
      </c>
      <c r="AZ69" s="36"/>
      <c r="BA69" s="47">
        <f t="shared" si="96"/>
        <v>0.10818565775101344</v>
      </c>
      <c r="BB69" s="41">
        <f t="shared" si="97"/>
        <v>0.10596015349518101</v>
      </c>
      <c r="BC69" s="41">
        <f t="shared" si="98"/>
        <v>0.19788214949474181</v>
      </c>
      <c r="BD69" s="41">
        <f t="shared" si="99"/>
        <v>0.19788214949474181</v>
      </c>
      <c r="BE69" s="42">
        <f t="shared" si="100"/>
        <v>0.21930198469052983</v>
      </c>
      <c r="BF69" s="36"/>
      <c r="BG69" s="39">
        <f t="shared" si="101"/>
        <v>-1.8161374749508529E-4</v>
      </c>
      <c r="BH69" s="41">
        <f t="shared" si="102"/>
        <v>-1.3442184530931102E-2</v>
      </c>
      <c r="BI69" s="40">
        <f t="shared" si="103"/>
        <v>3.5920195010662917E-2</v>
      </c>
      <c r="BJ69" s="41">
        <f t="shared" si="104"/>
        <v>0.2594693491898678</v>
      </c>
      <c r="BK69" s="41">
        <f t="shared" si="105"/>
        <v>0.76941671512044418</v>
      </c>
      <c r="BL69" s="42">
        <f t="shared" ref="BL69:BL71" si="139">(BK69*E69+F69)/(E69+F69)</f>
        <v>0.8081032344623641</v>
      </c>
      <c r="BM69" s="36"/>
      <c r="BN69" s="35">
        <v>74.185000000000002</v>
      </c>
      <c r="BO69" s="36">
        <v>80.787000000000006</v>
      </c>
      <c r="BP69" s="37">
        <f t="shared" ref="BP69:BP71" si="140">BN69+BO69</f>
        <v>154.97200000000001</v>
      </c>
      <c r="BQ69" s="33">
        <v>2163.5740000000001</v>
      </c>
      <c r="BR69" s="36">
        <v>13.8</v>
      </c>
      <c r="BS69" s="36">
        <v>2.75</v>
      </c>
      <c r="BT69" s="37">
        <f t="shared" ref="BT69:BT71" si="141">BQ69-BR69-BS69</f>
        <v>2147.0239999999999</v>
      </c>
      <c r="BU69" s="36">
        <v>267.30500000000001</v>
      </c>
      <c r="BV69" s="36">
        <v>28.135000000000002</v>
      </c>
      <c r="BW69" s="37">
        <v>295.44</v>
      </c>
      <c r="BX69" s="36">
        <v>0</v>
      </c>
      <c r="BY69" s="36">
        <v>2.331</v>
      </c>
      <c r="BZ69" s="36">
        <v>10.632</v>
      </c>
      <c r="CA69" s="36">
        <v>5.1879999999998976</v>
      </c>
      <c r="CB69" s="67">
        <v>2615.587</v>
      </c>
      <c r="CC69" s="36">
        <v>150</v>
      </c>
      <c r="CD69" s="33">
        <v>1854.62</v>
      </c>
      <c r="CE69" s="37">
        <f t="shared" ref="CE69:CE71" si="142">CC69+CD69</f>
        <v>2004.62</v>
      </c>
      <c r="CF69" s="36">
        <v>275</v>
      </c>
      <c r="CG69" s="36">
        <v>22.998000000000104</v>
      </c>
      <c r="CH69" s="37">
        <f t="shared" ref="CH69:CH71" si="143">CF69+CG69</f>
        <v>297.9980000000001</v>
      </c>
      <c r="CI69" s="36">
        <v>30</v>
      </c>
      <c r="CJ69" s="36">
        <v>282.96899999999999</v>
      </c>
      <c r="CK69" s="108">
        <f t="shared" ref="CK69:CK71" si="144">CE69+CH69+CI69+CJ69</f>
        <v>2615.587</v>
      </c>
      <c r="CL69" s="36"/>
      <c r="CM69" s="69">
        <v>428.08700000000005</v>
      </c>
      <c r="CN69" s="36"/>
      <c r="CO69" s="60" t="s">
        <v>216</v>
      </c>
      <c r="CP69" s="56">
        <v>16.7</v>
      </c>
      <c r="CQ69" s="56"/>
      <c r="CR69" s="70">
        <v>1</v>
      </c>
      <c r="CS69" s="71" t="s">
        <v>134</v>
      </c>
      <c r="CT69" s="70"/>
      <c r="CU69" s="56"/>
      <c r="CV69" s="32">
        <v>266</v>
      </c>
      <c r="CW69" s="33">
        <v>266</v>
      </c>
      <c r="CX69" s="34">
        <v>296</v>
      </c>
      <c r="CY69" s="56"/>
      <c r="CZ69" s="60">
        <f t="shared" ref="CZ69:CZ71" si="145">DA69/2+DB69/2</f>
        <v>1349.5704999999998</v>
      </c>
      <c r="DA69" s="33">
        <v>1298.57</v>
      </c>
      <c r="DB69" s="34">
        <v>1400.5709999999999</v>
      </c>
      <c r="DC69" s="56"/>
      <c r="DD69" s="32">
        <v>21.152000000000001</v>
      </c>
      <c r="DE69" s="33">
        <v>28.789000000000001</v>
      </c>
      <c r="DF69" s="33">
        <v>56.622</v>
      </c>
      <c r="DG69" s="33">
        <v>63.183</v>
      </c>
      <c r="DH69" s="33">
        <v>247.529</v>
      </c>
      <c r="DI69" s="33">
        <v>49.394999999999754</v>
      </c>
      <c r="DJ69" s="33">
        <v>7.8140000000000001</v>
      </c>
      <c r="DK69" s="33">
        <v>0</v>
      </c>
      <c r="DL69" s="33">
        <v>1624.539</v>
      </c>
      <c r="DM69" s="72">
        <f t="shared" ref="DM69:DM71" si="146">DD69+DE69+DF69+DG69+DH69+DI69+DJ69+DK69+DL69</f>
        <v>2099.0229999999997</v>
      </c>
      <c r="DN69" s="33"/>
      <c r="DO69" s="47">
        <f t="shared" si="114"/>
        <v>1.007706918885596E-2</v>
      </c>
      <c r="DP69" s="41">
        <f t="shared" si="115"/>
        <v>1.3715428558905741E-2</v>
      </c>
      <c r="DQ69" s="41">
        <f t="shared" si="116"/>
        <v>2.6975407129888527E-2</v>
      </c>
      <c r="DR69" s="41">
        <f t="shared" si="117"/>
        <v>3.0101147057464358E-2</v>
      </c>
      <c r="DS69" s="41">
        <f t="shared" si="118"/>
        <v>0.1179258159629504</v>
      </c>
      <c r="DT69" s="41">
        <f t="shared" si="119"/>
        <v>2.3532376729554542E-2</v>
      </c>
      <c r="DU69" s="41">
        <f t="shared" si="120"/>
        <v>3.7226843155125033E-3</v>
      </c>
      <c r="DV69" s="41">
        <f t="shared" si="121"/>
        <v>0</v>
      </c>
      <c r="DW69" s="41">
        <f t="shared" si="122"/>
        <v>0.77395007105686797</v>
      </c>
      <c r="DX69" s="73">
        <f t="shared" ref="DX69:DX71" si="147">DO69+DP69+DQ69+DR69+DS69+DT69+DU69+DV69+DW69</f>
        <v>1</v>
      </c>
      <c r="DY69" s="56"/>
      <c r="DZ69" s="35">
        <v>6.2960000000000003</v>
      </c>
      <c r="EA69" s="36">
        <v>71.42</v>
      </c>
      <c r="EB69" s="68">
        <f t="shared" ref="EB69:EB71" si="148">DZ69+EA69</f>
        <v>77.716000000000008</v>
      </c>
      <c r="ED69" s="35">
        <v>13.8</v>
      </c>
      <c r="EE69" s="36">
        <v>2.75</v>
      </c>
      <c r="EF69" s="68">
        <f t="shared" ref="EF69:EF71" si="149">ED69+EE69</f>
        <v>16.55</v>
      </c>
      <c r="EH69" s="32">
        <v>1664.69</v>
      </c>
      <c r="EI69" s="33">
        <v>498.88400000000013</v>
      </c>
      <c r="EJ69" s="34">
        <f t="shared" ref="EJ69:EJ71" si="150">EH69+EI69</f>
        <v>2163.5740000000001</v>
      </c>
      <c r="EK69" s="63"/>
      <c r="EL69" s="47">
        <v>0.76941671512044418</v>
      </c>
      <c r="EM69" s="41">
        <v>0.23058328487955582</v>
      </c>
      <c r="EN69" s="42">
        <f t="shared" ref="EN69:EN71" si="151">EL69+EM69</f>
        <v>1</v>
      </c>
      <c r="EO69" s="56"/>
      <c r="EP69" s="60">
        <f t="shared" ref="EP69:EP71" si="152">EQ69/2+ER69/2</f>
        <v>273.84749999999997</v>
      </c>
      <c r="EQ69" s="33">
        <v>264.726</v>
      </c>
      <c r="ER69" s="34">
        <v>282.96899999999999</v>
      </c>
      <c r="ET69" s="60">
        <f t="shared" ref="ET69:ET71" si="153">EU69/2+EV69/2</f>
        <v>2103.3649999999998</v>
      </c>
      <c r="EU69" s="33">
        <v>2043.1559999999999</v>
      </c>
      <c r="EV69" s="34">
        <v>2163.5740000000001</v>
      </c>
      <c r="EX69" s="60">
        <f t="shared" ref="EX69:EX71" si="154">EY69/2+EZ69/2</f>
        <v>395.19550000000004</v>
      </c>
      <c r="EY69" s="33">
        <v>354.21300000000002</v>
      </c>
      <c r="EZ69" s="34">
        <v>436.178</v>
      </c>
      <c r="FB69" s="60">
        <f t="shared" ref="FB69:FB71" si="155">FC69/2+FD69/2</f>
        <v>2498.5605</v>
      </c>
      <c r="FC69" s="56">
        <v>2397.3690000000001</v>
      </c>
      <c r="FD69" s="70">
        <v>2599.752</v>
      </c>
      <c r="FF69" s="60">
        <f t="shared" ref="FF69:FF71" si="156">FG69/2+FH69/2</f>
        <v>1788.4375</v>
      </c>
      <c r="FG69" s="33">
        <v>1722.2550000000001</v>
      </c>
      <c r="FH69" s="34">
        <v>1854.62</v>
      </c>
      <c r="FI69" s="33"/>
      <c r="FJ69" s="74">
        <f t="shared" si="133"/>
        <v>0.53547100517015866</v>
      </c>
    </row>
    <row r="70" spans="1:166" ht="13.5" customHeight="1" x14ac:dyDescent="0.2">
      <c r="A70" s="1"/>
      <c r="B70" s="75" t="s">
        <v>155</v>
      </c>
      <c r="C70" s="32">
        <v>2370.627</v>
      </c>
      <c r="D70" s="33">
        <v>2289.4250000000002</v>
      </c>
      <c r="E70" s="33">
        <v>1928.2629999999999</v>
      </c>
      <c r="F70" s="33">
        <v>962</v>
      </c>
      <c r="G70" s="33">
        <v>1833.6959999999999</v>
      </c>
      <c r="H70" s="33">
        <f t="shared" si="67"/>
        <v>3332.627</v>
      </c>
      <c r="I70" s="34">
        <f t="shared" si="68"/>
        <v>2890.2629999999999</v>
      </c>
      <c r="J70" s="33"/>
      <c r="K70" s="35">
        <v>20.559000000000001</v>
      </c>
      <c r="L70" s="36">
        <v>8.8529999999999998</v>
      </c>
      <c r="M70" s="36">
        <v>7.2999999999999995E-2</v>
      </c>
      <c r="N70" s="37">
        <f t="shared" si="134"/>
        <v>29.484999999999999</v>
      </c>
      <c r="O70" s="36">
        <v>19.853000000000002</v>
      </c>
      <c r="P70" s="37">
        <f t="shared" si="135"/>
        <v>9.6319999999999979</v>
      </c>
      <c r="Q70" s="36">
        <v>1.1890000000000001</v>
      </c>
      <c r="R70" s="37">
        <f t="shared" si="136"/>
        <v>8.4429999999999978</v>
      </c>
      <c r="S70" s="36">
        <v>4.1870000000000003</v>
      </c>
      <c r="T70" s="36">
        <v>0.39600000000000002</v>
      </c>
      <c r="U70" s="36">
        <v>3.2000000000000001E-2</v>
      </c>
      <c r="V70" s="37">
        <f t="shared" si="137"/>
        <v>13.058</v>
      </c>
      <c r="W70" s="36">
        <v>2.41</v>
      </c>
      <c r="X70" s="38">
        <f t="shared" si="138"/>
        <v>10.648</v>
      </c>
      <c r="Y70" s="36"/>
      <c r="Z70" s="39">
        <f t="shared" si="74"/>
        <v>1.7959968114264497E-2</v>
      </c>
      <c r="AA70" s="40">
        <f t="shared" si="75"/>
        <v>7.7338196271989684E-3</v>
      </c>
      <c r="AB70" s="41">
        <f t="shared" si="76"/>
        <v>0.58274627216155928</v>
      </c>
      <c r="AC70" s="41">
        <f t="shared" si="77"/>
        <v>0.58959966737942515</v>
      </c>
      <c r="AD70" s="41">
        <f t="shared" si="78"/>
        <v>0.67332541970493476</v>
      </c>
      <c r="AE70" s="40">
        <f t="shared" si="79"/>
        <v>1.7343219367308385E-2</v>
      </c>
      <c r="AF70" s="40">
        <f t="shared" si="80"/>
        <v>9.3018989484259136E-3</v>
      </c>
      <c r="AG70" s="40">
        <f t="shared" si="81"/>
        <v>1.8433371187989916E-2</v>
      </c>
      <c r="AH70" s="40">
        <f t="shared" si="82"/>
        <v>2.46084120433205E-2</v>
      </c>
      <c r="AI70" s="40">
        <f t="shared" si="83"/>
        <v>1.4616167631498762E-2</v>
      </c>
      <c r="AJ70" s="42">
        <f t="shared" si="84"/>
        <v>9.3511374963225105E-2</v>
      </c>
      <c r="AK70" s="36"/>
      <c r="AL70" s="47">
        <f t="shared" si="85"/>
        <v>3.5669879061213709E-2</v>
      </c>
      <c r="AM70" s="41">
        <f t="shared" si="86"/>
        <v>5.6887169094604353E-2</v>
      </c>
      <c r="AN70" s="42">
        <f t="shared" si="87"/>
        <v>3.8916537488781849E-2</v>
      </c>
      <c r="AO70" s="36"/>
      <c r="AP70" s="47">
        <f t="shared" si="88"/>
        <v>0.95095741607861584</v>
      </c>
      <c r="AQ70" s="41">
        <f t="shared" si="89"/>
        <v>0.87797773090835962</v>
      </c>
      <c r="AR70" s="41">
        <f t="shared" si="90"/>
        <v>-4.7972540597909313E-2</v>
      </c>
      <c r="AS70" s="41">
        <f t="shared" si="91"/>
        <v>0.15547532361691652</v>
      </c>
      <c r="AT70" s="66">
        <v>1.03</v>
      </c>
      <c r="AU70" s="36"/>
      <c r="AV70" s="47">
        <f t="shared" si="92"/>
        <v>9.8564405113077694E-2</v>
      </c>
      <c r="AW70" s="41">
        <f t="shared" si="93"/>
        <v>0.16720988762106079</v>
      </c>
      <c r="AX70" s="41">
        <f t="shared" si="94"/>
        <v>0.2016</v>
      </c>
      <c r="AY70" s="42">
        <f t="shared" si="95"/>
        <v>0.2145</v>
      </c>
      <c r="AZ70" s="36"/>
      <c r="BA70" s="47">
        <f t="shared" si="96"/>
        <v>0.10737539056123127</v>
      </c>
      <c r="BB70" s="41">
        <f t="shared" si="97"/>
        <v>0.10305604382300548</v>
      </c>
      <c r="BC70" s="41">
        <f t="shared" si="98"/>
        <v>0.17639691982485278</v>
      </c>
      <c r="BD70" s="41">
        <f t="shared" si="99"/>
        <v>0.21078703220379197</v>
      </c>
      <c r="BE70" s="42">
        <f t="shared" si="100"/>
        <v>0.22368703220379199</v>
      </c>
      <c r="BF70" s="36"/>
      <c r="BG70" s="39">
        <f t="shared" si="101"/>
        <v>1.2548435218571261E-3</v>
      </c>
      <c r="BH70" s="41">
        <f t="shared" si="102"/>
        <v>8.3644037988040806E-2</v>
      </c>
      <c r="BI70" s="40">
        <f t="shared" si="103"/>
        <v>1.6262823069259746E-2</v>
      </c>
      <c r="BJ70" s="41">
        <f t="shared" si="104"/>
        <v>0.11372257479601089</v>
      </c>
      <c r="BK70" s="41">
        <f t="shared" si="105"/>
        <v>0.84390096164268047</v>
      </c>
      <c r="BL70" s="42">
        <f t="shared" si="139"/>
        <v>0.89585722821763969</v>
      </c>
      <c r="BM70" s="36"/>
      <c r="BN70" s="35">
        <v>67.653000000000006</v>
      </c>
      <c r="BO70" s="36">
        <v>115.98099999999999</v>
      </c>
      <c r="BP70" s="37">
        <f t="shared" si="140"/>
        <v>183.63400000000001</v>
      </c>
      <c r="BQ70" s="33">
        <v>1928.2629999999999</v>
      </c>
      <c r="BR70" s="36">
        <v>10.903</v>
      </c>
      <c r="BS70" s="36">
        <v>10.3</v>
      </c>
      <c r="BT70" s="37">
        <f t="shared" si="141"/>
        <v>1907.06</v>
      </c>
      <c r="BU70" s="36">
        <v>180.07399999999998</v>
      </c>
      <c r="BV70" s="36">
        <v>75.483999999999995</v>
      </c>
      <c r="BW70" s="37">
        <v>255.55799999999999</v>
      </c>
      <c r="BX70" s="36">
        <v>0</v>
      </c>
      <c r="BY70" s="36">
        <v>1.8360000000000001</v>
      </c>
      <c r="BZ70" s="36">
        <v>18.803999999999998</v>
      </c>
      <c r="CA70" s="36">
        <v>3.735000000000003</v>
      </c>
      <c r="CB70" s="67">
        <v>2370.627</v>
      </c>
      <c r="CC70" s="36">
        <v>6.3E-2</v>
      </c>
      <c r="CD70" s="33">
        <v>1833.6959999999999</v>
      </c>
      <c r="CE70" s="37">
        <f t="shared" si="142"/>
        <v>1833.759</v>
      </c>
      <c r="CF70" s="36">
        <v>199.94300000000001</v>
      </c>
      <c r="CG70" s="36">
        <v>27.53499999999994</v>
      </c>
      <c r="CH70" s="37">
        <f t="shared" si="143"/>
        <v>227.47799999999995</v>
      </c>
      <c r="CI70" s="36">
        <v>54.843000000000004</v>
      </c>
      <c r="CJ70" s="36">
        <v>254.547</v>
      </c>
      <c r="CK70" s="108">
        <f t="shared" si="144"/>
        <v>2370.627</v>
      </c>
      <c r="CL70" s="36"/>
      <c r="CM70" s="69">
        <v>368.57399999999996</v>
      </c>
      <c r="CN70" s="36"/>
      <c r="CO70" s="60" t="s">
        <v>209</v>
      </c>
      <c r="CP70" s="56">
        <v>25.9</v>
      </c>
      <c r="CQ70" s="56"/>
      <c r="CR70" s="70">
        <v>4</v>
      </c>
      <c r="CS70" s="71" t="s">
        <v>134</v>
      </c>
      <c r="CT70" s="76" t="s">
        <v>137</v>
      </c>
      <c r="CU70" s="56"/>
      <c r="CV70" s="32">
        <v>193.80044000000001</v>
      </c>
      <c r="CW70" s="33">
        <v>233.65944000000002</v>
      </c>
      <c r="CX70" s="34">
        <v>248.61086250000002</v>
      </c>
      <c r="CY70" s="56"/>
      <c r="CZ70" s="60">
        <f t="shared" si="145"/>
        <v>1155.296</v>
      </c>
      <c r="DA70" s="33">
        <v>1151.567</v>
      </c>
      <c r="DB70" s="34">
        <v>1159.0250000000001</v>
      </c>
      <c r="DC70" s="56"/>
      <c r="DD70" s="32">
        <v>11.212</v>
      </c>
      <c r="DE70" s="33">
        <v>12.442</v>
      </c>
      <c r="DF70" s="33">
        <v>52.816000000000003</v>
      </c>
      <c r="DG70" s="33">
        <v>54.167000000000002</v>
      </c>
      <c r="DH70" s="33">
        <v>101.07299999999999</v>
      </c>
      <c r="DI70" s="33">
        <v>32.881</v>
      </c>
      <c r="DJ70" s="33">
        <v>7.9420000000000002</v>
      </c>
      <c r="DK70" s="33">
        <v>9.5190000000001351</v>
      </c>
      <c r="DL70" s="33">
        <v>1588.0219999999999</v>
      </c>
      <c r="DM70" s="72">
        <f t="shared" si="146"/>
        <v>1870.0740000000001</v>
      </c>
      <c r="DN70" s="33"/>
      <c r="DO70" s="47">
        <f t="shared" si="114"/>
        <v>5.9954846706600914E-3</v>
      </c>
      <c r="DP70" s="41">
        <f t="shared" si="115"/>
        <v>6.6532126536169153E-3</v>
      </c>
      <c r="DQ70" s="41">
        <f t="shared" si="116"/>
        <v>2.8242732640526524E-2</v>
      </c>
      <c r="DR70" s="41">
        <f t="shared" si="117"/>
        <v>2.8965163945383978E-2</v>
      </c>
      <c r="DS70" s="41">
        <f t="shared" si="118"/>
        <v>5.4047593838532589E-2</v>
      </c>
      <c r="DT70" s="41">
        <f t="shared" si="119"/>
        <v>1.7582726672848239E-2</v>
      </c>
      <c r="DU70" s="41">
        <f t="shared" si="120"/>
        <v>4.2468907647504857E-3</v>
      </c>
      <c r="DV70" s="41">
        <f t="shared" si="121"/>
        <v>5.0901729022488603E-3</v>
      </c>
      <c r="DW70" s="41">
        <f t="shared" si="122"/>
        <v>0.84917602191143227</v>
      </c>
      <c r="DX70" s="73">
        <f t="shared" si="147"/>
        <v>1</v>
      </c>
      <c r="DY70" s="56"/>
      <c r="DZ70" s="35">
        <v>28.05</v>
      </c>
      <c r="EA70" s="36">
        <v>3.3090000000000002</v>
      </c>
      <c r="EB70" s="68">
        <f t="shared" si="148"/>
        <v>31.359000000000002</v>
      </c>
      <c r="ED70" s="35">
        <v>10.903</v>
      </c>
      <c r="EE70" s="36">
        <v>10.3</v>
      </c>
      <c r="EF70" s="68">
        <f t="shared" si="149"/>
        <v>21.203000000000003</v>
      </c>
      <c r="EH70" s="32">
        <v>1627.2629999999999</v>
      </c>
      <c r="EI70" s="33">
        <v>301</v>
      </c>
      <c r="EJ70" s="34">
        <f t="shared" si="150"/>
        <v>1928.2629999999999</v>
      </c>
      <c r="EK70" s="63"/>
      <c r="EL70" s="47">
        <v>0.84390096164268047</v>
      </c>
      <c r="EM70" s="41">
        <v>0.15609903835731953</v>
      </c>
      <c r="EN70" s="42">
        <f t="shared" si="151"/>
        <v>1</v>
      </c>
      <c r="EO70" s="56"/>
      <c r="EP70" s="60">
        <f t="shared" si="152"/>
        <v>227.73700000000002</v>
      </c>
      <c r="EQ70" s="33">
        <v>200.92700000000002</v>
      </c>
      <c r="ER70" s="34">
        <v>254.547</v>
      </c>
      <c r="ET70" s="60">
        <f t="shared" si="153"/>
        <v>1895.057</v>
      </c>
      <c r="EU70" s="33">
        <v>1861.8510000000001</v>
      </c>
      <c r="EV70" s="34">
        <v>1928.2629999999999</v>
      </c>
      <c r="EX70" s="60">
        <f t="shared" si="154"/>
        <v>917.42149999999992</v>
      </c>
      <c r="EY70" s="33">
        <v>872.84299999999996</v>
      </c>
      <c r="EZ70" s="34">
        <v>962</v>
      </c>
      <c r="FB70" s="60">
        <f t="shared" si="155"/>
        <v>2812.4785000000002</v>
      </c>
      <c r="FC70" s="56">
        <v>2734.694</v>
      </c>
      <c r="FD70" s="70">
        <v>2890.2629999999999</v>
      </c>
      <c r="FF70" s="60">
        <f t="shared" si="156"/>
        <v>1799.3519999999999</v>
      </c>
      <c r="FG70" s="33">
        <v>1765.008</v>
      </c>
      <c r="FH70" s="34">
        <v>1833.6959999999999</v>
      </c>
      <c r="FI70" s="33"/>
      <c r="FJ70" s="74">
        <f t="shared" si="133"/>
        <v>0.48891073964820281</v>
      </c>
    </row>
    <row r="71" spans="1:166" ht="13.5" customHeight="1" x14ac:dyDescent="0.2">
      <c r="A71" s="1"/>
      <c r="B71" s="79" t="s">
        <v>205</v>
      </c>
      <c r="C71" s="80">
        <v>2572.413</v>
      </c>
      <c r="D71" s="81">
        <v>2532.212</v>
      </c>
      <c r="E71" s="81">
        <v>2025.54</v>
      </c>
      <c r="F71" s="81">
        <v>501</v>
      </c>
      <c r="G71" s="81">
        <v>1950.825</v>
      </c>
      <c r="H71" s="81">
        <f t="shared" si="67"/>
        <v>3073.413</v>
      </c>
      <c r="I71" s="82">
        <f t="shared" si="68"/>
        <v>2526.54</v>
      </c>
      <c r="J71" s="33"/>
      <c r="K71" s="83">
        <v>25.463999999999999</v>
      </c>
      <c r="L71" s="84">
        <v>5.5049999999999999</v>
      </c>
      <c r="M71" s="84">
        <v>5.8999999999999997E-2</v>
      </c>
      <c r="N71" s="85">
        <f t="shared" si="134"/>
        <v>31.027999999999999</v>
      </c>
      <c r="O71" s="84">
        <v>20.239999999999998</v>
      </c>
      <c r="P71" s="85">
        <f t="shared" si="135"/>
        <v>10.788</v>
      </c>
      <c r="Q71" s="84">
        <v>-0.38300000000000001</v>
      </c>
      <c r="R71" s="85">
        <f t="shared" si="136"/>
        <v>11.170999999999999</v>
      </c>
      <c r="S71" s="84">
        <v>1.4430000000000001</v>
      </c>
      <c r="T71" s="84">
        <v>-0.45700000000000002</v>
      </c>
      <c r="U71" s="84">
        <v>0</v>
      </c>
      <c r="V71" s="85">
        <f t="shared" si="137"/>
        <v>12.156999999999998</v>
      </c>
      <c r="W71" s="84">
        <v>2.63</v>
      </c>
      <c r="X71" s="86">
        <f t="shared" si="138"/>
        <v>9.5269999999999975</v>
      </c>
      <c r="Y71" s="36"/>
      <c r="Z71" s="87">
        <f t="shared" si="74"/>
        <v>2.0112060127667034E-2</v>
      </c>
      <c r="AA71" s="88">
        <f t="shared" si="75"/>
        <v>4.3479771835849444E-3</v>
      </c>
      <c r="AB71" s="89">
        <f t="shared" si="76"/>
        <v>0.63222340226151064</v>
      </c>
      <c r="AC71" s="89">
        <f t="shared" si="77"/>
        <v>0.6233254288441995</v>
      </c>
      <c r="AD71" s="89">
        <f t="shared" si="78"/>
        <v>0.652314038932577</v>
      </c>
      <c r="AE71" s="88">
        <f t="shared" si="79"/>
        <v>1.5986023287149733E-2</v>
      </c>
      <c r="AF71" s="88">
        <f t="shared" si="80"/>
        <v>7.5246464356064956E-3</v>
      </c>
      <c r="AG71" s="88">
        <f t="shared" si="81"/>
        <v>1.4240567231075136E-2</v>
      </c>
      <c r="AH71" s="88">
        <f t="shared" si="82"/>
        <v>1.7599290288514608E-2</v>
      </c>
      <c r="AI71" s="88">
        <f t="shared" si="83"/>
        <v>1.6697950723033525E-2</v>
      </c>
      <c r="AJ71" s="90">
        <f t="shared" si="84"/>
        <v>8.5407561801026446E-2</v>
      </c>
      <c r="AK71" s="36"/>
      <c r="AL71" s="91">
        <f t="shared" si="85"/>
        <v>-2.9691293244836639E-3</v>
      </c>
      <c r="AM71" s="89">
        <f t="shared" si="86"/>
        <v>3.3953149752432236E-2</v>
      </c>
      <c r="AN71" s="90">
        <f t="shared" si="87"/>
        <v>0.11491386789228666</v>
      </c>
      <c r="AO71" s="36"/>
      <c r="AP71" s="91">
        <f t="shared" si="88"/>
        <v>0.96311354009301231</v>
      </c>
      <c r="AQ71" s="89">
        <f t="shared" si="89"/>
        <v>0.83799692606666265</v>
      </c>
      <c r="AR71" s="89">
        <f t="shared" si="90"/>
        <v>-5.6637095209828243E-2</v>
      </c>
      <c r="AS71" s="89">
        <f t="shared" si="91"/>
        <v>0.20324535756894399</v>
      </c>
      <c r="AT71" s="92">
        <v>1.32</v>
      </c>
      <c r="AU71" s="36"/>
      <c r="AV71" s="91">
        <f t="shared" si="92"/>
        <v>8.788036306767226E-2</v>
      </c>
      <c r="AW71" s="89">
        <f t="shared" si="93"/>
        <v>0.15102218066064876</v>
      </c>
      <c r="AX71" s="89">
        <f t="shared" si="94"/>
        <v>0.16980000000000001</v>
      </c>
      <c r="AY71" s="90">
        <f t="shared" si="95"/>
        <v>0.19239999999999999</v>
      </c>
      <c r="AZ71" s="36"/>
      <c r="BA71" s="91">
        <f t="shared" si="96"/>
        <v>8.8301139824748201E-2</v>
      </c>
      <c r="BB71" s="89">
        <f t="shared" si="97"/>
        <v>9.1583889678679115E-2</v>
      </c>
      <c r="BC71" s="89">
        <f t="shared" si="98"/>
        <v>0.15817803205448872</v>
      </c>
      <c r="BD71" s="89">
        <f t="shared" si="99"/>
        <v>0.17695585139383996</v>
      </c>
      <c r="BE71" s="90">
        <f t="shared" si="100"/>
        <v>0.19955585139383997</v>
      </c>
      <c r="BF71" s="36"/>
      <c r="BG71" s="87">
        <f t="shared" si="101"/>
        <v>-3.7760850575483253E-4</v>
      </c>
      <c r="BH71" s="89">
        <f t="shared" si="102"/>
        <v>-3.2529301851537289E-2</v>
      </c>
      <c r="BI71" s="88">
        <f t="shared" si="103"/>
        <v>2.8840704207273124E-2</v>
      </c>
      <c r="BJ71" s="89">
        <f t="shared" si="104"/>
        <v>0.23442779521176274</v>
      </c>
      <c r="BK71" s="89">
        <f t="shared" si="105"/>
        <v>0.72599899286116298</v>
      </c>
      <c r="BL71" s="90">
        <f t="shared" si="139"/>
        <v>0.78033199553539623</v>
      </c>
      <c r="BM71" s="36"/>
      <c r="BN71" s="83">
        <v>133.267</v>
      </c>
      <c r="BO71" s="84">
        <v>105.54</v>
      </c>
      <c r="BP71" s="85">
        <f t="shared" si="140"/>
        <v>238.80700000000002</v>
      </c>
      <c r="BQ71" s="81">
        <v>2025.54</v>
      </c>
      <c r="BR71" s="84">
        <v>13.856999999999999</v>
      </c>
      <c r="BS71" s="84">
        <v>8.19</v>
      </c>
      <c r="BT71" s="85">
        <f t="shared" si="141"/>
        <v>2003.4929999999999</v>
      </c>
      <c r="BU71" s="84">
        <v>274.387</v>
      </c>
      <c r="BV71" s="84">
        <v>39.572000000000003</v>
      </c>
      <c r="BW71" s="85">
        <v>313.959</v>
      </c>
      <c r="BX71" s="84">
        <v>9</v>
      </c>
      <c r="BY71" s="84">
        <v>1.1639999999999999</v>
      </c>
      <c r="BZ71" s="84">
        <v>2.698</v>
      </c>
      <c r="CA71" s="84">
        <v>3.2919999999998262</v>
      </c>
      <c r="CB71" s="93">
        <v>2572.413</v>
      </c>
      <c r="CC71" s="84">
        <v>62.198</v>
      </c>
      <c r="CD71" s="81">
        <v>1950.825</v>
      </c>
      <c r="CE71" s="85">
        <f t="shared" si="142"/>
        <v>2013.0230000000001</v>
      </c>
      <c r="CF71" s="84">
        <v>259.93900000000002</v>
      </c>
      <c r="CG71" s="84">
        <v>17.30399999999986</v>
      </c>
      <c r="CH71" s="85">
        <f t="shared" si="143"/>
        <v>277.24299999999988</v>
      </c>
      <c r="CI71" s="84">
        <v>55</v>
      </c>
      <c r="CJ71" s="84">
        <v>227.14699999999999</v>
      </c>
      <c r="CK71" s="109">
        <f t="shared" si="144"/>
        <v>2572.413</v>
      </c>
      <c r="CL71" s="36"/>
      <c r="CM71" s="95">
        <v>522.8309999999999</v>
      </c>
      <c r="CN71" s="36"/>
      <c r="CO71" s="96" t="s">
        <v>208</v>
      </c>
      <c r="CP71" s="97">
        <v>19.8</v>
      </c>
      <c r="CQ71" s="97"/>
      <c r="CR71" s="98">
        <v>2</v>
      </c>
      <c r="CS71" s="96"/>
      <c r="CT71" s="99" t="s">
        <v>137</v>
      </c>
      <c r="CU71" s="56"/>
      <c r="CV71" s="80">
        <v>201.06458839999999</v>
      </c>
      <c r="CW71" s="81">
        <v>226.06458839999999</v>
      </c>
      <c r="CX71" s="82">
        <v>256.15327919999999</v>
      </c>
      <c r="CY71" s="56"/>
      <c r="CZ71" s="96">
        <f t="shared" si="145"/>
        <v>1338.0084999999999</v>
      </c>
      <c r="DA71" s="81">
        <v>1344.6590000000001</v>
      </c>
      <c r="DB71" s="82">
        <v>1331.3579999999999</v>
      </c>
      <c r="DC71" s="56"/>
      <c r="DD71" s="80">
        <v>86.728999999999999</v>
      </c>
      <c r="DE71" s="81">
        <v>35.073999999999998</v>
      </c>
      <c r="DF71" s="81">
        <v>54.366</v>
      </c>
      <c r="DG71" s="81">
        <v>40.988999999999997</v>
      </c>
      <c r="DH71" s="81">
        <v>286.69299999999998</v>
      </c>
      <c r="DI71" s="81">
        <v>67.677000000000007</v>
      </c>
      <c r="DJ71" s="81">
        <v>14.180999999999999</v>
      </c>
      <c r="DK71" s="81">
        <v>0</v>
      </c>
      <c r="DL71" s="82">
        <v>1442.607</v>
      </c>
      <c r="DM71" s="100">
        <f t="shared" si="146"/>
        <v>2028.316</v>
      </c>
      <c r="DN71" s="33"/>
      <c r="DO71" s="91">
        <f t="shared" si="114"/>
        <v>4.2759116429589863E-2</v>
      </c>
      <c r="DP71" s="89">
        <f t="shared" si="115"/>
        <v>1.7292177353035718E-2</v>
      </c>
      <c r="DQ71" s="89">
        <f t="shared" si="116"/>
        <v>2.6803515822978272E-2</v>
      </c>
      <c r="DR71" s="89">
        <f t="shared" si="117"/>
        <v>2.0208389619763387E-2</v>
      </c>
      <c r="DS71" s="89">
        <f t="shared" si="118"/>
        <v>0.14134533277852168</v>
      </c>
      <c r="DT71" s="89">
        <f t="shared" si="119"/>
        <v>3.3366102717722487E-2</v>
      </c>
      <c r="DU71" s="89">
        <f t="shared" si="120"/>
        <v>6.9915141427667081E-3</v>
      </c>
      <c r="DV71" s="89">
        <f t="shared" si="121"/>
        <v>0</v>
      </c>
      <c r="DW71" s="89">
        <f t="shared" si="122"/>
        <v>0.71123385113562188</v>
      </c>
      <c r="DX71" s="101">
        <f t="shared" si="147"/>
        <v>1</v>
      </c>
      <c r="DY71" s="56"/>
      <c r="DZ71" s="83">
        <v>31.603999999999999</v>
      </c>
      <c r="EA71" s="84">
        <v>26.814</v>
      </c>
      <c r="EB71" s="94">
        <f t="shared" si="148"/>
        <v>58.417999999999999</v>
      </c>
      <c r="ED71" s="83">
        <v>13.856999999999999</v>
      </c>
      <c r="EE71" s="84">
        <v>8.19</v>
      </c>
      <c r="EF71" s="94">
        <f t="shared" si="149"/>
        <v>22.046999999999997</v>
      </c>
      <c r="EH71" s="80">
        <v>1470.54</v>
      </c>
      <c r="EI71" s="81">
        <v>554.99999999999989</v>
      </c>
      <c r="EJ71" s="82">
        <f t="shared" si="150"/>
        <v>2025.54</v>
      </c>
      <c r="EK71" s="63"/>
      <c r="EL71" s="91">
        <v>0.72599899286116298</v>
      </c>
      <c r="EM71" s="89">
        <v>0.27400100713883702</v>
      </c>
      <c r="EN71" s="90">
        <f t="shared" si="151"/>
        <v>1</v>
      </c>
      <c r="EO71" s="56"/>
      <c r="EP71" s="96">
        <f t="shared" si="152"/>
        <v>223.095</v>
      </c>
      <c r="EQ71" s="81">
        <v>219.04300000000001</v>
      </c>
      <c r="ER71" s="82">
        <v>227.14699999999999</v>
      </c>
      <c r="ET71" s="96">
        <f t="shared" si="153"/>
        <v>2028.556</v>
      </c>
      <c r="EU71" s="81">
        <v>2031.5719999999999</v>
      </c>
      <c r="EV71" s="82">
        <v>2025.54</v>
      </c>
      <c r="EX71" s="96">
        <f t="shared" si="154"/>
        <v>456.50049999999999</v>
      </c>
      <c r="EY71" s="81">
        <v>412.00099999999998</v>
      </c>
      <c r="EZ71" s="82">
        <v>501</v>
      </c>
      <c r="FB71" s="96">
        <f t="shared" si="155"/>
        <v>2485.0564999999997</v>
      </c>
      <c r="FC71" s="97">
        <v>2443.5729999999999</v>
      </c>
      <c r="FD71" s="98">
        <v>2526.54</v>
      </c>
      <c r="FF71" s="96">
        <f t="shared" si="156"/>
        <v>1850.2894999999999</v>
      </c>
      <c r="FG71" s="81">
        <v>1749.7539999999999</v>
      </c>
      <c r="FH71" s="82">
        <v>1950.825</v>
      </c>
      <c r="FI71" s="33"/>
      <c r="FJ71" s="102">
        <f t="shared" si="133"/>
        <v>0.51755219710054334</v>
      </c>
    </row>
    <row r="72" spans="1:166" ht="13.5" customHeight="1" x14ac:dyDescent="0.2">
      <c r="A72" s="6"/>
      <c r="B72" s="103" t="s">
        <v>207</v>
      </c>
      <c r="C72" s="33">
        <v>289333.2790000001</v>
      </c>
      <c r="D72" s="33">
        <v>281261.625</v>
      </c>
      <c r="E72" s="33">
        <v>236453.54499999995</v>
      </c>
      <c r="F72" s="33">
        <v>76941.613999999987</v>
      </c>
      <c r="G72" s="33">
        <v>199510.58300000004</v>
      </c>
      <c r="H72" s="33">
        <f t="shared" ref="H72:I72" si="157">SUM(H5:H71)</f>
        <v>366274.89300000004</v>
      </c>
      <c r="I72" s="33">
        <f t="shared" si="157"/>
        <v>313395.15899999993</v>
      </c>
      <c r="J72" s="33"/>
      <c r="K72" s="33">
        <v>2491.2429999999999</v>
      </c>
      <c r="L72" s="33">
        <v>716.66200000000015</v>
      </c>
      <c r="M72" s="33">
        <v>17.834</v>
      </c>
      <c r="N72" s="67">
        <f t="shared" ref="N72" si="158">K72+L72+M72</f>
        <v>3225.739</v>
      </c>
      <c r="O72" s="33">
        <v>1836.5811999999996</v>
      </c>
      <c r="P72" s="67">
        <f t="shared" ref="P72" si="159">N72-O72</f>
        <v>1389.1578000000004</v>
      </c>
      <c r="Q72" s="33">
        <v>64.026999999999987</v>
      </c>
      <c r="R72" s="67">
        <f t="shared" ref="R72" si="160">P72-Q72</f>
        <v>1325.1308000000004</v>
      </c>
      <c r="S72" s="33">
        <v>396.94799999999992</v>
      </c>
      <c r="T72" s="33">
        <v>41.463000000000001</v>
      </c>
      <c r="U72" s="33">
        <v>47.471000000000018</v>
      </c>
      <c r="V72" s="67">
        <f t="shared" ref="V72" si="161">R72+S72+T72+U72</f>
        <v>1811.0128000000002</v>
      </c>
      <c r="W72" s="33">
        <v>375.036</v>
      </c>
      <c r="X72" s="67">
        <f t="shared" ref="X72" si="162">V72-W72</f>
        <v>1435.9768000000001</v>
      </c>
      <c r="Y72" s="36"/>
      <c r="Z72" s="39">
        <f t="shared" ref="Z72" si="163">K72/D72*2</f>
        <v>1.7714773567137004E-2</v>
      </c>
      <c r="AA72" s="40">
        <f t="shared" ref="AA72" si="164">L72/D72*2</f>
        <v>5.0960524742755088E-3</v>
      </c>
      <c r="AB72" s="41">
        <f t="shared" si="76"/>
        <v>0.50122980773167025</v>
      </c>
      <c r="AC72" s="41">
        <f t="shared" ref="AC72" si="165">O72/(N72+S72)</f>
        <v>0.50696656928959072</v>
      </c>
      <c r="AD72" s="41">
        <f t="shared" ref="AD72" si="166">O72/N72</f>
        <v>0.56935207715193314</v>
      </c>
      <c r="AE72" s="40">
        <f t="shared" ref="AE72" si="167">O72/D72*2</f>
        <v>1.3059593181259616E-2</v>
      </c>
      <c r="AF72" s="40">
        <f t="shared" ref="AF72" si="168">X72/D72*2</f>
        <v>1.0210968524412103E-2</v>
      </c>
      <c r="AG72" s="40">
        <f t="shared" ref="AG72" si="169">X72/CZ72*2</f>
        <v>1.9653659858237402E-2</v>
      </c>
      <c r="AH72" s="40">
        <f t="shared" ref="AH72" si="170">(P72+S72+T72)/CZ72*2</f>
        <v>2.501322832146529E-2</v>
      </c>
      <c r="AI72" s="40">
        <f t="shared" ref="AI72" si="171">R72/CZ72*2</f>
        <v>1.8136553467210624E-2</v>
      </c>
      <c r="AJ72" s="42">
        <f t="shared" ref="AJ72" si="172">X72/EP72*2</f>
        <v>9.8792384621478532E-2</v>
      </c>
      <c r="AK72" s="36"/>
      <c r="AL72" s="41">
        <f t="shared" si="85"/>
        <v>6.1312849941849608E-2</v>
      </c>
      <c r="AM72" s="41">
        <f t="shared" si="86"/>
        <v>6.9511528691627189E-2</v>
      </c>
      <c r="AN72" s="41">
        <f t="shared" si="87"/>
        <v>6.1002233150302558E-2</v>
      </c>
      <c r="AO72" s="36"/>
      <c r="AP72" s="41">
        <f t="shared" ref="AP72" si="173">G72/E72</f>
        <v>0.84376228320027968</v>
      </c>
      <c r="AQ72" s="41">
        <f t="shared" ref="AQ72" si="174">CD72/(CD72+CC72+CF72+CI72)</f>
        <v>0.78042399191662892</v>
      </c>
      <c r="AR72" s="41">
        <f t="shared" ref="AR72" si="175">((CC72+CF72+CI72)-CM72)/CB72</f>
        <v>3.9580265497215765E-2</v>
      </c>
      <c r="AS72" s="41">
        <f t="shared" ref="AS72" si="176">CM72/CK72</f>
        <v>0.15442870987543736</v>
      </c>
      <c r="AT72" s="41"/>
      <c r="AU72" s="36"/>
      <c r="AV72" s="41">
        <f t="shared" ref="AV72" si="177">CW72/C72</f>
        <v>9.7273554780402546E-2</v>
      </c>
      <c r="AW72" s="41">
        <f t="shared" ref="AW72:AY72" si="178">CV72/$DB72</f>
        <v>0.17160667532695179</v>
      </c>
      <c r="AX72" s="41">
        <f t="shared" si="178"/>
        <v>0.18656412666258074</v>
      </c>
      <c r="AY72" s="41">
        <f t="shared" si="178"/>
        <v>0.20403293314346369</v>
      </c>
      <c r="AZ72" s="36"/>
      <c r="BA72" s="41">
        <f t="shared" ref="BA72" si="179">ER72/C72</f>
        <v>0.10508911420452255</v>
      </c>
      <c r="BB72" s="41">
        <f t="shared" ref="BB72" si="180">(CW72+X72)/C72</f>
        <v>0.10223660916862588</v>
      </c>
      <c r="BC72" s="41">
        <f t="shared" ref="BC72" si="181">(CV72+X72)/DB72</f>
        <v>0.18112547938020226</v>
      </c>
      <c r="BD72" s="41">
        <f t="shared" ref="BD72" si="182">(CW72+X72)/DB72</f>
        <v>0.19608293071583122</v>
      </c>
      <c r="BE72" s="42">
        <f t="shared" ref="BE72" si="183">(CX72+X72)/DB72</f>
        <v>0.21355173719671416</v>
      </c>
      <c r="BF72" s="36"/>
      <c r="BG72" s="39">
        <f t="shared" ref="BG72" si="184">Q72/ET72*2</f>
        <v>5.5766941566164508E-4</v>
      </c>
      <c r="BH72" s="41">
        <f t="shared" ref="BH72" si="185">Q72/(P72+S72+T72)</f>
        <v>3.5033975191522189E-2</v>
      </c>
      <c r="BI72" s="40">
        <f t="shared" ref="BI72" si="186">EB72/E72</f>
        <v>1.026102188486961E-2</v>
      </c>
      <c r="BJ72" s="41">
        <f t="shared" ref="BJ72" si="187">EB72/(ER72+EF72)</f>
        <v>7.6538123683081716E-2</v>
      </c>
      <c r="BK72" s="41">
        <f t="shared" ref="BK72" si="188">EH72/EJ72</f>
        <v>0.7492965928965033</v>
      </c>
      <c r="BL72" s="42">
        <f t="shared" ref="BL72" si="189">(BK72*E72+F72)/(E72+F72)</f>
        <v>0.81084676118688881</v>
      </c>
      <c r="BM72" s="36"/>
      <c r="BN72" s="36">
        <v>6089.2189999999982</v>
      </c>
      <c r="BO72" s="36">
        <v>13006.622000000003</v>
      </c>
      <c r="BP72" s="37">
        <f t="shared" ref="BP72" si="190">SUM(BP5:BP71)</f>
        <v>19095.841</v>
      </c>
      <c r="BQ72" s="36">
        <v>236453.54499999995</v>
      </c>
      <c r="BR72" s="36">
        <v>542.89699999999982</v>
      </c>
      <c r="BS72" s="36">
        <v>751.27900000000022</v>
      </c>
      <c r="BT72" s="37">
        <f t="shared" ref="BT72" si="191">SUM(BT5:BT71)</f>
        <v>235159.36899999998</v>
      </c>
      <c r="BU72" s="36">
        <v>24873.379999999997</v>
      </c>
      <c r="BV72" s="36">
        <v>6425.5880000000006</v>
      </c>
      <c r="BW72" s="37">
        <v>31298.967999999997</v>
      </c>
      <c r="BX72" s="36">
        <v>499.81699999999995</v>
      </c>
      <c r="BY72" s="36">
        <v>142.51599999999999</v>
      </c>
      <c r="BZ72" s="36">
        <v>1438.011</v>
      </c>
      <c r="CA72" s="36">
        <v>1698.7569999999994</v>
      </c>
      <c r="CB72" s="37">
        <v>289333.2790000001</v>
      </c>
      <c r="CC72" s="36">
        <v>4015.7930000000001</v>
      </c>
      <c r="CD72" s="36">
        <v>199510.58300000004</v>
      </c>
      <c r="CE72" s="37">
        <f t="shared" ref="CE72" si="192">SUM(CE5:CE71)</f>
        <v>203526.37599999993</v>
      </c>
      <c r="CF72" s="36">
        <v>47053.703999999998</v>
      </c>
      <c r="CG72" s="36">
        <v>3283.6650000000009</v>
      </c>
      <c r="CH72" s="37">
        <f t="shared" ref="CH72" si="193">SUM(CH5:CH71)</f>
        <v>50337.368999999992</v>
      </c>
      <c r="CI72" s="36">
        <v>5063.7560000000003</v>
      </c>
      <c r="CJ72" s="36">
        <v>30405.777999999995</v>
      </c>
      <c r="CK72" s="36">
        <f t="shared" ref="CK72" si="194">SUM(CK5:CK71)</f>
        <v>289333.2790000001</v>
      </c>
      <c r="CL72" s="33"/>
      <c r="CM72" s="33">
        <v>44681.364999999991</v>
      </c>
      <c r="CN72" s="36"/>
      <c r="CO72" s="56"/>
      <c r="CP72" s="33">
        <v>2074.4799999999996</v>
      </c>
      <c r="CQ72" s="33"/>
      <c r="CR72" s="33">
        <v>210</v>
      </c>
      <c r="CS72" s="104">
        <v>56</v>
      </c>
      <c r="CT72" s="33">
        <v>38</v>
      </c>
      <c r="CU72" s="56"/>
      <c r="CV72" s="33">
        <v>25888.0425646</v>
      </c>
      <c r="CW72" s="33">
        <v>28144.476564600001</v>
      </c>
      <c r="CX72" s="33">
        <v>30779.765692299992</v>
      </c>
      <c r="CY72" s="56"/>
      <c r="CZ72" s="33">
        <f>SUM(CZ5:CZ71)</f>
        <v>146128.18277692355</v>
      </c>
      <c r="DA72" s="33">
        <v>141399.51505384714</v>
      </c>
      <c r="DB72" s="33">
        <v>150856.85049999997</v>
      </c>
      <c r="DC72" s="56"/>
      <c r="DD72" s="33">
        <v>10502.504000000003</v>
      </c>
      <c r="DE72" s="33">
        <v>2563.0926345298872</v>
      </c>
      <c r="DF72" s="33">
        <v>8918.0646790707378</v>
      </c>
      <c r="DG72" s="33">
        <v>3809.771462464269</v>
      </c>
      <c r="DH72" s="33">
        <v>24665.909000000007</v>
      </c>
      <c r="DI72" s="33">
        <v>3861.2644657129217</v>
      </c>
      <c r="DJ72" s="33">
        <v>1320.558758222186</v>
      </c>
      <c r="DK72" s="33">
        <v>810.01000000000067</v>
      </c>
      <c r="DL72" s="33">
        <v>172287.22699999998</v>
      </c>
      <c r="DM72" s="33">
        <f t="shared" ref="DM72" si="195">SUM(DM5:DM71)</f>
        <v>228738.402</v>
      </c>
      <c r="DN72" s="56"/>
      <c r="DO72" s="41">
        <f t="shared" ref="DO72:DT72" si="196">DD72/$DM72</f>
        <v>4.5914913753747406E-2</v>
      </c>
      <c r="DP72" s="41">
        <f t="shared" si="196"/>
        <v>1.1205344673737325E-2</v>
      </c>
      <c r="DQ72" s="41">
        <f t="shared" si="196"/>
        <v>3.8988051857906825E-2</v>
      </c>
      <c r="DR72" s="41">
        <f t="shared" si="196"/>
        <v>1.6655583099090938E-2</v>
      </c>
      <c r="DS72" s="41">
        <f t="shared" si="196"/>
        <v>0.10783457777238474</v>
      </c>
      <c r="DT72" s="41">
        <f t="shared" si="196"/>
        <v>1.6880700538044861E-2</v>
      </c>
      <c r="DU72" s="41">
        <f t="shared" ref="DU72:DW72" si="197">DJ72/$DM72</f>
        <v>5.7732271742555324E-3</v>
      </c>
      <c r="DV72" s="41">
        <f t="shared" si="197"/>
        <v>3.5412068673978088E-3</v>
      </c>
      <c r="DW72" s="41">
        <f t="shared" si="197"/>
        <v>0.7532063942634345</v>
      </c>
      <c r="DX72" s="41">
        <f t="shared" ref="DX72" si="198">DO72+DP72+DQ72+DR72+DS72+DT72+DU72+DV72+DW72</f>
        <v>1</v>
      </c>
      <c r="DY72" s="56"/>
      <c r="DZ72" s="33">
        <v>1177.1560000000002</v>
      </c>
      <c r="EA72" s="33">
        <v>1249.0990000000002</v>
      </c>
      <c r="EB72" s="33">
        <f>SUM(EB5:EB71)</f>
        <v>2426.2550000000006</v>
      </c>
      <c r="ED72" s="33">
        <v>542.89699999999982</v>
      </c>
      <c r="EE72" s="33">
        <v>751.27900000000022</v>
      </c>
      <c r="EF72" s="33">
        <f>SUM(EF5:EF71)</f>
        <v>1294.1759999999999</v>
      </c>
      <c r="EH72" s="33">
        <v>177173.8356468</v>
      </c>
      <c r="EI72" s="33">
        <v>59279.709353200014</v>
      </c>
      <c r="EJ72" s="33">
        <f>SUM(EJ5:EJ71)</f>
        <v>236453.54499999998</v>
      </c>
      <c r="EK72" s="63"/>
      <c r="EL72" s="40">
        <v>0.7492965928965033</v>
      </c>
      <c r="EM72" s="40">
        <v>0.25070340710349692</v>
      </c>
      <c r="EN72" s="42">
        <f t="shared" ref="EN72" si="199">EL72+EM72</f>
        <v>1.0000000000000002</v>
      </c>
      <c r="EO72" s="56"/>
      <c r="EP72" s="33">
        <f>SUM(EP5:EP71)</f>
        <v>29070.597000000002</v>
      </c>
      <c r="EQ72" s="33">
        <v>27735.416000000001</v>
      </c>
      <c r="ER72" s="33">
        <v>30405.777999999995</v>
      </c>
      <c r="ES72" s="6"/>
      <c r="ET72" s="33">
        <f>SUM(ET5:ET71)</f>
        <v>229623.4945</v>
      </c>
      <c r="EU72" s="33">
        <v>222793.44400000008</v>
      </c>
      <c r="EV72" s="33">
        <v>236453.54499999995</v>
      </c>
      <c r="EW72" s="6"/>
      <c r="EX72" s="33">
        <f>SUM(EX5:EX71)</f>
        <v>73587.306499999977</v>
      </c>
      <c r="EY72" s="33">
        <v>70232.999000000025</v>
      </c>
      <c r="EZ72" s="33">
        <v>76941.613999999987</v>
      </c>
      <c r="FA72" s="6"/>
      <c r="FB72" s="33">
        <f>SUM(FB5:FB71)</f>
        <v>303210.80100000004</v>
      </c>
      <c r="FC72" s="33">
        <v>293026.44299999997</v>
      </c>
      <c r="FD72" s="33">
        <v>313395.15899999993</v>
      </c>
      <c r="FE72" s="6"/>
      <c r="FF72" s="33">
        <f>SUM(FF5:FF71)</f>
        <v>193775.16100000002</v>
      </c>
      <c r="FG72" s="33">
        <v>188039.739</v>
      </c>
      <c r="FH72" s="33">
        <v>199510.58300000004</v>
      </c>
      <c r="FI72" s="33"/>
      <c r="FJ72" s="105">
        <f t="shared" ref="FJ72" si="200">DB72/C72</f>
        <v>0.52139474249693873</v>
      </c>
    </row>
    <row r="73" spans="1:166" ht="13.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6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N73" s="6"/>
      <c r="AS73" s="6"/>
      <c r="AT73" s="6"/>
      <c r="AV73" s="6"/>
      <c r="BA73" s="6"/>
      <c r="BB73" s="6"/>
      <c r="CM73" s="6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33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  <c r="DO73" s="1"/>
      <c r="DP73" s="1"/>
      <c r="DQ73" s="1"/>
      <c r="DR73" s="1"/>
      <c r="DS73" s="1"/>
      <c r="DT73" s="1"/>
      <c r="DU73" s="1"/>
      <c r="DV73" s="1"/>
      <c r="DW73" s="1"/>
      <c r="DX73" s="1"/>
      <c r="DY73" s="1"/>
      <c r="DZ73" s="1"/>
      <c r="EA73" s="1"/>
      <c r="EB73" s="1"/>
      <c r="ED73" s="1"/>
      <c r="EE73" s="1"/>
      <c r="EF73" s="1"/>
      <c r="EO73" s="1"/>
      <c r="EP73" s="1"/>
      <c r="EQ73" s="1"/>
      <c r="ER73" s="1"/>
      <c r="ET73" s="1"/>
      <c r="EU73" s="1"/>
      <c r="EV73" s="1"/>
      <c r="EX73" s="1"/>
      <c r="EY73" s="1"/>
      <c r="EZ73" s="1"/>
      <c r="FB73" s="1"/>
      <c r="FF73" s="1"/>
      <c r="FG73" s="1"/>
      <c r="FH73" s="1"/>
      <c r="FI73" s="1"/>
      <c r="FJ73" s="1"/>
    </row>
    <row r="74" spans="1:166" ht="13.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6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N74" s="6"/>
      <c r="AS74" s="6"/>
      <c r="AT74" s="6"/>
      <c r="AV74" s="6"/>
      <c r="BA74" s="6"/>
      <c r="BB74" s="6"/>
      <c r="CM74" s="6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6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  <c r="DO74" s="1"/>
      <c r="DP74" s="1"/>
      <c r="DQ74" s="1"/>
      <c r="DR74" s="1"/>
      <c r="DS74" s="1"/>
      <c r="DT74" s="1"/>
      <c r="DU74" s="1"/>
      <c r="DV74" s="1"/>
      <c r="DW74" s="1"/>
      <c r="DX74" s="1"/>
      <c r="DY74" s="1"/>
      <c r="DZ74" s="1"/>
      <c r="EA74" s="1"/>
      <c r="EB74" s="1"/>
      <c r="ED74" s="1"/>
      <c r="EE74" s="1"/>
      <c r="EF74" s="1"/>
      <c r="EO74" s="1"/>
      <c r="EP74" s="1"/>
      <c r="EQ74" s="1"/>
      <c r="ER74" s="1"/>
      <c r="ET74" s="1"/>
      <c r="EU74" s="1"/>
      <c r="EV74" s="1"/>
      <c r="EX74" s="1"/>
      <c r="EY74" s="1"/>
      <c r="EZ74" s="1"/>
      <c r="FB74" s="1"/>
      <c r="FF74" s="1"/>
      <c r="FG74" s="1"/>
      <c r="FH74" s="1"/>
      <c r="FI74" s="1"/>
      <c r="FJ74" s="1"/>
    </row>
  </sheetData>
  <sortState ref="A5:GC71">
    <sortCondition ref="B5:B7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>EIKA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Tore-Øystein Gløersen</dc:creator>
  <cp:lastModifiedBy>Magnus Sandem</cp:lastModifiedBy>
  <dcterms:created xsi:type="dcterms:W3CDTF">2018-10-04T16:49:18Z</dcterms:created>
  <dcterms:modified xsi:type="dcterms:W3CDTF">2019-03-06T12:39:28Z</dcterms:modified>
</cp:coreProperties>
</file>