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ikanett.Eika.no\Home\Konsern\KO-EBK\H803006\Desktop\"/>
    </mc:Choice>
  </mc:AlternateContent>
  <xr:revisionPtr revIDLastSave="0" documentId="8_{99EDF3FA-DC9D-479A-82A0-E50A60212DEC}" xr6:coauthVersionLast="41" xr6:coauthVersionMax="41" xr10:uidLastSave="{00000000-0000-0000-0000-000000000000}"/>
  <bookViews>
    <workbookView xWindow="-120" yWindow="-120" windowWidth="29040" windowHeight="17325" xr2:uid="{9DDE90D0-F953-450D-99B3-68AC6731F539}"/>
  </bookViews>
  <sheets>
    <sheet name="Figure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6" i="1" l="1"/>
  <c r="FE69" i="1" l="1"/>
  <c r="FD69" i="1"/>
  <c r="EW69" i="1"/>
  <c r="EV69" i="1"/>
  <c r="ES69" i="1"/>
  <c r="ER69" i="1"/>
  <c r="EO69" i="1"/>
  <c r="EN69" i="1"/>
  <c r="EB69" i="1"/>
  <c r="EA69" i="1"/>
  <c r="DX69" i="1"/>
  <c r="DW69" i="1"/>
  <c r="DI69" i="1"/>
  <c r="DH69" i="1"/>
  <c r="DG69" i="1"/>
  <c r="DF69" i="1"/>
  <c r="DE69" i="1"/>
  <c r="DD69" i="1"/>
  <c r="DC69" i="1"/>
  <c r="DB69" i="1"/>
  <c r="DA69" i="1"/>
  <c r="CY69" i="1"/>
  <c r="CX69" i="1"/>
  <c r="CU69" i="1"/>
  <c r="CT69" i="1"/>
  <c r="CS69" i="1"/>
  <c r="CO69" i="1"/>
  <c r="CN69" i="1"/>
  <c r="CK69" i="1"/>
  <c r="CH69" i="1"/>
  <c r="CG69" i="1"/>
  <c r="CE69" i="1"/>
  <c r="CD69" i="1"/>
  <c r="CB69" i="1"/>
  <c r="CA69" i="1"/>
  <c r="BY69" i="1"/>
  <c r="BX69" i="1"/>
  <c r="BW69" i="1"/>
  <c r="BV69" i="1"/>
  <c r="BT69" i="1"/>
  <c r="BS69" i="1"/>
  <c r="BQ69" i="1"/>
  <c r="BP69" i="1"/>
  <c r="BO69" i="1"/>
  <c r="BM69" i="1"/>
  <c r="BL69" i="1"/>
  <c r="W69" i="1"/>
  <c r="U69" i="1"/>
  <c r="T69" i="1"/>
  <c r="S69" i="1"/>
  <c r="Q69" i="1"/>
  <c r="O69" i="1"/>
  <c r="M69" i="1"/>
  <c r="L69" i="1"/>
  <c r="K69" i="1"/>
  <c r="I69" i="1"/>
  <c r="H69" i="1"/>
  <c r="G69" i="1"/>
  <c r="F69" i="1"/>
  <c r="E69" i="1"/>
  <c r="D69" i="1"/>
  <c r="C69" i="1"/>
  <c r="CQ69" i="1"/>
  <c r="CP69" i="1"/>
  <c r="AN5" i="1"/>
  <c r="EU5" i="1"/>
  <c r="FA5" i="1"/>
  <c r="EQ5" i="1"/>
  <c r="BE5" i="1" s="1"/>
  <c r="EM5" i="1"/>
  <c r="EF5" i="1"/>
  <c r="EC5" i="1"/>
  <c r="DY5" i="1"/>
  <c r="BG5" i="1" s="1"/>
  <c r="CF5" i="1"/>
  <c r="CC5" i="1"/>
  <c r="BU5" i="1"/>
  <c r="BN5" i="1"/>
  <c r="AZ5" i="1"/>
  <c r="AQ5" i="1"/>
  <c r="AE5" i="1"/>
  <c r="N5" i="1"/>
  <c r="P5" i="1" s="1"/>
  <c r="AA5" i="1"/>
  <c r="Z5" i="1"/>
  <c r="AP5" i="1"/>
  <c r="FC68" i="1"/>
  <c r="FA68" i="1"/>
  <c r="EU68" i="1"/>
  <c r="EM68" i="1"/>
  <c r="EK68" i="1"/>
  <c r="DY68" i="1"/>
  <c r="FG68" i="1"/>
  <c r="CF68" i="1"/>
  <c r="AQ68" i="1"/>
  <c r="CC68" i="1"/>
  <c r="BU68" i="1"/>
  <c r="BR68" i="1"/>
  <c r="BN68" i="1"/>
  <c r="AZ68" i="1"/>
  <c r="AN68" i="1"/>
  <c r="AE68" i="1"/>
  <c r="AA68" i="1"/>
  <c r="EF68" i="1"/>
  <c r="AN66" i="1"/>
  <c r="FA66" i="1"/>
  <c r="AZ66" i="1"/>
  <c r="EK66" i="1"/>
  <c r="EC66" i="1"/>
  <c r="AW66" i="1"/>
  <c r="CC66" i="1"/>
  <c r="AQ66" i="1"/>
  <c r="BU66" i="1"/>
  <c r="BR66" i="1"/>
  <c r="BN66" i="1"/>
  <c r="AL66" i="1"/>
  <c r="AE66" i="1"/>
  <c r="Z66" i="1"/>
  <c r="N66" i="1"/>
  <c r="AD66" i="1" s="1"/>
  <c r="AA66" i="1"/>
  <c r="FC65" i="1"/>
  <c r="EZ65" i="1"/>
  <c r="EC65" i="1"/>
  <c r="DY65" i="1"/>
  <c r="CF65" i="1"/>
  <c r="CC65" i="1"/>
  <c r="AQ65" i="1"/>
  <c r="BU65" i="1"/>
  <c r="BR65" i="1"/>
  <c r="BN65" i="1"/>
  <c r="BZ65" i="1" s="1"/>
  <c r="AN65" i="1"/>
  <c r="AL65" i="1"/>
  <c r="Z65" i="1"/>
  <c r="AE65" i="1"/>
  <c r="N65" i="1"/>
  <c r="P65" i="1" s="1"/>
  <c r="AP65" i="1"/>
  <c r="EZ62" i="1"/>
  <c r="EM62" i="1"/>
  <c r="EF62" i="1"/>
  <c r="DY62" i="1"/>
  <c r="AX62" i="1"/>
  <c r="CW62" i="1"/>
  <c r="CF62" i="1"/>
  <c r="CC62" i="1"/>
  <c r="AQ62" i="1"/>
  <c r="BU62" i="1"/>
  <c r="BR62" i="1"/>
  <c r="AP62" i="1"/>
  <c r="Z62" i="1"/>
  <c r="AA62" i="1"/>
  <c r="FC64" i="1"/>
  <c r="AL64" i="1"/>
  <c r="EM64" i="1"/>
  <c r="CW64" i="1"/>
  <c r="CF64" i="1"/>
  <c r="CC64" i="1"/>
  <c r="AQ64" i="1"/>
  <c r="BU64" i="1"/>
  <c r="BR64" i="1"/>
  <c r="AX64" i="1"/>
  <c r="AP64" i="1"/>
  <c r="AN64" i="1"/>
  <c r="AA64" i="1"/>
  <c r="Z64" i="1"/>
  <c r="EF64" i="1"/>
  <c r="FC63" i="1"/>
  <c r="FA63" i="1"/>
  <c r="AL63" i="1"/>
  <c r="EQ63" i="1"/>
  <c r="BE63" i="1" s="1"/>
  <c r="EM63" i="1"/>
  <c r="EK63" i="1"/>
  <c r="EC63" i="1"/>
  <c r="DY63" i="1"/>
  <c r="CW63" i="1"/>
  <c r="CF63" i="1"/>
  <c r="CC63" i="1"/>
  <c r="BU63" i="1"/>
  <c r="BR63" i="1"/>
  <c r="BN63" i="1"/>
  <c r="AP63" i="1"/>
  <c r="AN63" i="1"/>
  <c r="AE63" i="1"/>
  <c r="AA63" i="1"/>
  <c r="EF63" i="1"/>
  <c r="AN61" i="1"/>
  <c r="EQ61" i="1"/>
  <c r="AZ61" i="1"/>
  <c r="EC61" i="1"/>
  <c r="DY61" i="1"/>
  <c r="FG61" i="1"/>
  <c r="CW61" i="1"/>
  <c r="AX61" i="1"/>
  <c r="AV61" i="1"/>
  <c r="CF61" i="1"/>
  <c r="AQ61" i="1"/>
  <c r="BU61" i="1"/>
  <c r="BR61" i="1"/>
  <c r="BN61" i="1"/>
  <c r="BZ61" i="1" s="1"/>
  <c r="AL61" i="1"/>
  <c r="AA61" i="1"/>
  <c r="AE61" i="1"/>
  <c r="Z61" i="1"/>
  <c r="EF61" i="1"/>
  <c r="AN60" i="1"/>
  <c r="EM60" i="1"/>
  <c r="EE60" i="1"/>
  <c r="EC60" i="1"/>
  <c r="DY60" i="1"/>
  <c r="CF60" i="1"/>
  <c r="CC60" i="1"/>
  <c r="BU60" i="1"/>
  <c r="BR60" i="1"/>
  <c r="BN60" i="1"/>
  <c r="AL60" i="1"/>
  <c r="N60" i="1"/>
  <c r="P60" i="1" s="1"/>
  <c r="AA60" i="1"/>
  <c r="Z60" i="1"/>
  <c r="AN59" i="1"/>
  <c r="EZ59" i="1"/>
  <c r="FA59" i="1"/>
  <c r="EQ59" i="1"/>
  <c r="EM59" i="1"/>
  <c r="EF59" i="1"/>
  <c r="EE59" i="1"/>
  <c r="EC59" i="1"/>
  <c r="FG59" i="1"/>
  <c r="CW59" i="1"/>
  <c r="AV59" i="1"/>
  <c r="CF59" i="1"/>
  <c r="CC59" i="1"/>
  <c r="BU59" i="1"/>
  <c r="BR59" i="1"/>
  <c r="BN59" i="1"/>
  <c r="AZ59" i="1"/>
  <c r="AX59" i="1"/>
  <c r="AQ59" i="1"/>
  <c r="AE59" i="1"/>
  <c r="N59" i="1"/>
  <c r="P59" i="1" s="1"/>
  <c r="AP59" i="1"/>
  <c r="AA59" i="1"/>
  <c r="FC58" i="1"/>
  <c r="EU58" i="1"/>
  <c r="FA58" i="1"/>
  <c r="EK58" i="1"/>
  <c r="EF58" i="1"/>
  <c r="EE58" i="1"/>
  <c r="FG58" i="1"/>
  <c r="CF58" i="1"/>
  <c r="AQ58" i="1"/>
  <c r="BR58" i="1"/>
  <c r="BN58" i="1"/>
  <c r="AN58" i="1"/>
  <c r="AE58" i="1"/>
  <c r="AA58" i="1"/>
  <c r="FC57" i="1"/>
  <c r="AZ57" i="1"/>
  <c r="EK57" i="1"/>
  <c r="DY57" i="1"/>
  <c r="FG57" i="1"/>
  <c r="CC57" i="1"/>
  <c r="BU57" i="1"/>
  <c r="BR57" i="1"/>
  <c r="BN57" i="1"/>
  <c r="AW57" i="1"/>
  <c r="AN57" i="1"/>
  <c r="AE57" i="1"/>
  <c r="N57" i="1"/>
  <c r="AN56" i="1"/>
  <c r="EU56" i="1"/>
  <c r="FA56" i="1"/>
  <c r="AZ56" i="1"/>
  <c r="EK56" i="1"/>
  <c r="EC56" i="1"/>
  <c r="DY56" i="1"/>
  <c r="CW56" i="1"/>
  <c r="AW56" i="1"/>
  <c r="CF56" i="1"/>
  <c r="CC56" i="1"/>
  <c r="BU56" i="1"/>
  <c r="BR56" i="1"/>
  <c r="BN56" i="1"/>
  <c r="AQ56" i="1"/>
  <c r="AE56" i="1"/>
  <c r="Z56" i="1"/>
  <c r="N56" i="1"/>
  <c r="FC55" i="1"/>
  <c r="EU55" i="1"/>
  <c r="FA55" i="1"/>
  <c r="EZ55" i="1"/>
  <c r="AZ55" i="1"/>
  <c r="EM55" i="1"/>
  <c r="EE55" i="1"/>
  <c r="FG55" i="1"/>
  <c r="CF55" i="1"/>
  <c r="CC55" i="1"/>
  <c r="AQ55" i="1"/>
  <c r="BU55" i="1"/>
  <c r="BR55" i="1"/>
  <c r="AX55" i="1"/>
  <c r="AN55" i="1"/>
  <c r="AE55" i="1"/>
  <c r="AA55" i="1"/>
  <c r="Z55" i="1"/>
  <c r="AP55" i="1"/>
  <c r="AN54" i="1"/>
  <c r="FA54" i="1"/>
  <c r="EQ54" i="1"/>
  <c r="AZ54" i="1"/>
  <c r="EK54" i="1"/>
  <c r="EF54" i="1"/>
  <c r="CW54" i="1"/>
  <c r="AX54" i="1"/>
  <c r="CF54" i="1"/>
  <c r="BU54" i="1"/>
  <c r="BR54" i="1"/>
  <c r="BN54" i="1"/>
  <c r="AP54" i="1"/>
  <c r="AA54" i="1"/>
  <c r="Z54" i="1"/>
  <c r="AE54" i="1"/>
  <c r="N54" i="1"/>
  <c r="FG54" i="1"/>
  <c r="AN53" i="1"/>
  <c r="EU53" i="1"/>
  <c r="FA53" i="1"/>
  <c r="EM53" i="1"/>
  <c r="EE53" i="1"/>
  <c r="EC53" i="1"/>
  <c r="DY53" i="1"/>
  <c r="AX53" i="1"/>
  <c r="AW53" i="1"/>
  <c r="CC53" i="1"/>
  <c r="BU53" i="1"/>
  <c r="BR53" i="1"/>
  <c r="BN53" i="1"/>
  <c r="AV53" i="1"/>
  <c r="N53" i="1"/>
  <c r="AD53" i="1" s="1"/>
  <c r="AA53" i="1"/>
  <c r="Z53" i="1"/>
  <c r="AE53" i="1"/>
  <c r="FC52" i="1"/>
  <c r="EZ52" i="1"/>
  <c r="EQ52" i="1"/>
  <c r="AZ52" i="1"/>
  <c r="EM52" i="1"/>
  <c r="EK52" i="1"/>
  <c r="EE52" i="1"/>
  <c r="EC52" i="1"/>
  <c r="FG52" i="1"/>
  <c r="AW52" i="1"/>
  <c r="CF52" i="1"/>
  <c r="CC52" i="1"/>
  <c r="BU52" i="1"/>
  <c r="BR52" i="1"/>
  <c r="BN52" i="1"/>
  <c r="AX52" i="1"/>
  <c r="AN52" i="1"/>
  <c r="AA52" i="1"/>
  <c r="Z52" i="1"/>
  <c r="AE52" i="1"/>
  <c r="N52" i="1"/>
  <c r="P52" i="1" s="1"/>
  <c r="AP52" i="1"/>
  <c r="EF52" i="1"/>
  <c r="AN25" i="1"/>
  <c r="FA25" i="1"/>
  <c r="EE25" i="1"/>
  <c r="DY25" i="1"/>
  <c r="FG25" i="1"/>
  <c r="CW25" i="1"/>
  <c r="CF25" i="1"/>
  <c r="BU25" i="1"/>
  <c r="BR25" i="1"/>
  <c r="BN25" i="1"/>
  <c r="AW25" i="1"/>
  <c r="AE25" i="1"/>
  <c r="AA25" i="1"/>
  <c r="AP25" i="1"/>
  <c r="EF25" i="1"/>
  <c r="FC11" i="1"/>
  <c r="AZ11" i="1"/>
  <c r="EM11" i="1"/>
  <c r="EK11" i="1"/>
  <c r="DY11" i="1"/>
  <c r="AV11" i="1"/>
  <c r="CF11" i="1"/>
  <c r="AQ11" i="1"/>
  <c r="CC11" i="1"/>
  <c r="BU11" i="1"/>
  <c r="BR11" i="1"/>
  <c r="BN11" i="1"/>
  <c r="AL11" i="1"/>
  <c r="AE11" i="1"/>
  <c r="N11" i="1"/>
  <c r="P11" i="1" s="1"/>
  <c r="BF11" i="1" s="1"/>
  <c r="AA11" i="1"/>
  <c r="Z11" i="1"/>
  <c r="AN49" i="1"/>
  <c r="FC49" i="1"/>
  <c r="FA49" i="1"/>
  <c r="EZ49" i="1"/>
  <c r="EQ49" i="1"/>
  <c r="EF49" i="1"/>
  <c r="EE49" i="1"/>
  <c r="EC49" i="1"/>
  <c r="CW49" i="1"/>
  <c r="AX49" i="1"/>
  <c r="AV49" i="1"/>
  <c r="CF49" i="1"/>
  <c r="CC49" i="1"/>
  <c r="BU49" i="1"/>
  <c r="BR49" i="1"/>
  <c r="BN49" i="1"/>
  <c r="AQ49" i="1"/>
  <c r="AL49" i="1"/>
  <c r="AE49" i="1"/>
  <c r="AA49" i="1"/>
  <c r="Z49" i="1"/>
  <c r="AP49" i="1"/>
  <c r="EM45" i="1"/>
  <c r="EK45" i="1"/>
  <c r="DY45" i="1"/>
  <c r="AV45" i="1"/>
  <c r="CF45" i="1"/>
  <c r="CC45" i="1"/>
  <c r="BU45" i="1"/>
  <c r="BR45" i="1"/>
  <c r="BN45" i="1"/>
  <c r="AX45" i="1"/>
  <c r="N45" i="1"/>
  <c r="Z45" i="1"/>
  <c r="AP45" i="1"/>
  <c r="AA45" i="1"/>
  <c r="EZ44" i="1"/>
  <c r="AL44" i="1"/>
  <c r="EM44" i="1"/>
  <c r="EK44" i="1"/>
  <c r="DY44" i="1"/>
  <c r="BG44" i="1" s="1"/>
  <c r="CW44" i="1"/>
  <c r="AQ44" i="1"/>
  <c r="CC44" i="1"/>
  <c r="BU44" i="1"/>
  <c r="BR44" i="1"/>
  <c r="BN44" i="1"/>
  <c r="AZ44" i="1"/>
  <c r="AN44" i="1"/>
  <c r="N44" i="1"/>
  <c r="AA44" i="1"/>
  <c r="Z44" i="1"/>
  <c r="AP44" i="1"/>
  <c r="AE44" i="1"/>
  <c r="FC42" i="1"/>
  <c r="EU42" i="1"/>
  <c r="FA42" i="1"/>
  <c r="EM42" i="1"/>
  <c r="EC42" i="1"/>
  <c r="CF42" i="1"/>
  <c r="CC42" i="1"/>
  <c r="BU42" i="1"/>
  <c r="BR42" i="1"/>
  <c r="BN42" i="1"/>
  <c r="AZ42" i="1"/>
  <c r="AQ42" i="1"/>
  <c r="AA42" i="1"/>
  <c r="Z42" i="1"/>
  <c r="AP42" i="1"/>
  <c r="AN41" i="1"/>
  <c r="EU41" i="1"/>
  <c r="FA41" i="1"/>
  <c r="AZ41" i="1"/>
  <c r="EK41" i="1"/>
  <c r="EE41" i="1"/>
  <c r="DY41" i="1"/>
  <c r="FG41" i="1"/>
  <c r="AW41" i="1"/>
  <c r="CF41" i="1"/>
  <c r="AQ41" i="1"/>
  <c r="CC41" i="1"/>
  <c r="BU41" i="1"/>
  <c r="BR41" i="1"/>
  <c r="BN41" i="1"/>
  <c r="AE41" i="1"/>
  <c r="AA41" i="1"/>
  <c r="N41" i="1"/>
  <c r="AP41" i="1"/>
  <c r="EF41" i="1"/>
  <c r="EZ40" i="1"/>
  <c r="AZ40" i="1"/>
  <c r="EF40" i="1"/>
  <c r="AX40" i="1"/>
  <c r="CW40" i="1"/>
  <c r="AW40" i="1"/>
  <c r="CF40" i="1"/>
  <c r="CC40" i="1"/>
  <c r="AQ40" i="1"/>
  <c r="BU40" i="1"/>
  <c r="BR40" i="1"/>
  <c r="BN40" i="1"/>
  <c r="AL40" i="1"/>
  <c r="AE40" i="1"/>
  <c r="Z40" i="1"/>
  <c r="N40" i="1"/>
  <c r="P40" i="1" s="1"/>
  <c r="AA40" i="1"/>
  <c r="AN39" i="1"/>
  <c r="EZ39" i="1"/>
  <c r="AZ39" i="1"/>
  <c r="EM39" i="1"/>
  <c r="EF39" i="1"/>
  <c r="EE39" i="1"/>
  <c r="EC39" i="1"/>
  <c r="DJ39" i="1"/>
  <c r="FG39" i="1"/>
  <c r="CW39" i="1"/>
  <c r="AW39" i="1"/>
  <c r="CF39" i="1"/>
  <c r="CC39" i="1"/>
  <c r="AQ39" i="1"/>
  <c r="BU39" i="1"/>
  <c r="BR39" i="1"/>
  <c r="BN39" i="1"/>
  <c r="AE39" i="1"/>
  <c r="Z39" i="1"/>
  <c r="N39" i="1"/>
  <c r="AD39" i="1" s="1"/>
  <c r="AP39" i="1"/>
  <c r="AN38" i="1"/>
  <c r="EZ38" i="1"/>
  <c r="EU38" i="1"/>
  <c r="FA38" i="1"/>
  <c r="EM38" i="1"/>
  <c r="EE38" i="1"/>
  <c r="DY38" i="1"/>
  <c r="CW38" i="1"/>
  <c r="AW38" i="1"/>
  <c r="CF38" i="1"/>
  <c r="CC38" i="1"/>
  <c r="AQ38" i="1"/>
  <c r="BU38" i="1"/>
  <c r="BR38" i="1"/>
  <c r="AX38" i="1"/>
  <c r="AV38" i="1"/>
  <c r="AP38" i="1"/>
  <c r="AE38" i="1"/>
  <c r="AA38" i="1"/>
  <c r="Z38" i="1"/>
  <c r="EF38" i="1"/>
  <c r="EZ47" i="1"/>
  <c r="AL47" i="1"/>
  <c r="EQ47" i="1"/>
  <c r="BE47" i="1" s="1"/>
  <c r="EF47" i="1"/>
  <c r="DY47" i="1"/>
  <c r="CF47" i="1"/>
  <c r="BU47" i="1"/>
  <c r="BR47" i="1"/>
  <c r="BN47" i="1"/>
  <c r="AX47" i="1"/>
  <c r="AW47" i="1"/>
  <c r="AP47" i="1"/>
  <c r="AN47" i="1"/>
  <c r="AE47" i="1"/>
  <c r="AA47" i="1"/>
  <c r="N47" i="1"/>
  <c r="P47" i="1" s="1"/>
  <c r="Z47" i="1"/>
  <c r="EQ36" i="1"/>
  <c r="BE36" i="1" s="1"/>
  <c r="AZ36" i="1"/>
  <c r="EM36" i="1"/>
  <c r="EF36" i="1"/>
  <c r="EC36" i="1"/>
  <c r="DY36" i="1"/>
  <c r="FG36" i="1"/>
  <c r="AX36" i="1"/>
  <c r="AV36" i="1"/>
  <c r="CF36" i="1"/>
  <c r="CC36" i="1"/>
  <c r="BU36" i="1"/>
  <c r="BR36" i="1"/>
  <c r="BN36" i="1"/>
  <c r="BG36" i="1"/>
  <c r="AP36" i="1"/>
  <c r="AA36" i="1"/>
  <c r="AN35" i="1"/>
  <c r="AZ35" i="1"/>
  <c r="EK35" i="1"/>
  <c r="FG35" i="1"/>
  <c r="AX35" i="1"/>
  <c r="CF35" i="1"/>
  <c r="AQ35" i="1"/>
  <c r="CC35" i="1"/>
  <c r="BU35" i="1"/>
  <c r="BR35" i="1"/>
  <c r="BN35" i="1"/>
  <c r="AE35" i="1"/>
  <c r="AA35" i="1"/>
  <c r="Z35" i="1"/>
  <c r="AP35" i="1"/>
  <c r="AN34" i="1"/>
  <c r="EZ34" i="1"/>
  <c r="FA34" i="1"/>
  <c r="AZ34" i="1"/>
  <c r="EK34" i="1"/>
  <c r="EE34" i="1"/>
  <c r="DY34" i="1"/>
  <c r="CW34" i="1"/>
  <c r="CF34" i="1"/>
  <c r="CC34" i="1"/>
  <c r="AQ34" i="1"/>
  <c r="BU34" i="1"/>
  <c r="BR34" i="1"/>
  <c r="BN34" i="1"/>
  <c r="AL34" i="1"/>
  <c r="AE34" i="1"/>
  <c r="N34" i="1"/>
  <c r="AA34" i="1"/>
  <c r="EF34" i="1"/>
  <c r="Z34" i="1"/>
  <c r="AZ33" i="1"/>
  <c r="EM33" i="1"/>
  <c r="EE33" i="1"/>
  <c r="EC33" i="1"/>
  <c r="DY33" i="1"/>
  <c r="FG33" i="1"/>
  <c r="CW33" i="1"/>
  <c r="AX33" i="1"/>
  <c r="AW33" i="1"/>
  <c r="CF33" i="1"/>
  <c r="CC33" i="1"/>
  <c r="CI33" i="1" s="1"/>
  <c r="AS33" i="1" s="1"/>
  <c r="BU33" i="1"/>
  <c r="BR33" i="1"/>
  <c r="BN33" i="1"/>
  <c r="AQ33" i="1"/>
  <c r="AP33" i="1"/>
  <c r="AN33" i="1"/>
  <c r="AL33" i="1"/>
  <c r="Z33" i="1"/>
  <c r="AE33" i="1"/>
  <c r="N33" i="1"/>
  <c r="P33" i="1" s="1"/>
  <c r="BF33" i="1" s="1"/>
  <c r="EF33" i="1"/>
  <c r="AN32" i="1"/>
  <c r="EU32" i="1"/>
  <c r="EM32" i="1"/>
  <c r="EF32" i="1"/>
  <c r="EE32" i="1"/>
  <c r="EC32" i="1"/>
  <c r="CW32" i="1"/>
  <c r="AV32" i="1"/>
  <c r="CF32" i="1"/>
  <c r="CC32" i="1"/>
  <c r="AQ32" i="1"/>
  <c r="BU32" i="1"/>
  <c r="BR32" i="1"/>
  <c r="BN32" i="1"/>
  <c r="AP32" i="1"/>
  <c r="AE32" i="1"/>
  <c r="AA32" i="1"/>
  <c r="Z32" i="1"/>
  <c r="AN37" i="1"/>
  <c r="FA37" i="1"/>
  <c r="EM37" i="1"/>
  <c r="EK37" i="1"/>
  <c r="AW37" i="1"/>
  <c r="CF37" i="1"/>
  <c r="CC37" i="1"/>
  <c r="BU37" i="1"/>
  <c r="BR37" i="1"/>
  <c r="BN37" i="1"/>
  <c r="AQ37" i="1"/>
  <c r="N37" i="1"/>
  <c r="AA37" i="1"/>
  <c r="Z37" i="1"/>
  <c r="EF37" i="1"/>
  <c r="EZ31" i="1"/>
  <c r="EQ31" i="1"/>
  <c r="AZ31" i="1"/>
  <c r="EK31" i="1"/>
  <c r="EF31" i="1"/>
  <c r="EC31" i="1"/>
  <c r="AX31" i="1"/>
  <c r="AV31" i="1"/>
  <c r="CF31" i="1"/>
  <c r="AQ31" i="1"/>
  <c r="BU31" i="1"/>
  <c r="BR31" i="1"/>
  <c r="BN31" i="1"/>
  <c r="AW31" i="1"/>
  <c r="AN31" i="1"/>
  <c r="AE31" i="1"/>
  <c r="AA31" i="1"/>
  <c r="Z31" i="1"/>
  <c r="N31" i="1"/>
  <c r="P31" i="1" s="1"/>
  <c r="BF31" i="1" s="1"/>
  <c r="AP31" i="1"/>
  <c r="FC30" i="1"/>
  <c r="EZ30" i="1"/>
  <c r="EU30" i="1"/>
  <c r="AZ30" i="1"/>
  <c r="EM30" i="1"/>
  <c r="EF30" i="1"/>
  <c r="EE30" i="1"/>
  <c r="EC30" i="1"/>
  <c r="DY30" i="1"/>
  <c r="AW30" i="1"/>
  <c r="AV30" i="1"/>
  <c r="CC30" i="1"/>
  <c r="BU30" i="1"/>
  <c r="BR30" i="1"/>
  <c r="BN30" i="1"/>
  <c r="AA30" i="1"/>
  <c r="AP30" i="1"/>
  <c r="Z30" i="1"/>
  <c r="AN48" i="1"/>
  <c r="EU48" i="1"/>
  <c r="FA48" i="1"/>
  <c r="EZ48" i="1"/>
  <c r="EM48" i="1"/>
  <c r="EF48" i="1"/>
  <c r="EC48" i="1"/>
  <c r="DY48" i="1"/>
  <c r="FG48" i="1"/>
  <c r="CF48" i="1"/>
  <c r="CC48" i="1"/>
  <c r="BU48" i="1"/>
  <c r="BR48" i="1"/>
  <c r="BN48" i="1"/>
  <c r="AQ48" i="1"/>
  <c r="AE48" i="1"/>
  <c r="N48" i="1"/>
  <c r="P48" i="1" s="1"/>
  <c r="Z48" i="1"/>
  <c r="AP48" i="1"/>
  <c r="FC29" i="1"/>
  <c r="FA29" i="1"/>
  <c r="EU29" i="1"/>
  <c r="EM29" i="1"/>
  <c r="AX29" i="1"/>
  <c r="CF29" i="1"/>
  <c r="BU29" i="1"/>
  <c r="BN29" i="1"/>
  <c r="AW29" i="1"/>
  <c r="AN29" i="1"/>
  <c r="AA29" i="1"/>
  <c r="Z29" i="1"/>
  <c r="EF29" i="1"/>
  <c r="AE29" i="1"/>
  <c r="AZ29" i="1"/>
  <c r="AN28" i="1"/>
  <c r="EZ28" i="1"/>
  <c r="EQ28" i="1"/>
  <c r="BE28" i="1" s="1"/>
  <c r="EM28" i="1"/>
  <c r="EF28" i="1"/>
  <c r="EC28" i="1"/>
  <c r="DY28" i="1"/>
  <c r="AX28" i="1"/>
  <c r="CF28" i="1"/>
  <c r="BU28" i="1"/>
  <c r="BR28" i="1"/>
  <c r="BN28" i="1"/>
  <c r="AQ28" i="1"/>
  <c r="AL28" i="1"/>
  <c r="AE28" i="1"/>
  <c r="N28" i="1"/>
  <c r="AA28" i="1"/>
  <c r="Z28" i="1"/>
  <c r="FC27" i="1"/>
  <c r="FA27" i="1"/>
  <c r="EU27" i="1"/>
  <c r="EQ27" i="1"/>
  <c r="AZ27" i="1"/>
  <c r="EF27" i="1"/>
  <c r="EK27" i="1"/>
  <c r="EC27" i="1"/>
  <c r="DY27" i="1"/>
  <c r="CW27" i="1"/>
  <c r="CF27" i="1"/>
  <c r="CC27" i="1"/>
  <c r="BU27" i="1"/>
  <c r="BR27" i="1"/>
  <c r="BN27" i="1"/>
  <c r="AQ27" i="1"/>
  <c r="AN27" i="1"/>
  <c r="AL27" i="1"/>
  <c r="AE27" i="1"/>
  <c r="N27" i="1"/>
  <c r="AB27" i="1" s="1"/>
  <c r="Z27" i="1"/>
  <c r="AP27" i="1"/>
  <c r="AA27" i="1"/>
  <c r="FC26" i="1"/>
  <c r="EU26" i="1"/>
  <c r="FA26" i="1"/>
  <c r="EZ26" i="1"/>
  <c r="AZ26" i="1"/>
  <c r="EE26" i="1"/>
  <c r="EC26" i="1"/>
  <c r="AX26" i="1"/>
  <c r="AV26" i="1"/>
  <c r="CF26" i="1"/>
  <c r="CC26" i="1"/>
  <c r="AQ26" i="1"/>
  <c r="BU26" i="1"/>
  <c r="BR26" i="1"/>
  <c r="BN26" i="1"/>
  <c r="AW26" i="1"/>
  <c r="AE26" i="1"/>
  <c r="N26" i="1"/>
  <c r="P26" i="1" s="1"/>
  <c r="AA26" i="1"/>
  <c r="Z26" i="1"/>
  <c r="AP26" i="1"/>
  <c r="EF26" i="1"/>
  <c r="EU24" i="1"/>
  <c r="FA24" i="1"/>
  <c r="EM24" i="1"/>
  <c r="EF24" i="1"/>
  <c r="EE24" i="1"/>
  <c r="EC24" i="1"/>
  <c r="DY24" i="1"/>
  <c r="AW24" i="1"/>
  <c r="CF24" i="1"/>
  <c r="CC24" i="1"/>
  <c r="BU24" i="1"/>
  <c r="BR24" i="1"/>
  <c r="BN24" i="1"/>
  <c r="AQ24" i="1"/>
  <c r="AN24" i="1"/>
  <c r="AL24" i="1"/>
  <c r="AE24" i="1"/>
  <c r="N24" i="1"/>
  <c r="AA24" i="1"/>
  <c r="Z24" i="1"/>
  <c r="AN50" i="1"/>
  <c r="EZ50" i="1"/>
  <c r="EU50" i="1"/>
  <c r="EC50" i="1"/>
  <c r="DY50" i="1"/>
  <c r="FG50" i="1"/>
  <c r="AV50" i="1"/>
  <c r="CF50" i="1"/>
  <c r="CC50" i="1"/>
  <c r="BU50" i="1"/>
  <c r="BR50" i="1"/>
  <c r="BN50" i="1"/>
  <c r="AX50" i="1"/>
  <c r="AW50" i="1"/>
  <c r="AE50" i="1"/>
  <c r="AA50" i="1"/>
  <c r="N50" i="1"/>
  <c r="P50" i="1" s="1"/>
  <c r="AP50" i="1"/>
  <c r="FC23" i="1"/>
  <c r="EZ23" i="1"/>
  <c r="AZ23" i="1"/>
  <c r="EK23" i="1"/>
  <c r="EC23" i="1"/>
  <c r="DY23" i="1"/>
  <c r="AX23" i="1"/>
  <c r="CF23" i="1"/>
  <c r="CC23" i="1"/>
  <c r="AQ23" i="1"/>
  <c r="BU23" i="1"/>
  <c r="BR23" i="1"/>
  <c r="BN23" i="1"/>
  <c r="AN23" i="1"/>
  <c r="AL23" i="1"/>
  <c r="AE23" i="1"/>
  <c r="Z23" i="1"/>
  <c r="N23" i="1"/>
  <c r="P23" i="1" s="1"/>
  <c r="AA23" i="1"/>
  <c r="EF23" i="1"/>
  <c r="FC22" i="1"/>
  <c r="FA22" i="1"/>
  <c r="EZ22" i="1"/>
  <c r="AZ22" i="1"/>
  <c r="FG22" i="1"/>
  <c r="AX22" i="1"/>
  <c r="AV22" i="1"/>
  <c r="CF22" i="1"/>
  <c r="CC22" i="1"/>
  <c r="AQ22" i="1"/>
  <c r="BU22" i="1"/>
  <c r="BR22" i="1"/>
  <c r="BN22" i="1"/>
  <c r="AW22" i="1"/>
  <c r="Z22" i="1"/>
  <c r="AA22" i="1"/>
  <c r="EF22" i="1"/>
  <c r="AN21" i="1"/>
  <c r="EU21" i="1"/>
  <c r="AL21" i="1"/>
  <c r="EZ21" i="1"/>
  <c r="EQ21" i="1"/>
  <c r="BE21" i="1" s="1"/>
  <c r="EM21" i="1"/>
  <c r="EF21" i="1"/>
  <c r="DY21" i="1"/>
  <c r="CW21" i="1"/>
  <c r="AV21" i="1"/>
  <c r="CF21" i="1"/>
  <c r="CC21" i="1"/>
  <c r="AQ21" i="1"/>
  <c r="BU21" i="1"/>
  <c r="BR21" i="1"/>
  <c r="AX21" i="1"/>
  <c r="AW21" i="1"/>
  <c r="AA21" i="1"/>
  <c r="Z21" i="1"/>
  <c r="AN67" i="1"/>
  <c r="EU67" i="1"/>
  <c r="FA67" i="1"/>
  <c r="EK67" i="1"/>
  <c r="EC67" i="1"/>
  <c r="CF67" i="1"/>
  <c r="CC67" i="1"/>
  <c r="BU67" i="1"/>
  <c r="BR67" i="1"/>
  <c r="BN67" i="1"/>
  <c r="AW67" i="1"/>
  <c r="AQ67" i="1"/>
  <c r="AE67" i="1"/>
  <c r="N67" i="1"/>
  <c r="P67" i="1" s="1"/>
  <c r="AA67" i="1"/>
  <c r="Z67" i="1"/>
  <c r="AP67" i="1"/>
  <c r="EF67" i="1"/>
  <c r="AZ67" i="1"/>
  <c r="EZ20" i="1"/>
  <c r="EU20" i="1"/>
  <c r="FA20" i="1"/>
  <c r="EQ20" i="1"/>
  <c r="BE20" i="1" s="1"/>
  <c r="EM20" i="1"/>
  <c r="EF20" i="1"/>
  <c r="EK20" i="1"/>
  <c r="EC20" i="1"/>
  <c r="FG20" i="1"/>
  <c r="CF20" i="1"/>
  <c r="CC20" i="1"/>
  <c r="BU20" i="1"/>
  <c r="BR20" i="1"/>
  <c r="BN20" i="1"/>
  <c r="AX20" i="1"/>
  <c r="AW20" i="1"/>
  <c r="AQ20" i="1"/>
  <c r="AN20" i="1"/>
  <c r="AL20" i="1"/>
  <c r="AE20" i="1"/>
  <c r="N20" i="1"/>
  <c r="P20" i="1" s="1"/>
  <c r="AA20" i="1"/>
  <c r="Z20" i="1"/>
  <c r="AZ20" i="1"/>
  <c r="AN19" i="1"/>
  <c r="FC19" i="1"/>
  <c r="EU19" i="1"/>
  <c r="AL19" i="1"/>
  <c r="EK19" i="1"/>
  <c r="EC19" i="1"/>
  <c r="FG19" i="1"/>
  <c r="CF19" i="1"/>
  <c r="CC19" i="1"/>
  <c r="BU19" i="1"/>
  <c r="BR19" i="1"/>
  <c r="BN19" i="1"/>
  <c r="AE19" i="1"/>
  <c r="AA19" i="1"/>
  <c r="N19" i="1"/>
  <c r="AD19" i="1" s="1"/>
  <c r="EF19" i="1"/>
  <c r="FC18" i="1"/>
  <c r="FA18" i="1"/>
  <c r="AL18" i="1"/>
  <c r="EQ18" i="1"/>
  <c r="BE18" i="1" s="1"/>
  <c r="AZ18" i="1"/>
  <c r="EK18" i="1"/>
  <c r="EC18" i="1"/>
  <c r="AV18" i="1"/>
  <c r="CF18" i="1"/>
  <c r="AQ18" i="1"/>
  <c r="BU18" i="1"/>
  <c r="BR18" i="1"/>
  <c r="BN18" i="1"/>
  <c r="AW18" i="1"/>
  <c r="AN18" i="1"/>
  <c r="AE18" i="1"/>
  <c r="AA18" i="1"/>
  <c r="Z18" i="1"/>
  <c r="N18" i="1"/>
  <c r="P18" i="1" s="1"/>
  <c r="EE18" i="1"/>
  <c r="FC17" i="1"/>
  <c r="EZ17" i="1"/>
  <c r="EU17" i="1"/>
  <c r="FA17" i="1"/>
  <c r="EF17" i="1"/>
  <c r="EE17" i="1"/>
  <c r="DJ17" i="1"/>
  <c r="CW17" i="1"/>
  <c r="AX17" i="1"/>
  <c r="CF17" i="1"/>
  <c r="CC17" i="1"/>
  <c r="AQ17" i="1"/>
  <c r="BU17" i="1"/>
  <c r="BR17" i="1"/>
  <c r="BN17" i="1"/>
  <c r="AP17" i="1"/>
  <c r="Z17" i="1"/>
  <c r="AE17" i="1"/>
  <c r="AA17" i="1"/>
  <c r="N17" i="1"/>
  <c r="EZ16" i="1"/>
  <c r="EM16" i="1"/>
  <c r="DY16" i="1"/>
  <c r="FG16" i="1"/>
  <c r="AX16" i="1"/>
  <c r="AW16" i="1"/>
  <c r="AV16" i="1"/>
  <c r="CF16" i="1"/>
  <c r="CC16" i="1"/>
  <c r="BU16" i="1"/>
  <c r="BR16" i="1"/>
  <c r="BN16" i="1"/>
  <c r="AQ16" i="1"/>
  <c r="AP16" i="1"/>
  <c r="AL16" i="1"/>
  <c r="EF16" i="1"/>
  <c r="Z16" i="1"/>
  <c r="FC15" i="1"/>
  <c r="EU15" i="1"/>
  <c r="AL15" i="1"/>
  <c r="EM15" i="1"/>
  <c r="EF15" i="1"/>
  <c r="EE15" i="1"/>
  <c r="EC15" i="1"/>
  <c r="FG15" i="1"/>
  <c r="CF15" i="1"/>
  <c r="CC15" i="1"/>
  <c r="BU15" i="1"/>
  <c r="BR15" i="1"/>
  <c r="BN15" i="1"/>
  <c r="AZ15" i="1"/>
  <c r="AQ15" i="1"/>
  <c r="AN15" i="1"/>
  <c r="AA15" i="1"/>
  <c r="N15" i="1"/>
  <c r="P15" i="1" s="1"/>
  <c r="AP15" i="1"/>
  <c r="FC51" i="1"/>
  <c r="EU51" i="1"/>
  <c r="EZ51" i="1"/>
  <c r="EM51" i="1"/>
  <c r="EK51" i="1"/>
  <c r="EC51" i="1"/>
  <c r="DY51" i="1"/>
  <c r="FG51" i="1"/>
  <c r="CW51" i="1"/>
  <c r="AV51" i="1"/>
  <c r="CF51" i="1"/>
  <c r="AQ51" i="1"/>
  <c r="BU51" i="1"/>
  <c r="BR51" i="1"/>
  <c r="BN51" i="1"/>
  <c r="AL51" i="1"/>
  <c r="N51" i="1"/>
  <c r="P51" i="1" s="1"/>
  <c r="AA51" i="1"/>
  <c r="FC43" i="1"/>
  <c r="EU43" i="1"/>
  <c r="AL43" i="1"/>
  <c r="EQ43" i="1"/>
  <c r="BE43" i="1" s="1"/>
  <c r="EM43" i="1"/>
  <c r="EC43" i="1"/>
  <c r="DY43" i="1"/>
  <c r="CW43" i="1"/>
  <c r="AQ43" i="1"/>
  <c r="CF43" i="1"/>
  <c r="CC43" i="1"/>
  <c r="BU43" i="1"/>
  <c r="BR43" i="1"/>
  <c r="BN43" i="1"/>
  <c r="AZ43" i="1"/>
  <c r="AW43" i="1"/>
  <c r="Z43" i="1"/>
  <c r="AA43" i="1"/>
  <c r="N43" i="1"/>
  <c r="AC43" i="1" s="1"/>
  <c r="AP43" i="1"/>
  <c r="EF43" i="1"/>
  <c r="AE43" i="1"/>
  <c r="FC14" i="1"/>
  <c r="AL14" i="1"/>
  <c r="AZ14" i="1"/>
  <c r="EK14" i="1"/>
  <c r="DY14" i="1"/>
  <c r="FG14" i="1"/>
  <c r="AX14" i="1"/>
  <c r="CF14" i="1"/>
  <c r="AQ14" i="1"/>
  <c r="BU14" i="1"/>
  <c r="BR14" i="1"/>
  <c r="BN14" i="1"/>
  <c r="AN14" i="1"/>
  <c r="AE14" i="1"/>
  <c r="AA14" i="1"/>
  <c r="N14" i="1"/>
  <c r="AP14" i="1"/>
  <c r="EF14" i="1"/>
  <c r="FC13" i="1"/>
  <c r="FA13" i="1"/>
  <c r="EZ13" i="1"/>
  <c r="EQ13" i="1"/>
  <c r="BE13" i="1" s="1"/>
  <c r="AZ13" i="1"/>
  <c r="EM13" i="1"/>
  <c r="EK13" i="1"/>
  <c r="EF13" i="1"/>
  <c r="EC13" i="1"/>
  <c r="DY13" i="1"/>
  <c r="AW13" i="1"/>
  <c r="CF13" i="1"/>
  <c r="CC13" i="1"/>
  <c r="BU13" i="1"/>
  <c r="BR13" i="1"/>
  <c r="BN13" i="1"/>
  <c r="AQ13" i="1"/>
  <c r="AL13" i="1"/>
  <c r="AE13" i="1"/>
  <c r="Z13" i="1"/>
  <c r="N13" i="1"/>
  <c r="P13" i="1" s="1"/>
  <c r="AA13" i="1"/>
  <c r="AN12" i="1"/>
  <c r="FA12" i="1"/>
  <c r="EZ12" i="1"/>
  <c r="EQ12" i="1"/>
  <c r="AZ12" i="1"/>
  <c r="EK12" i="1"/>
  <c r="EC12" i="1"/>
  <c r="DY12" i="1"/>
  <c r="FG12" i="1"/>
  <c r="CW12" i="1"/>
  <c r="AW12" i="1"/>
  <c r="AV12" i="1"/>
  <c r="CF12" i="1"/>
  <c r="AQ12" i="1"/>
  <c r="CC12" i="1"/>
  <c r="BU12" i="1"/>
  <c r="BR12" i="1"/>
  <c r="BN12" i="1"/>
  <c r="AX12" i="1"/>
  <c r="AA12" i="1"/>
  <c r="Z12" i="1"/>
  <c r="AE12" i="1"/>
  <c r="N12" i="1"/>
  <c r="P12" i="1" s="1"/>
  <c r="EF12" i="1"/>
  <c r="EU10" i="1"/>
  <c r="EZ10" i="1"/>
  <c r="EM10" i="1"/>
  <c r="EE10" i="1"/>
  <c r="EC10" i="1"/>
  <c r="DY10" i="1"/>
  <c r="FG10" i="1"/>
  <c r="CW10" i="1"/>
  <c r="AW10" i="1"/>
  <c r="AV10" i="1"/>
  <c r="CC10" i="1"/>
  <c r="AQ10" i="1"/>
  <c r="BU10" i="1"/>
  <c r="BR10" i="1"/>
  <c r="BN10" i="1"/>
  <c r="AX10" i="1"/>
  <c r="AL10" i="1"/>
  <c r="AE10" i="1"/>
  <c r="N10" i="1"/>
  <c r="AP10" i="1"/>
  <c r="Z10" i="1"/>
  <c r="AN46" i="1"/>
  <c r="FA46" i="1"/>
  <c r="AL46" i="1"/>
  <c r="EQ46" i="1"/>
  <c r="EM46" i="1"/>
  <c r="EF46" i="1"/>
  <c r="DY46" i="1"/>
  <c r="FG46" i="1"/>
  <c r="CW46" i="1"/>
  <c r="AV46" i="1"/>
  <c r="CF46" i="1"/>
  <c r="CC46" i="1"/>
  <c r="BU46" i="1"/>
  <c r="BR46" i="1"/>
  <c r="BN46" i="1"/>
  <c r="AZ46" i="1"/>
  <c r="AX46" i="1"/>
  <c r="AQ46" i="1"/>
  <c r="AP46" i="1"/>
  <c r="AA46" i="1"/>
  <c r="Z46" i="1"/>
  <c r="FC9" i="1"/>
  <c r="EU9" i="1"/>
  <c r="FA9" i="1"/>
  <c r="EK9" i="1"/>
  <c r="EF9" i="1"/>
  <c r="DY9" i="1"/>
  <c r="FG9" i="1"/>
  <c r="CW9" i="1"/>
  <c r="AX9" i="1"/>
  <c r="AW9" i="1"/>
  <c r="CF9" i="1"/>
  <c r="AQ9" i="1"/>
  <c r="CC9" i="1"/>
  <c r="BU9" i="1"/>
  <c r="BR9" i="1"/>
  <c r="BN9" i="1"/>
  <c r="AN9" i="1"/>
  <c r="AA9" i="1"/>
  <c r="N9" i="1"/>
  <c r="AD9" i="1" s="1"/>
  <c r="AP9" i="1"/>
  <c r="AE9" i="1"/>
  <c r="FC8" i="1"/>
  <c r="EU8" i="1"/>
  <c r="EQ8" i="1"/>
  <c r="BE8" i="1" s="1"/>
  <c r="EM8" i="1"/>
  <c r="EF8" i="1"/>
  <c r="EC8" i="1"/>
  <c r="DY8" i="1"/>
  <c r="CW8" i="1"/>
  <c r="AW8" i="1"/>
  <c r="AV8" i="1"/>
  <c r="CC8" i="1"/>
  <c r="BU8" i="1"/>
  <c r="BR8" i="1"/>
  <c r="BN8" i="1"/>
  <c r="AL8" i="1"/>
  <c r="N8" i="1"/>
  <c r="AC8" i="1" s="1"/>
  <c r="AA8" i="1"/>
  <c r="Z8" i="1"/>
  <c r="AP8" i="1"/>
  <c r="AE8" i="1"/>
  <c r="AZ8" i="1"/>
  <c r="FC7" i="1"/>
  <c r="EZ7" i="1"/>
  <c r="EU7" i="1"/>
  <c r="EQ7" i="1"/>
  <c r="BE7" i="1" s="1"/>
  <c r="AZ7" i="1"/>
  <c r="EM7" i="1"/>
  <c r="EF7" i="1"/>
  <c r="EC7" i="1"/>
  <c r="DY7" i="1"/>
  <c r="CW7" i="1"/>
  <c r="AW7" i="1"/>
  <c r="AQ7" i="1"/>
  <c r="CF7" i="1"/>
  <c r="CC7" i="1"/>
  <c r="BU7" i="1"/>
  <c r="BR7" i="1"/>
  <c r="BN7" i="1"/>
  <c r="AN7" i="1"/>
  <c r="AE7" i="1"/>
  <c r="Z7" i="1"/>
  <c r="AA7" i="1"/>
  <c r="N7" i="1"/>
  <c r="P7" i="1" s="1"/>
  <c r="AP7" i="1"/>
  <c r="FC6" i="1"/>
  <c r="EU6" i="1"/>
  <c r="EK6" i="1"/>
  <c r="AW6" i="1"/>
  <c r="BR6" i="1"/>
  <c r="AE6" i="1"/>
  <c r="AA6" i="1"/>
  <c r="EF6" i="1"/>
  <c r="BZ9" i="1" l="1"/>
  <c r="BZ12" i="1"/>
  <c r="BZ13" i="1"/>
  <c r="BZ15" i="1"/>
  <c r="BZ20" i="1"/>
  <c r="BZ22" i="1"/>
  <c r="BZ23" i="1"/>
  <c r="BZ25" i="1"/>
  <c r="BZ18" i="1"/>
  <c r="BZ31" i="1"/>
  <c r="BZ32" i="1"/>
  <c r="BZ47" i="1"/>
  <c r="BZ40" i="1"/>
  <c r="BZ56" i="1"/>
  <c r="BZ59" i="1"/>
  <c r="BZ43" i="1"/>
  <c r="BZ16" i="1"/>
  <c r="BZ19" i="1"/>
  <c r="BZ24" i="1"/>
  <c r="BZ28" i="1"/>
  <c r="BZ48" i="1"/>
  <c r="BZ41" i="1"/>
  <c r="BZ10" i="1"/>
  <c r="BZ51" i="1"/>
  <c r="BZ17" i="1"/>
  <c r="BZ30" i="1"/>
  <c r="BZ37" i="1"/>
  <c r="BZ34" i="1"/>
  <c r="BZ36" i="1"/>
  <c r="BZ39" i="1"/>
  <c r="BZ11" i="1"/>
  <c r="BZ53" i="1"/>
  <c r="BZ57" i="1"/>
  <c r="BZ7" i="1"/>
  <c r="BZ8" i="1"/>
  <c r="BZ27" i="1"/>
  <c r="BZ35" i="1"/>
  <c r="BZ60" i="1"/>
  <c r="BZ46" i="1"/>
  <c r="BZ14" i="1"/>
  <c r="BZ26" i="1"/>
  <c r="BZ42" i="1"/>
  <c r="BZ49" i="1"/>
  <c r="BZ52" i="1"/>
  <c r="BZ54" i="1"/>
  <c r="BZ67" i="1"/>
  <c r="BZ50" i="1"/>
  <c r="BZ33" i="1"/>
  <c r="BZ44" i="1"/>
  <c r="BZ45" i="1"/>
  <c r="BZ63" i="1"/>
  <c r="BZ66" i="1"/>
  <c r="BZ68" i="1"/>
  <c r="AC51" i="1"/>
  <c r="CI22" i="1"/>
  <c r="AS22" i="1" s="1"/>
  <c r="CI7" i="1"/>
  <c r="AS7" i="1" s="1"/>
  <c r="CI35" i="1"/>
  <c r="AS35" i="1" s="1"/>
  <c r="EG58" i="1"/>
  <c r="EY12" i="1"/>
  <c r="CI13" i="1"/>
  <c r="AS13" i="1" s="1"/>
  <c r="CI24" i="1"/>
  <c r="AS24" i="1" s="1"/>
  <c r="AD5" i="1"/>
  <c r="AB40" i="1"/>
  <c r="CI49" i="1"/>
  <c r="AS49" i="1" s="1"/>
  <c r="CI59" i="1"/>
  <c r="AS59" i="1" s="1"/>
  <c r="EG15" i="1"/>
  <c r="BI15" i="1" s="1"/>
  <c r="BJ15" i="1" s="1"/>
  <c r="EY17" i="1"/>
  <c r="CI67" i="1"/>
  <c r="AS67" i="1" s="1"/>
  <c r="CI42" i="1"/>
  <c r="AS42" i="1" s="1"/>
  <c r="EY26" i="1"/>
  <c r="CI68" i="1"/>
  <c r="AS68" i="1" s="1"/>
  <c r="AD31" i="1"/>
  <c r="CI64" i="1"/>
  <c r="AS64" i="1" s="1"/>
  <c r="BH43" i="1"/>
  <c r="CI27" i="1"/>
  <c r="AS27" i="1" s="1"/>
  <c r="CI37" i="1"/>
  <c r="AS37" i="1" s="1"/>
  <c r="AM38" i="1"/>
  <c r="CI63" i="1"/>
  <c r="AS63" i="1" s="1"/>
  <c r="AM49" i="1"/>
  <c r="EY59" i="1"/>
  <c r="BH30" i="1"/>
  <c r="BH61" i="1"/>
  <c r="BH56" i="1"/>
  <c r="AM12" i="1"/>
  <c r="FA50" i="1"/>
  <c r="AM50" i="1" s="1"/>
  <c r="AL50" i="1"/>
  <c r="AN8" i="1"/>
  <c r="EQ9" i="1"/>
  <c r="BE9" i="1" s="1"/>
  <c r="EZ46" i="1"/>
  <c r="EY46" i="1" s="1"/>
  <c r="AL12" i="1"/>
  <c r="CI12" i="1"/>
  <c r="AS12" i="1" s="1"/>
  <c r="AB13" i="1"/>
  <c r="CW14" i="1"/>
  <c r="EZ43" i="1"/>
  <c r="AX18" i="1"/>
  <c r="EM19" i="1"/>
  <c r="FC20" i="1"/>
  <c r="AL22" i="1"/>
  <c r="CW22" i="1"/>
  <c r="AW28" i="1"/>
  <c r="BH28" i="1"/>
  <c r="EZ29" i="1"/>
  <c r="EY29" i="1" s="1"/>
  <c r="EQ29" i="1"/>
  <c r="BE29" i="1" s="1"/>
  <c r="AW48" i="1"/>
  <c r="AL38" i="1"/>
  <c r="EQ44" i="1"/>
  <c r="BE44" i="1" s="1"/>
  <c r="DJ45" i="1"/>
  <c r="DM45" i="1" s="1"/>
  <c r="EQ11" i="1"/>
  <c r="BE11" i="1" s="1"/>
  <c r="DY59" i="1"/>
  <c r="BG59" i="1" s="1"/>
  <c r="EZ64" i="1"/>
  <c r="EQ64" i="1"/>
  <c r="BE64" i="1" s="1"/>
  <c r="EK65" i="1"/>
  <c r="EE65" i="1"/>
  <c r="FC5" i="1"/>
  <c r="FA39" i="1"/>
  <c r="AM39" i="1" s="1"/>
  <c r="AL39" i="1"/>
  <c r="FG60" i="1"/>
  <c r="AW60" i="1"/>
  <c r="AV60" i="1"/>
  <c r="AL7" i="1"/>
  <c r="EK7" i="1"/>
  <c r="AV9" i="1"/>
  <c r="EC9" i="1"/>
  <c r="BH9" i="1" s="1"/>
  <c r="EZ9" i="1"/>
  <c r="EY9" i="1" s="1"/>
  <c r="CI46" i="1"/>
  <c r="AS46" i="1" s="1"/>
  <c r="FC46" i="1"/>
  <c r="AN10" i="1"/>
  <c r="DJ12" i="1"/>
  <c r="DT12" i="1" s="1"/>
  <c r="AV43" i="1"/>
  <c r="FA43" i="1"/>
  <c r="AN51" i="1"/>
  <c r="CI15" i="1"/>
  <c r="AS15" i="1" s="1"/>
  <c r="DY15" i="1"/>
  <c r="EK15" i="1"/>
  <c r="DY17" i="1"/>
  <c r="BG17" i="1" s="1"/>
  <c r="AN17" i="1"/>
  <c r="DJ18" i="1"/>
  <c r="DN18" i="1" s="1"/>
  <c r="DY19" i="1"/>
  <c r="BG19" i="1" s="1"/>
  <c r="EQ19" i="1"/>
  <c r="BE19" i="1" s="1"/>
  <c r="AL67" i="1"/>
  <c r="AX67" i="1"/>
  <c r="EM67" i="1"/>
  <c r="DJ21" i="1"/>
  <c r="DR21" i="1" s="1"/>
  <c r="FA21" i="1"/>
  <c r="AM21" i="1" s="1"/>
  <c r="AN22" i="1"/>
  <c r="EK50" i="1"/>
  <c r="P24" i="1"/>
  <c r="AC24" i="1"/>
  <c r="FC24" i="1"/>
  <c r="AL26" i="1"/>
  <c r="EM26" i="1"/>
  <c r="EC29" i="1"/>
  <c r="AL29" i="1"/>
  <c r="AW34" i="1"/>
  <c r="EC34" i="1"/>
  <c r="BH34" i="1" s="1"/>
  <c r="AM34" i="1"/>
  <c r="DJ35" i="1"/>
  <c r="DS35" i="1" s="1"/>
  <c r="EQ35" i="1"/>
  <c r="BE35" i="1" s="1"/>
  <c r="AL35" i="1"/>
  <c r="EK47" i="1"/>
  <c r="EQ38" i="1"/>
  <c r="BE38" i="1" s="1"/>
  <c r="FC41" i="1"/>
  <c r="EM49" i="1"/>
  <c r="AM59" i="1"/>
  <c r="CW65" i="1"/>
  <c r="AH65" i="1" s="1"/>
  <c r="FA6" i="1"/>
  <c r="FC12" i="1"/>
  <c r="EY13" i="1"/>
  <c r="EM14" i="1"/>
  <c r="EQ51" i="1"/>
  <c r="BE51" i="1" s="1"/>
  <c r="EC17" i="1"/>
  <c r="DY18" i="1"/>
  <c r="BG18" i="1" s="1"/>
  <c r="FA19" i="1"/>
  <c r="CI20" i="1"/>
  <c r="DY20" i="1"/>
  <c r="BH20" i="1" s="1"/>
  <c r="FC21" i="1"/>
  <c r="FA23" i="1"/>
  <c r="AM23" i="1" s="1"/>
  <c r="AN26" i="1"/>
  <c r="DJ26" i="1"/>
  <c r="DR26" i="1" s="1"/>
  <c r="CW28" i="1"/>
  <c r="EE28" i="1"/>
  <c r="EG28" i="1" s="1"/>
  <c r="BI28" i="1" s="1"/>
  <c r="BJ28" i="1" s="1"/>
  <c r="EK28" i="1"/>
  <c r="AX48" i="1"/>
  <c r="FC48" i="1"/>
  <c r="AL37" i="1"/>
  <c r="EQ37" i="1"/>
  <c r="BE37" i="1" s="1"/>
  <c r="DJ33" i="1"/>
  <c r="DP33" i="1" s="1"/>
  <c r="DY40" i="1"/>
  <c r="BG40" i="1" s="1"/>
  <c r="EZ54" i="1"/>
  <c r="EY54" i="1" s="1"/>
  <c r="AL54" i="1"/>
  <c r="AW64" i="1"/>
  <c r="FG65" i="1"/>
  <c r="AX65" i="1"/>
  <c r="AW65" i="1"/>
  <c r="FG5" i="1"/>
  <c r="AX5" i="1"/>
  <c r="AW5" i="1"/>
  <c r="DJ14" i="1"/>
  <c r="DO14" i="1" s="1"/>
  <c r="AW51" i="1"/>
  <c r="AV15" i="1"/>
  <c r="AM17" i="1"/>
  <c r="DJ67" i="1"/>
  <c r="DS67" i="1" s="1"/>
  <c r="AW23" i="1"/>
  <c r="CW24" i="1"/>
  <c r="AX24" i="1"/>
  <c r="CI26" i="1"/>
  <c r="AS26" i="1" s="1"/>
  <c r="P28" i="1"/>
  <c r="AB28" i="1"/>
  <c r="CW48" i="1"/>
  <c r="AH48" i="1" s="1"/>
  <c r="FG32" i="1"/>
  <c r="AX32" i="1"/>
  <c r="AW32" i="1"/>
  <c r="EM47" i="1"/>
  <c r="FC39" i="1"/>
  <c r="EM41" i="1"/>
  <c r="EK42" i="1"/>
  <c r="EF42" i="1"/>
  <c r="AN42" i="1"/>
  <c r="FC25" i="1"/>
  <c r="DY52" i="1"/>
  <c r="BG52" i="1" s="1"/>
  <c r="EC54" i="1"/>
  <c r="AB56" i="1"/>
  <c r="AD56" i="1"/>
  <c r="EM56" i="1"/>
  <c r="EZ60" i="1"/>
  <c r="EU60" i="1"/>
  <c r="AW68" i="1"/>
  <c r="FA30" i="1"/>
  <c r="AM30" i="1" s="1"/>
  <c r="AL30" i="1"/>
  <c r="P37" i="1"/>
  <c r="R37" i="1" s="1"/>
  <c r="AD37" i="1"/>
  <c r="DJ7" i="1"/>
  <c r="DO7" i="1" s="1"/>
  <c r="FA7" i="1"/>
  <c r="EY7" i="1" s="1"/>
  <c r="FA10" i="1"/>
  <c r="AM10" i="1" s="1"/>
  <c r="AX51" i="1"/>
  <c r="FA51" i="1"/>
  <c r="AM51" i="1" s="1"/>
  <c r="EZ15" i="1"/>
  <c r="EC16" i="1"/>
  <c r="BH16" i="1" s="1"/>
  <c r="AL17" i="1"/>
  <c r="EG17" i="1"/>
  <c r="BI17" i="1" s="1"/>
  <c r="BJ17" i="1" s="1"/>
  <c r="AD18" i="1"/>
  <c r="AW19" i="1"/>
  <c r="AB20" i="1"/>
  <c r="AM20" i="1"/>
  <c r="DY67" i="1"/>
  <c r="BH67" i="1" s="1"/>
  <c r="DY22" i="1"/>
  <c r="BG22" i="1" s="1"/>
  <c r="AM22" i="1"/>
  <c r="AD23" i="1"/>
  <c r="AM26" i="1"/>
  <c r="DJ30" i="1"/>
  <c r="DP30" i="1" s="1"/>
  <c r="DJ41" i="1"/>
  <c r="DP41" i="1" s="1"/>
  <c r="FG42" i="1"/>
  <c r="AX42" i="1"/>
  <c r="AW42" i="1"/>
  <c r="EQ57" i="1"/>
  <c r="BE57" i="1" s="1"/>
  <c r="AL57" i="1"/>
  <c r="EG59" i="1"/>
  <c r="BI59" i="1" s="1"/>
  <c r="BJ59" i="1" s="1"/>
  <c r="AN6" i="1"/>
  <c r="CW6" i="1"/>
  <c r="AD7" i="1"/>
  <c r="AX7" i="1"/>
  <c r="EZ8" i="1"/>
  <c r="EC46" i="1"/>
  <c r="BH46" i="1" s="1"/>
  <c r="AN13" i="1"/>
  <c r="FA14" i="1"/>
  <c r="AN43" i="1"/>
  <c r="AX43" i="1"/>
  <c r="EK43" i="1"/>
  <c r="FA15" i="1"/>
  <c r="CW16" i="1"/>
  <c r="EU16" i="1"/>
  <c r="DR17" i="1"/>
  <c r="EC21" i="1"/>
  <c r="BH21" i="1" s="1"/>
  <c r="EQ50" i="1"/>
  <c r="BE50" i="1" s="1"/>
  <c r="EZ24" i="1"/>
  <c r="AM24" i="1" s="1"/>
  <c r="FG27" i="1"/>
  <c r="AW27" i="1"/>
  <c r="EZ27" i="1"/>
  <c r="AM27" i="1" s="1"/>
  <c r="CI48" i="1"/>
  <c r="AS48" i="1" s="1"/>
  <c r="AL31" i="1"/>
  <c r="FA31" i="1"/>
  <c r="AM31" i="1" s="1"/>
  <c r="P34" i="1"/>
  <c r="R34" i="1" s="1"/>
  <c r="AC34" i="1"/>
  <c r="FC35" i="1"/>
  <c r="EK36" i="1"/>
  <c r="EE36" i="1"/>
  <c r="EG36" i="1" s="1"/>
  <c r="BI36" i="1" s="1"/>
  <c r="BJ36" i="1" s="1"/>
  <c r="AM55" i="1"/>
  <c r="AX60" i="1"/>
  <c r="AV7" i="1"/>
  <c r="AX8" i="1"/>
  <c r="EK8" i="1"/>
  <c r="FA8" i="1"/>
  <c r="AL9" i="1"/>
  <c r="EM9" i="1"/>
  <c r="EK46" i="1"/>
  <c r="EE12" i="1"/>
  <c r="EG12" i="1" s="1"/>
  <c r="BI12" i="1" s="1"/>
  <c r="BJ12" i="1" s="1"/>
  <c r="EU12" i="1"/>
  <c r="AW14" i="1"/>
  <c r="EC14" i="1"/>
  <c r="BH14" i="1" s="1"/>
  <c r="EU14" i="1"/>
  <c r="CI43" i="1"/>
  <c r="AS43" i="1" s="1"/>
  <c r="AB15" i="1"/>
  <c r="CW15" i="1"/>
  <c r="AH15" i="1" s="1"/>
  <c r="EQ15" i="1"/>
  <c r="BE15" i="1" s="1"/>
  <c r="DS17" i="1"/>
  <c r="EK17" i="1"/>
  <c r="EZ18" i="1"/>
  <c r="AM18" i="1" s="1"/>
  <c r="EK21" i="1"/>
  <c r="EC22" i="1"/>
  <c r="EU22" i="1"/>
  <c r="AV37" i="1"/>
  <c r="AX37" i="1"/>
  <c r="FC37" i="1"/>
  <c r="EZ32" i="1"/>
  <c r="AL32" i="1"/>
  <c r="EU33" i="1"/>
  <c r="EZ33" i="1"/>
  <c r="DJ36" i="1"/>
  <c r="DS36" i="1" s="1"/>
  <c r="CI39" i="1"/>
  <c r="AS39" i="1" s="1"/>
  <c r="EK40" i="1"/>
  <c r="FC40" i="1"/>
  <c r="AN40" i="1"/>
  <c r="AX44" i="1"/>
  <c r="AW44" i="1"/>
  <c r="AV44" i="1"/>
  <c r="FC54" i="1"/>
  <c r="EC55" i="1"/>
  <c r="CW60" i="1"/>
  <c r="AH60" i="1" s="1"/>
  <c r="AV5" i="1"/>
  <c r="DY26" i="1"/>
  <c r="BH26" i="1" s="1"/>
  <c r="DJ27" i="1"/>
  <c r="DM27" i="1" s="1"/>
  <c r="EM27" i="1"/>
  <c r="AV48" i="1"/>
  <c r="CW30" i="1"/>
  <c r="EU31" i="1"/>
  <c r="DY37" i="1"/>
  <c r="BG37" i="1" s="1"/>
  <c r="CI32" i="1"/>
  <c r="AS32" i="1" s="1"/>
  <c r="EK33" i="1"/>
  <c r="EM35" i="1"/>
  <c r="CW36" i="1"/>
  <c r="DR36" i="1"/>
  <c r="AL36" i="1"/>
  <c r="EC38" i="1"/>
  <c r="BH38" i="1" s="1"/>
  <c r="AV39" i="1"/>
  <c r="DN39" i="1"/>
  <c r="DY39" i="1"/>
  <c r="BH39" i="1" s="1"/>
  <c r="DJ40" i="1"/>
  <c r="DN40" i="1" s="1"/>
  <c r="AL41" i="1"/>
  <c r="DY42" i="1"/>
  <c r="BH42" i="1" s="1"/>
  <c r="FA44" i="1"/>
  <c r="AM44" i="1" s="1"/>
  <c r="AL45" i="1"/>
  <c r="AN11" i="1"/>
  <c r="AV52" i="1"/>
  <c r="AL53" i="1"/>
  <c r="EE54" i="1"/>
  <c r="FA57" i="1"/>
  <c r="AW59" i="1"/>
  <c r="FC60" i="1"/>
  <c r="EK64" i="1"/>
  <c r="CI62" i="1"/>
  <c r="AS62" i="1" s="1"/>
  <c r="CI65" i="1"/>
  <c r="AS65" i="1" s="1"/>
  <c r="DJ65" i="1"/>
  <c r="DO65" i="1" s="1"/>
  <c r="DY66" i="1"/>
  <c r="BG66" i="1" s="1"/>
  <c r="AX30" i="1"/>
  <c r="EC37" i="1"/>
  <c r="DY32" i="1"/>
  <c r="BH32" i="1" s="1"/>
  <c r="FC33" i="1"/>
  <c r="FC34" i="1"/>
  <c r="AV41" i="1"/>
  <c r="EC41" i="1"/>
  <c r="BH41" i="1" s="1"/>
  <c r="AL42" i="1"/>
  <c r="EC45" i="1"/>
  <c r="FA11" i="1"/>
  <c r="EC25" i="1"/>
  <c r="EU25" i="1"/>
  <c r="AL52" i="1"/>
  <c r="EU54" i="1"/>
  <c r="CW55" i="1"/>
  <c r="EK55" i="1"/>
  <c r="DJ57" i="1"/>
  <c r="DT57" i="1" s="1"/>
  <c r="AL59" i="1"/>
  <c r="FC59" i="1"/>
  <c r="EU63" i="1"/>
  <c r="AV42" i="1"/>
  <c r="AV62" i="1"/>
  <c r="AV27" i="1"/>
  <c r="FA28" i="1"/>
  <c r="EY28" i="1" s="1"/>
  <c r="DY29" i="1"/>
  <c r="BG29" i="1" s="1"/>
  <c r="AL48" i="1"/>
  <c r="AN30" i="1"/>
  <c r="DJ31" i="1"/>
  <c r="DN31" i="1" s="1"/>
  <c r="EM31" i="1"/>
  <c r="FA32" i="1"/>
  <c r="DY35" i="1"/>
  <c r="BG35" i="1" s="1"/>
  <c r="FA35" i="1"/>
  <c r="CI36" i="1"/>
  <c r="AS36" i="1" s="1"/>
  <c r="FA36" i="1"/>
  <c r="CW47" i="1"/>
  <c r="AH47" i="1" s="1"/>
  <c r="FA47" i="1"/>
  <c r="AM47" i="1" s="1"/>
  <c r="FC38" i="1"/>
  <c r="EU39" i="1"/>
  <c r="EQ40" i="1"/>
  <c r="BE40" i="1" s="1"/>
  <c r="AX41" i="1"/>
  <c r="DQ45" i="1"/>
  <c r="EU45" i="1"/>
  <c r="EU49" i="1"/>
  <c r="EG25" i="1"/>
  <c r="BI25" i="1" s="1"/>
  <c r="BJ25" i="1" s="1"/>
  <c r="CW52" i="1"/>
  <c r="AH52" i="1" s="1"/>
  <c r="EU52" i="1"/>
  <c r="EZ53" i="1"/>
  <c r="AM53" i="1" s="1"/>
  <c r="DJ54" i="1"/>
  <c r="DP54" i="1" s="1"/>
  <c r="AL56" i="1"/>
  <c r="DY58" i="1"/>
  <c r="EM58" i="1"/>
  <c r="EZ61" i="1"/>
  <c r="FA65" i="1"/>
  <c r="EY65" i="1" s="1"/>
  <c r="EK22" i="1"/>
  <c r="EM50" i="1"/>
  <c r="FC50" i="1"/>
  <c r="AD26" i="1"/>
  <c r="AD27" i="1"/>
  <c r="FC28" i="1"/>
  <c r="EK48" i="1"/>
  <c r="DY31" i="1"/>
  <c r="BH31" i="1" s="1"/>
  <c r="FC31" i="1"/>
  <c r="CW37" i="1"/>
  <c r="EU37" i="1"/>
  <c r="AV33" i="1"/>
  <c r="CI34" i="1"/>
  <c r="AS34" i="1" s="1"/>
  <c r="AW35" i="1"/>
  <c r="EC35" i="1"/>
  <c r="EU35" i="1"/>
  <c r="EZ36" i="1"/>
  <c r="FC47" i="1"/>
  <c r="CI38" i="1"/>
  <c r="AS38" i="1" s="1"/>
  <c r="EC40" i="1"/>
  <c r="FA40" i="1"/>
  <c r="EY40" i="1" s="1"/>
  <c r="EC44" i="1"/>
  <c r="BH44" i="1" s="1"/>
  <c r="FC45" i="1"/>
  <c r="EK49" i="1"/>
  <c r="FA52" i="1"/>
  <c r="AM52" i="1" s="1"/>
  <c r="CW53" i="1"/>
  <c r="DY54" i="1"/>
  <c r="BG54" i="1" s="1"/>
  <c r="CI55" i="1"/>
  <c r="DY55" i="1"/>
  <c r="BG55" i="1" s="1"/>
  <c r="EZ56" i="1"/>
  <c r="EY56" i="1" s="1"/>
  <c r="FA60" i="1"/>
  <c r="FA61" i="1"/>
  <c r="EC62" i="1"/>
  <c r="BH62" i="1" s="1"/>
  <c r="EU65" i="1"/>
  <c r="AL5" i="1"/>
  <c r="BH5" i="1"/>
  <c r="FA33" i="1"/>
  <c r="DS39" i="1"/>
  <c r="EK39" i="1"/>
  <c r="CW42" i="1"/>
  <c r="DY49" i="1"/>
  <c r="BG49" i="1" s="1"/>
  <c r="EC11" i="1"/>
  <c r="BH11" i="1" s="1"/>
  <c r="EM25" i="1"/>
  <c r="AV54" i="1"/>
  <c r="AX56" i="1"/>
  <c r="FC56" i="1"/>
  <c r="EC57" i="1"/>
  <c r="EC58" i="1"/>
  <c r="EK59" i="1"/>
  <c r="EU59" i="1"/>
  <c r="DY64" i="1"/>
  <c r="BG64" i="1" s="1"/>
  <c r="EU62" i="1"/>
  <c r="FC66" i="1"/>
  <c r="EC68" i="1"/>
  <c r="EK5" i="1"/>
  <c r="BH7" i="1"/>
  <c r="BG7" i="1"/>
  <c r="BG9" i="1"/>
  <c r="BH10" i="1"/>
  <c r="BG10" i="1"/>
  <c r="AH12" i="1"/>
  <c r="R12" i="1"/>
  <c r="R13" i="1"/>
  <c r="BF13" i="1"/>
  <c r="R7" i="1"/>
  <c r="AH7" i="1"/>
  <c r="P10" i="1"/>
  <c r="AC10" i="1"/>
  <c r="DP12" i="1"/>
  <c r="P8" i="1"/>
  <c r="AD8" i="1"/>
  <c r="BH51" i="1"/>
  <c r="BG51" i="1"/>
  <c r="R15" i="1"/>
  <c r="BG46" i="1"/>
  <c r="BF12" i="1"/>
  <c r="AM13" i="1"/>
  <c r="P14" i="1"/>
  <c r="AC14" i="1"/>
  <c r="AB14" i="1"/>
  <c r="AB9" i="1"/>
  <c r="P9" i="1"/>
  <c r="AD43" i="1"/>
  <c r="P43" i="1"/>
  <c r="BF43" i="1" s="1"/>
  <c r="AB43" i="1"/>
  <c r="BH13" i="1"/>
  <c r="BG13" i="1"/>
  <c r="CI9" i="1"/>
  <c r="AS9" i="1" s="1"/>
  <c r="AD14" i="1"/>
  <c r="BH8" i="1"/>
  <c r="BH12" i="1"/>
  <c r="BG12" i="1"/>
  <c r="BG14" i="1"/>
  <c r="AH51" i="1"/>
  <c r="R51" i="1"/>
  <c r="BF51" i="1"/>
  <c r="Z6" i="1"/>
  <c r="EE6" i="1"/>
  <c r="EZ6" i="1"/>
  <c r="BF7" i="1"/>
  <c r="FG7" i="1"/>
  <c r="AB8" i="1"/>
  <c r="AZ9" i="1"/>
  <c r="DJ9" i="1"/>
  <c r="DL9" i="1" s="1"/>
  <c r="BE46" i="1"/>
  <c r="EU46" i="1"/>
  <c r="AA10" i="1"/>
  <c r="EF10" i="1"/>
  <c r="EG10" i="1" s="1"/>
  <c r="BI10" i="1" s="1"/>
  <c r="BJ10" i="1" s="1"/>
  <c r="EQ10" i="1"/>
  <c r="BE10" i="1" s="1"/>
  <c r="AP12" i="1"/>
  <c r="EM12" i="1"/>
  <c r="AC13" i="1"/>
  <c r="CW13" i="1"/>
  <c r="AH13" i="1" s="1"/>
  <c r="Z14" i="1"/>
  <c r="EE14" i="1"/>
  <c r="EZ14" i="1"/>
  <c r="EY14" i="1" s="1"/>
  <c r="FG43" i="1"/>
  <c r="AD51" i="1"/>
  <c r="Z15" i="1"/>
  <c r="DJ15" i="1"/>
  <c r="DT15" i="1" s="1"/>
  <c r="AZ16" i="1"/>
  <c r="AE16" i="1"/>
  <c r="FA16" i="1"/>
  <c r="AM16" i="1" s="1"/>
  <c r="EQ16" i="1"/>
  <c r="BE16" i="1" s="1"/>
  <c r="CI17" i="1"/>
  <c r="AS17" i="1" s="1"/>
  <c r="FG17" i="1"/>
  <c r="BF67" i="1"/>
  <c r="R67" i="1"/>
  <c r="EQ6" i="1"/>
  <c r="BE6" i="1" s="1"/>
  <c r="Z9" i="1"/>
  <c r="EE9" i="1"/>
  <c r="N46" i="1"/>
  <c r="P46" i="1" s="1"/>
  <c r="AE46" i="1"/>
  <c r="AW46" i="1"/>
  <c r="AB10" i="1"/>
  <c r="FC10" i="1"/>
  <c r="AD13" i="1"/>
  <c r="AV13" i="1"/>
  <c r="EU13" i="1"/>
  <c r="EQ14" i="1"/>
  <c r="BE14" i="1" s="1"/>
  <c r="BG43" i="1"/>
  <c r="AZ51" i="1"/>
  <c r="AE51" i="1"/>
  <c r="BF15" i="1"/>
  <c r="BG16" i="1"/>
  <c r="CI16" i="1"/>
  <c r="AS16" i="1" s="1"/>
  <c r="DO17" i="1"/>
  <c r="DM17" i="1"/>
  <c r="DT17" i="1"/>
  <c r="DL17" i="1"/>
  <c r="DP17" i="1"/>
  <c r="DR18" i="1"/>
  <c r="AL6" i="1"/>
  <c r="BU6" i="1"/>
  <c r="CC6" i="1"/>
  <c r="AL69" i="1"/>
  <c r="EE7" i="1"/>
  <c r="FG8" i="1"/>
  <c r="DJ46" i="1"/>
  <c r="DM46" i="1" s="1"/>
  <c r="AD10" i="1"/>
  <c r="AP13" i="1"/>
  <c r="AX13" i="1"/>
  <c r="CC14" i="1"/>
  <c r="CI14" i="1" s="1"/>
  <c r="AS14" i="1" s="1"/>
  <c r="EE43" i="1"/>
  <c r="EF51" i="1"/>
  <c r="AW15" i="1"/>
  <c r="DJ16" i="1"/>
  <c r="DT16" i="1" s="1"/>
  <c r="AN16" i="1"/>
  <c r="FC16" i="1"/>
  <c r="AV17" i="1"/>
  <c r="DN17" i="1"/>
  <c r="AZ17" i="1"/>
  <c r="CI19" i="1"/>
  <c r="AS19" i="1" s="1"/>
  <c r="FG13" i="1"/>
  <c r="DJ43" i="1"/>
  <c r="DN43" i="1" s="1"/>
  <c r="Z69" i="1"/>
  <c r="N69" i="1"/>
  <c r="P69" i="1" s="1"/>
  <c r="AV6" i="1"/>
  <c r="BN6" i="1"/>
  <c r="AQ69" i="1"/>
  <c r="DY6" i="1"/>
  <c r="AN69" i="1"/>
  <c r="BG8" i="1"/>
  <c r="CF8" i="1"/>
  <c r="CI8" i="1" s="1"/>
  <c r="AS8" i="1" s="1"/>
  <c r="AC9" i="1"/>
  <c r="EE46" i="1"/>
  <c r="EK10" i="1"/>
  <c r="AB12" i="1"/>
  <c r="DJ13" i="1"/>
  <c r="DL13" i="1" s="1"/>
  <c r="AV14" i="1"/>
  <c r="AB17" i="1"/>
  <c r="P17" i="1"/>
  <c r="BF17" i="1" s="1"/>
  <c r="AD17" i="1"/>
  <c r="AS20" i="1"/>
  <c r="N6" i="1"/>
  <c r="AD6" i="1" s="1"/>
  <c r="FG69" i="1"/>
  <c r="FG6" i="1"/>
  <c r="AB7" i="1"/>
  <c r="AQ8" i="1"/>
  <c r="DJ8" i="1"/>
  <c r="DN8" i="1" s="1"/>
  <c r="CF10" i="1"/>
  <c r="CI10" i="1" s="1"/>
  <c r="AS10" i="1" s="1"/>
  <c r="AC12" i="1"/>
  <c r="EE13" i="1"/>
  <c r="AP51" i="1"/>
  <c r="CC51" i="1"/>
  <c r="CI51" i="1" s="1"/>
  <c r="AS51" i="1" s="1"/>
  <c r="EE51" i="1"/>
  <c r="BF18" i="1"/>
  <c r="R18" i="1"/>
  <c r="DP18" i="1"/>
  <c r="EY20" i="1"/>
  <c r="EK16" i="1"/>
  <c r="EE16" i="1"/>
  <c r="AP6" i="1"/>
  <c r="AX6" i="1"/>
  <c r="CF6" i="1"/>
  <c r="EM6" i="1"/>
  <c r="AC7" i="1"/>
  <c r="EE8" i="1"/>
  <c r="AZ10" i="1"/>
  <c r="DJ10" i="1"/>
  <c r="AD12" i="1"/>
  <c r="BE12" i="1"/>
  <c r="AB51" i="1"/>
  <c r="AX15" i="1"/>
  <c r="N16" i="1"/>
  <c r="P16" i="1" s="1"/>
  <c r="AA16" i="1"/>
  <c r="AC17" i="1"/>
  <c r="DQ17" i="1"/>
  <c r="R20" i="1"/>
  <c r="BF20" i="1"/>
  <c r="AQ6" i="1"/>
  <c r="AZ6" i="1"/>
  <c r="DJ6" i="1"/>
  <c r="DL6" i="1" s="1"/>
  <c r="EC6" i="1"/>
  <c r="Z51" i="1"/>
  <c r="AE15" i="1"/>
  <c r="AD15" i="1"/>
  <c r="AC15" i="1"/>
  <c r="AB19" i="1"/>
  <c r="P19" i="1"/>
  <c r="EF18" i="1"/>
  <c r="EG18" i="1" s="1"/>
  <c r="BI18" i="1" s="1"/>
  <c r="BJ18" i="1" s="1"/>
  <c r="AP19" i="1"/>
  <c r="AX19" i="1"/>
  <c r="AC20" i="1"/>
  <c r="CW20" i="1"/>
  <c r="AH20" i="1" s="1"/>
  <c r="EE67" i="1"/>
  <c r="EZ67" i="1"/>
  <c r="EY67" i="1" s="1"/>
  <c r="BN21" i="1"/>
  <c r="BZ21" i="1" s="1"/>
  <c r="FG21" i="1"/>
  <c r="BF26" i="1"/>
  <c r="R26" i="1"/>
  <c r="AW17" i="1"/>
  <c r="AB18" i="1"/>
  <c r="AQ19" i="1"/>
  <c r="AZ19" i="1"/>
  <c r="DJ19" i="1"/>
  <c r="DO19" i="1" s="1"/>
  <c r="AD20" i="1"/>
  <c r="AV20" i="1"/>
  <c r="EQ67" i="1"/>
  <c r="BE67" i="1" s="1"/>
  <c r="BH23" i="1"/>
  <c r="BG23" i="1"/>
  <c r="BG50" i="1"/>
  <c r="BH50" i="1"/>
  <c r="BH24" i="1"/>
  <c r="BG24" i="1"/>
  <c r="EG26" i="1"/>
  <c r="BI26" i="1" s="1"/>
  <c r="BJ26" i="1" s="1"/>
  <c r="AM28" i="1"/>
  <c r="DJ51" i="1"/>
  <c r="DO51" i="1" s="1"/>
  <c r="EM17" i="1"/>
  <c r="AC18" i="1"/>
  <c r="CC18" i="1"/>
  <c r="CI18" i="1" s="1"/>
  <c r="AS18" i="1" s="1"/>
  <c r="CW18" i="1"/>
  <c r="AH18" i="1" s="1"/>
  <c r="Z19" i="1"/>
  <c r="EE19" i="1"/>
  <c r="EZ19" i="1"/>
  <c r="AB67" i="1"/>
  <c r="FC67" i="1"/>
  <c r="R23" i="1"/>
  <c r="BF23" i="1"/>
  <c r="R24" i="1"/>
  <c r="BH27" i="1"/>
  <c r="BG27" i="1"/>
  <c r="EU18" i="1"/>
  <c r="AP20" i="1"/>
  <c r="AC67" i="1"/>
  <c r="CW67" i="1"/>
  <c r="AH67" i="1" s="1"/>
  <c r="BF50" i="1"/>
  <c r="R50" i="1"/>
  <c r="FG18" i="1"/>
  <c r="DJ20" i="1"/>
  <c r="DS20" i="1" s="1"/>
  <c r="AD67" i="1"/>
  <c r="AV67" i="1"/>
  <c r="FG67" i="1"/>
  <c r="EQ17" i="1"/>
  <c r="BE17" i="1" s="1"/>
  <c r="AP18" i="1"/>
  <c r="EM18" i="1"/>
  <c r="AC19" i="1"/>
  <c r="CW19" i="1"/>
  <c r="EE20" i="1"/>
  <c r="AZ21" i="1"/>
  <c r="AP21" i="1"/>
  <c r="EG24" i="1"/>
  <c r="BI24" i="1" s="1"/>
  <c r="BJ24" i="1" s="1"/>
  <c r="R28" i="1"/>
  <c r="BF28" i="1"/>
  <c r="AV19" i="1"/>
  <c r="N21" i="1"/>
  <c r="P21" i="1" s="1"/>
  <c r="BG21" i="1"/>
  <c r="AD50" i="1"/>
  <c r="AE21" i="1"/>
  <c r="CI21" i="1"/>
  <c r="AS21" i="1" s="1"/>
  <c r="EY22" i="1"/>
  <c r="CI23" i="1"/>
  <c r="AS23" i="1" s="1"/>
  <c r="CI50" i="1"/>
  <c r="AS50" i="1" s="1"/>
  <c r="EE21" i="1"/>
  <c r="N22" i="1"/>
  <c r="P22" i="1" s="1"/>
  <c r="BF22" i="1" s="1"/>
  <c r="AE22" i="1"/>
  <c r="AB23" i="1"/>
  <c r="AQ50" i="1"/>
  <c r="AZ50" i="1"/>
  <c r="DJ50" i="1"/>
  <c r="DL50" i="1" s="1"/>
  <c r="AD24" i="1"/>
  <c r="AV24" i="1"/>
  <c r="EQ26" i="1"/>
  <c r="BE26" i="1" s="1"/>
  <c r="AX27" i="1"/>
  <c r="AC28" i="1"/>
  <c r="CC28" i="1"/>
  <c r="CI28" i="1" s="1"/>
  <c r="AS28" i="1" s="1"/>
  <c r="AQ29" i="1"/>
  <c r="DL30" i="1"/>
  <c r="DR33" i="1"/>
  <c r="BG34" i="1"/>
  <c r="AP22" i="1"/>
  <c r="EM22" i="1"/>
  <c r="AC23" i="1"/>
  <c r="CW23" i="1"/>
  <c r="AH23" i="1" s="1"/>
  <c r="Z50" i="1"/>
  <c r="EE50" i="1"/>
  <c r="EK24" i="1"/>
  <c r="FG24" i="1"/>
  <c r="AB26" i="1"/>
  <c r="P27" i="1"/>
  <c r="BF27" i="1" s="1"/>
  <c r="AD28" i="1"/>
  <c r="AV28" i="1"/>
  <c r="EU28" i="1"/>
  <c r="FG28" i="1"/>
  <c r="FG29" i="1"/>
  <c r="EE29" i="1"/>
  <c r="DJ22" i="1"/>
  <c r="DL22" i="1" s="1"/>
  <c r="AV23" i="1"/>
  <c r="EU23" i="1"/>
  <c r="EF50" i="1"/>
  <c r="AP24" i="1"/>
  <c r="AC26" i="1"/>
  <c r="CW26" i="1"/>
  <c r="AH26" i="1" s="1"/>
  <c r="EE27" i="1"/>
  <c r="DJ29" i="1"/>
  <c r="DT29" i="1" s="1"/>
  <c r="BG33" i="1"/>
  <c r="BH33" i="1"/>
  <c r="EY34" i="1"/>
  <c r="EE22" i="1"/>
  <c r="FG23" i="1"/>
  <c r="AB50" i="1"/>
  <c r="AZ24" i="1"/>
  <c r="DJ24" i="1"/>
  <c r="DN24" i="1" s="1"/>
  <c r="AP28" i="1"/>
  <c r="BG28" i="1"/>
  <c r="EG32" i="1"/>
  <c r="BI32" i="1" s="1"/>
  <c r="BJ32" i="1" s="1"/>
  <c r="EG34" i="1"/>
  <c r="BI34" i="1" s="1"/>
  <c r="BJ34" i="1" s="1"/>
  <c r="EQ22" i="1"/>
  <c r="BE22" i="1" s="1"/>
  <c r="AP23" i="1"/>
  <c r="EM23" i="1"/>
  <c r="AC50" i="1"/>
  <c r="CW50" i="1"/>
  <c r="AH50" i="1" s="1"/>
  <c r="EK26" i="1"/>
  <c r="FG26" i="1"/>
  <c r="AZ28" i="1"/>
  <c r="DJ28" i="1"/>
  <c r="DS28" i="1" s="1"/>
  <c r="N29" i="1"/>
  <c r="AD29" i="1" s="1"/>
  <c r="R31" i="1"/>
  <c r="DJ23" i="1"/>
  <c r="DN23" i="1" s="1"/>
  <c r="EQ24" i="1"/>
  <c r="BE24" i="1" s="1"/>
  <c r="AC27" i="1"/>
  <c r="BR29" i="1"/>
  <c r="BZ29" i="1" s="1"/>
  <c r="BF48" i="1"/>
  <c r="R48" i="1"/>
  <c r="BH48" i="1"/>
  <c r="BG48" i="1"/>
  <c r="R33" i="1"/>
  <c r="AH33" i="1"/>
  <c r="EG33" i="1"/>
  <c r="BI33" i="1" s="1"/>
  <c r="BJ33" i="1" s="1"/>
  <c r="EE23" i="1"/>
  <c r="AB24" i="1"/>
  <c r="BE27" i="1"/>
  <c r="EG30" i="1"/>
  <c r="BI30" i="1" s="1"/>
  <c r="BJ30" i="1" s="1"/>
  <c r="EQ23" i="1"/>
  <c r="BE23" i="1" s="1"/>
  <c r="AP29" i="1"/>
  <c r="CC29" i="1"/>
  <c r="CI29" i="1" s="1"/>
  <c r="AS29" i="1" s="1"/>
  <c r="AM48" i="1"/>
  <c r="EY48" i="1"/>
  <c r="EY30" i="1"/>
  <c r="BG32" i="1"/>
  <c r="EE31" i="1"/>
  <c r="AE37" i="1"/>
  <c r="FG37" i="1"/>
  <c r="FC32" i="1"/>
  <c r="AD34" i="1"/>
  <c r="AV34" i="1"/>
  <c r="EU34" i="1"/>
  <c r="AQ36" i="1"/>
  <c r="EU36" i="1"/>
  <c r="EY38" i="1"/>
  <c r="EG39" i="1"/>
  <c r="BI39" i="1" s="1"/>
  <c r="BJ39" i="1" s="1"/>
  <c r="P41" i="1"/>
  <c r="AC41" i="1"/>
  <c r="AB41" i="1"/>
  <c r="BH45" i="1"/>
  <c r="BG45" i="1"/>
  <c r="AZ48" i="1"/>
  <c r="DJ48" i="1"/>
  <c r="DM48" i="1" s="1"/>
  <c r="AP37" i="1"/>
  <c r="FG34" i="1"/>
  <c r="AE36" i="1"/>
  <c r="AC47" i="1"/>
  <c r="AB47" i="1"/>
  <c r="AD47" i="1"/>
  <c r="BN38" i="1"/>
  <c r="BZ38" i="1" s="1"/>
  <c r="FG38" i="1"/>
  <c r="CI41" i="1"/>
  <c r="AS41" i="1" s="1"/>
  <c r="CW29" i="1"/>
  <c r="EE48" i="1"/>
  <c r="N30" i="1"/>
  <c r="AE30" i="1"/>
  <c r="EK30" i="1"/>
  <c r="FG30" i="1"/>
  <c r="AB31" i="1"/>
  <c r="AZ37" i="1"/>
  <c r="DJ37" i="1"/>
  <c r="DO37" i="1" s="1"/>
  <c r="AA33" i="1"/>
  <c r="EQ33" i="1"/>
  <c r="BE33" i="1" s="1"/>
  <c r="AP34" i="1"/>
  <c r="AX34" i="1"/>
  <c r="EM34" i="1"/>
  <c r="CW35" i="1"/>
  <c r="Z36" i="1"/>
  <c r="AC39" i="1"/>
  <c r="P39" i="1"/>
  <c r="DP39" i="1"/>
  <c r="DO39" i="1"/>
  <c r="DM39" i="1"/>
  <c r="DT39" i="1"/>
  <c r="DL39" i="1"/>
  <c r="DR39" i="1"/>
  <c r="CI40" i="1"/>
  <c r="AS40" i="1" s="1"/>
  <c r="AV29" i="1"/>
  <c r="AA48" i="1"/>
  <c r="EQ48" i="1"/>
  <c r="BE48" i="1" s="1"/>
  <c r="BG30" i="1"/>
  <c r="CF30" i="1"/>
  <c r="CI30" i="1" s="1"/>
  <c r="AS30" i="1" s="1"/>
  <c r="AC31" i="1"/>
  <c r="CC31" i="1"/>
  <c r="CI31" i="1" s="1"/>
  <c r="AS31" i="1" s="1"/>
  <c r="CW31" i="1"/>
  <c r="AH31" i="1" s="1"/>
  <c r="EE37" i="1"/>
  <c r="EZ37" i="1"/>
  <c r="EY37" i="1" s="1"/>
  <c r="N32" i="1"/>
  <c r="AD32" i="1" s="1"/>
  <c r="EK32" i="1"/>
  <c r="AB33" i="1"/>
  <c r="DJ34" i="1"/>
  <c r="DL34" i="1" s="1"/>
  <c r="AV35" i="1"/>
  <c r="DL36" i="1"/>
  <c r="BH36" i="1"/>
  <c r="R47" i="1"/>
  <c r="EC47" i="1"/>
  <c r="BH47" i="1" s="1"/>
  <c r="AZ38" i="1"/>
  <c r="AD41" i="1"/>
  <c r="BG41" i="1"/>
  <c r="EK29" i="1"/>
  <c r="AB48" i="1"/>
  <c r="AQ30" i="1"/>
  <c r="BE31" i="1"/>
  <c r="AC33" i="1"/>
  <c r="N35" i="1"/>
  <c r="AC35" i="1" s="1"/>
  <c r="EF35" i="1"/>
  <c r="EZ35" i="1"/>
  <c r="EY35" i="1" s="1"/>
  <c r="DN36" i="1"/>
  <c r="DM36" i="1"/>
  <c r="CC47" i="1"/>
  <c r="CI47" i="1" s="1"/>
  <c r="AS47" i="1" s="1"/>
  <c r="AQ47" i="1"/>
  <c r="BG38" i="1"/>
  <c r="BG39" i="1"/>
  <c r="AC48" i="1"/>
  <c r="FG31" i="1"/>
  <c r="AB37" i="1"/>
  <c r="AZ32" i="1"/>
  <c r="DJ32" i="1"/>
  <c r="AD33" i="1"/>
  <c r="EQ34" i="1"/>
  <c r="BE34" i="1" s="1"/>
  <c r="DO36" i="1"/>
  <c r="DP36" i="1"/>
  <c r="BF47" i="1"/>
  <c r="EE47" i="1"/>
  <c r="R40" i="1"/>
  <c r="AH40" i="1"/>
  <c r="BF40" i="1"/>
  <c r="P45" i="1"/>
  <c r="AC45" i="1"/>
  <c r="AB45" i="1"/>
  <c r="AD45" i="1"/>
  <c r="AD48" i="1"/>
  <c r="EQ30" i="1"/>
  <c r="BE30" i="1" s="1"/>
  <c r="AC37" i="1"/>
  <c r="AB34" i="1"/>
  <c r="EE35" i="1"/>
  <c r="N36" i="1"/>
  <c r="P36" i="1" s="1"/>
  <c r="BF36" i="1" s="1"/>
  <c r="AW36" i="1"/>
  <c r="AN36" i="1"/>
  <c r="FC36" i="1"/>
  <c r="BG47" i="1"/>
  <c r="P44" i="1"/>
  <c r="AD44" i="1"/>
  <c r="AC44" i="1"/>
  <c r="AB44" i="1"/>
  <c r="EQ32" i="1"/>
  <c r="BE32" i="1" s="1"/>
  <c r="DJ47" i="1"/>
  <c r="DT47" i="1" s="1"/>
  <c r="EG38" i="1"/>
  <c r="BI38" i="1" s="1"/>
  <c r="BJ38" i="1" s="1"/>
  <c r="DQ39" i="1"/>
  <c r="EG41" i="1"/>
  <c r="BI41" i="1" s="1"/>
  <c r="BJ41" i="1" s="1"/>
  <c r="CI45" i="1"/>
  <c r="AS45" i="1" s="1"/>
  <c r="R52" i="1"/>
  <c r="AV47" i="1"/>
  <c r="EU47" i="1"/>
  <c r="AX39" i="1"/>
  <c r="AC40" i="1"/>
  <c r="Z41" i="1"/>
  <c r="EZ41" i="1"/>
  <c r="EY41" i="1" s="1"/>
  <c r="N42" i="1"/>
  <c r="AC42" i="1" s="1"/>
  <c r="AE42" i="1"/>
  <c r="EU44" i="1"/>
  <c r="FG44" i="1"/>
  <c r="AN45" i="1"/>
  <c r="FA45" i="1"/>
  <c r="AZ49" i="1"/>
  <c r="DJ49" i="1"/>
  <c r="DP49" i="1" s="1"/>
  <c r="R11" i="1"/>
  <c r="AX11" i="1"/>
  <c r="BF52" i="1"/>
  <c r="FG47" i="1"/>
  <c r="AD40" i="1"/>
  <c r="AV40" i="1"/>
  <c r="EU40" i="1"/>
  <c r="EQ41" i="1"/>
  <c r="BE41" i="1" s="1"/>
  <c r="AE45" i="1"/>
  <c r="FG45" i="1"/>
  <c r="DS45" i="1"/>
  <c r="EG49" i="1"/>
  <c r="BI49" i="1" s="1"/>
  <c r="BJ49" i="1" s="1"/>
  <c r="AD11" i="1"/>
  <c r="AC11" i="1"/>
  <c r="AB11" i="1"/>
  <c r="CW11" i="1"/>
  <c r="AH11" i="1" s="1"/>
  <c r="FC53" i="1"/>
  <c r="AW54" i="1"/>
  <c r="BN55" i="1"/>
  <c r="BZ55" i="1" s="1"/>
  <c r="R59" i="1"/>
  <c r="AH59" i="1"/>
  <c r="FG40" i="1"/>
  <c r="DJ42" i="1"/>
  <c r="DT42" i="1" s="1"/>
  <c r="AW49" i="1"/>
  <c r="EF11" i="1"/>
  <c r="EE11" i="1"/>
  <c r="AQ25" i="1"/>
  <c r="CC25" i="1"/>
  <c r="CI25" i="1" s="1"/>
  <c r="AS25" i="1" s="1"/>
  <c r="AQ52" i="1"/>
  <c r="AQ53" i="1"/>
  <c r="CF53" i="1"/>
  <c r="CI53" i="1" s="1"/>
  <c r="AS53" i="1" s="1"/>
  <c r="P54" i="1"/>
  <c r="BF54" i="1" s="1"/>
  <c r="AD54" i="1"/>
  <c r="AC54" i="1"/>
  <c r="AB54" i="1"/>
  <c r="AZ47" i="1"/>
  <c r="AA39" i="1"/>
  <c r="EQ39" i="1"/>
  <c r="BE39" i="1" s="1"/>
  <c r="AP40" i="1"/>
  <c r="EM40" i="1"/>
  <c r="CW41" i="1"/>
  <c r="EE42" i="1"/>
  <c r="EZ42" i="1"/>
  <c r="EY42" i="1" s="1"/>
  <c r="EF45" i="1"/>
  <c r="DL45" i="1"/>
  <c r="BE49" i="1"/>
  <c r="BG11" i="1"/>
  <c r="CI11" i="1"/>
  <c r="AS11" i="1" s="1"/>
  <c r="EU11" i="1"/>
  <c r="EZ11" i="1"/>
  <c r="CI52" i="1"/>
  <c r="AS52" i="1" s="1"/>
  <c r="AC53" i="1"/>
  <c r="P53" i="1"/>
  <c r="CC54" i="1"/>
  <c r="CI54" i="1" s="1"/>
  <c r="AS54" i="1" s="1"/>
  <c r="N38" i="1"/>
  <c r="EK38" i="1"/>
  <c r="AB39" i="1"/>
  <c r="EQ42" i="1"/>
  <c r="BE42" i="1" s="1"/>
  <c r="CF44" i="1"/>
  <c r="CI44" i="1" s="1"/>
  <c r="AS44" i="1" s="1"/>
  <c r="EY49" i="1"/>
  <c r="AP11" i="1"/>
  <c r="AB53" i="1"/>
  <c r="AQ54" i="1"/>
  <c r="DR54" i="1"/>
  <c r="EE40" i="1"/>
  <c r="DJ44" i="1"/>
  <c r="DS44" i="1" s="1"/>
  <c r="EE44" i="1"/>
  <c r="DO45" i="1"/>
  <c r="Z25" i="1"/>
  <c r="N25" i="1"/>
  <c r="BH25" i="1"/>
  <c r="BG25" i="1"/>
  <c r="EG52" i="1"/>
  <c r="BI52" i="1" s="1"/>
  <c r="BJ52" i="1" s="1"/>
  <c r="BH53" i="1"/>
  <c r="BG53" i="1"/>
  <c r="EG54" i="1"/>
  <c r="BI54" i="1" s="1"/>
  <c r="BJ54" i="1" s="1"/>
  <c r="DJ38" i="1"/>
  <c r="DL38" i="1" s="1"/>
  <c r="EF44" i="1"/>
  <c r="FC44" i="1"/>
  <c r="AW45" i="1"/>
  <c r="AZ45" i="1"/>
  <c r="N49" i="1"/>
  <c r="AD49" i="1" s="1"/>
  <c r="FG49" i="1"/>
  <c r="EQ25" i="1"/>
  <c r="BE25" i="1" s="1"/>
  <c r="EZ25" i="1"/>
  <c r="EY25" i="1" s="1"/>
  <c r="AL25" i="1"/>
  <c r="DJ52" i="1"/>
  <c r="DO52" i="1" s="1"/>
  <c r="EF53" i="1"/>
  <c r="EG53" i="1" s="1"/>
  <c r="BI53" i="1" s="1"/>
  <c r="BJ53" i="1" s="1"/>
  <c r="DP57" i="1"/>
  <c r="DQ57" i="1"/>
  <c r="AQ45" i="1"/>
  <c r="CW45" i="1"/>
  <c r="EE45" i="1"/>
  <c r="EQ45" i="1"/>
  <c r="BE45" i="1" s="1"/>
  <c r="EZ45" i="1"/>
  <c r="AW11" i="1"/>
  <c r="FG11" i="1"/>
  <c r="AX25" i="1"/>
  <c r="EF56" i="1"/>
  <c r="EE56" i="1"/>
  <c r="EK53" i="1"/>
  <c r="FG53" i="1"/>
  <c r="P56" i="1"/>
  <c r="BG56" i="1"/>
  <c r="AW61" i="1"/>
  <c r="DJ11" i="1"/>
  <c r="AV25" i="1"/>
  <c r="AP53" i="1"/>
  <c r="DJ55" i="1"/>
  <c r="DR55" i="1" s="1"/>
  <c r="EY55" i="1"/>
  <c r="AP56" i="1"/>
  <c r="AC56" i="1"/>
  <c r="DN57" i="1"/>
  <c r="Z58" i="1"/>
  <c r="N58" i="1"/>
  <c r="AD58" i="1" s="1"/>
  <c r="AD60" i="1"/>
  <c r="CI60" i="1"/>
  <c r="AS60" i="1" s="1"/>
  <c r="CC61" i="1"/>
  <c r="CI61" i="1" s="1"/>
  <c r="AS61" i="1" s="1"/>
  <c r="EK25" i="1"/>
  <c r="AB52" i="1"/>
  <c r="AZ53" i="1"/>
  <c r="DJ53" i="1"/>
  <c r="DN53" i="1" s="1"/>
  <c r="BE54" i="1"/>
  <c r="CI56" i="1"/>
  <c r="AS56" i="1" s="1"/>
  <c r="AD57" i="1"/>
  <c r="P57" i="1"/>
  <c r="EQ58" i="1"/>
  <c r="BE58" i="1" s="1"/>
  <c r="EZ58" i="1"/>
  <c r="EY58" i="1" s="1"/>
  <c r="AL58" i="1"/>
  <c r="R60" i="1"/>
  <c r="BF60" i="1"/>
  <c r="AC52" i="1"/>
  <c r="AA57" i="1"/>
  <c r="Z57" i="1"/>
  <c r="AC57" i="1"/>
  <c r="BH57" i="1"/>
  <c r="AX58" i="1"/>
  <c r="AC60" i="1"/>
  <c r="AZ25" i="1"/>
  <c r="DJ25" i="1"/>
  <c r="DR25" i="1" s="1"/>
  <c r="AD52" i="1"/>
  <c r="BE52" i="1"/>
  <c r="EQ53" i="1"/>
  <c r="BE53" i="1" s="1"/>
  <c r="EM54" i="1"/>
  <c r="N55" i="1"/>
  <c r="AV55" i="1"/>
  <c r="DJ56" i="1"/>
  <c r="DM56" i="1" s="1"/>
  <c r="EF57" i="1"/>
  <c r="EE57" i="1"/>
  <c r="AP57" i="1"/>
  <c r="BF59" i="1"/>
  <c r="DJ59" i="1"/>
  <c r="DQ59" i="1" s="1"/>
  <c r="EF55" i="1"/>
  <c r="EG55" i="1" s="1"/>
  <c r="BI55" i="1" s="1"/>
  <c r="BJ55" i="1" s="1"/>
  <c r="AL55" i="1"/>
  <c r="AW55" i="1"/>
  <c r="AS55" i="1"/>
  <c r="EQ55" i="1"/>
  <c r="BE55" i="1" s="1"/>
  <c r="AV56" i="1"/>
  <c r="CW57" i="1"/>
  <c r="DR57" i="1"/>
  <c r="BI58" i="1"/>
  <c r="BJ58" i="1" s="1"/>
  <c r="EF60" i="1"/>
  <c r="EG60" i="1" s="1"/>
  <c r="BI60" i="1" s="1"/>
  <c r="BJ60" i="1" s="1"/>
  <c r="BH60" i="1"/>
  <c r="BG60" i="1"/>
  <c r="DJ61" i="1"/>
  <c r="DT61" i="1" s="1"/>
  <c r="EE61" i="1"/>
  <c r="EK61" i="1"/>
  <c r="AV57" i="1"/>
  <c r="AX57" i="1"/>
  <c r="EU57" i="1"/>
  <c r="EZ57" i="1"/>
  <c r="BU58" i="1"/>
  <c r="BZ58" i="1" s="1"/>
  <c r="Z63" i="1"/>
  <c r="N63" i="1"/>
  <c r="AC63" i="1" s="1"/>
  <c r="DJ63" i="1"/>
  <c r="DT63" i="1" s="1"/>
  <c r="FA62" i="1"/>
  <c r="AM62" i="1" s="1"/>
  <c r="EQ62" i="1"/>
  <c r="BE62" i="1" s="1"/>
  <c r="BF65" i="1"/>
  <c r="EU66" i="1"/>
  <c r="EZ66" i="1"/>
  <c r="EY66" i="1" s="1"/>
  <c r="EQ56" i="1"/>
  <c r="BE56" i="1" s="1"/>
  <c r="BG57" i="1"/>
  <c r="CF57" i="1"/>
  <c r="CI57" i="1" s="1"/>
  <c r="AS57" i="1" s="1"/>
  <c r="EM57" i="1"/>
  <c r="CC58" i="1"/>
  <c r="CI58" i="1" s="1"/>
  <c r="AS58" i="1" s="1"/>
  <c r="CW58" i="1"/>
  <c r="Z59" i="1"/>
  <c r="AE60" i="1"/>
  <c r="EK60" i="1"/>
  <c r="EU61" i="1"/>
  <c r="FG64" i="1"/>
  <c r="EU64" i="1"/>
  <c r="FA64" i="1"/>
  <c r="AM64" i="1" s="1"/>
  <c r="N62" i="1"/>
  <c r="AD62" i="1" s="1"/>
  <c r="AQ57" i="1"/>
  <c r="AV58" i="1"/>
  <c r="AP60" i="1"/>
  <c r="AZ63" i="1"/>
  <c r="DJ64" i="1"/>
  <c r="DT64" i="1" s="1"/>
  <c r="EE62" i="1"/>
  <c r="EK62" i="1"/>
  <c r="AV65" i="1"/>
  <c r="CW66" i="1"/>
  <c r="AX66" i="1"/>
  <c r="Z68" i="1"/>
  <c r="N68" i="1"/>
  <c r="AD68" i="1" s="1"/>
  <c r="BR5" i="1"/>
  <c r="BZ5" i="1" s="1"/>
  <c r="AW58" i="1"/>
  <c r="AB59" i="1"/>
  <c r="AQ60" i="1"/>
  <c r="AZ60" i="1"/>
  <c r="DJ60" i="1"/>
  <c r="DS60" i="1" s="1"/>
  <c r="BE61" i="1"/>
  <c r="EM61" i="1"/>
  <c r="AV63" i="1"/>
  <c r="BG63" i="1"/>
  <c r="BH63" i="1"/>
  <c r="BN62" i="1"/>
  <c r="BZ62" i="1" s="1"/>
  <c r="FG62" i="1"/>
  <c r="AZ65" i="1"/>
  <c r="EM65" i="1"/>
  <c r="DJ66" i="1"/>
  <c r="BH68" i="1"/>
  <c r="BG68" i="1"/>
  <c r="AP58" i="1"/>
  <c r="AC59" i="1"/>
  <c r="N61" i="1"/>
  <c r="P61" i="1" s="1"/>
  <c r="BF61" i="1" s="1"/>
  <c r="AW63" i="1"/>
  <c r="AQ63" i="1"/>
  <c r="FG63" i="1"/>
  <c r="BN64" i="1"/>
  <c r="BZ64" i="1" s="1"/>
  <c r="AL62" i="1"/>
  <c r="FC62" i="1"/>
  <c r="AN62" i="1"/>
  <c r="BH65" i="1"/>
  <c r="BG65" i="1"/>
  <c r="AC66" i="1"/>
  <c r="AB66" i="1"/>
  <c r="P66" i="1"/>
  <c r="CF66" i="1"/>
  <c r="CI66" i="1" s="1"/>
  <c r="AS66" i="1" s="1"/>
  <c r="FG66" i="1"/>
  <c r="FG56" i="1"/>
  <c r="AB57" i="1"/>
  <c r="AZ58" i="1"/>
  <c r="DJ58" i="1"/>
  <c r="DO58" i="1" s="1"/>
  <c r="AD59" i="1"/>
  <c r="BE59" i="1"/>
  <c r="EQ60" i="1"/>
  <c r="BE60" i="1" s="1"/>
  <c r="AP61" i="1"/>
  <c r="BG61" i="1"/>
  <c r="AX63" i="1"/>
  <c r="AZ64" i="1"/>
  <c r="R65" i="1"/>
  <c r="EF66" i="1"/>
  <c r="EE66" i="1"/>
  <c r="AP66" i="1"/>
  <c r="BH66" i="1"/>
  <c r="EQ68" i="1"/>
  <c r="BE68" i="1" s="1"/>
  <c r="EZ68" i="1"/>
  <c r="EY68" i="1" s="1"/>
  <c r="AL68" i="1"/>
  <c r="AB60" i="1"/>
  <c r="EZ63" i="1"/>
  <c r="EC64" i="1"/>
  <c r="AZ62" i="1"/>
  <c r="AV66" i="1"/>
  <c r="AX68" i="1"/>
  <c r="BF5" i="1"/>
  <c r="R5" i="1"/>
  <c r="CI5" i="1"/>
  <c r="AS5" i="1" s="1"/>
  <c r="FC61" i="1"/>
  <c r="EE63" i="1"/>
  <c r="BG62" i="1"/>
  <c r="DJ5" i="1"/>
  <c r="DP5" i="1" s="1"/>
  <c r="AV64" i="1"/>
  <c r="AA65" i="1"/>
  <c r="EF65" i="1"/>
  <c r="EG65" i="1" s="1"/>
  <c r="BI65" i="1" s="1"/>
  <c r="BJ65" i="1" s="1"/>
  <c r="EQ65" i="1"/>
  <c r="BE65" i="1" s="1"/>
  <c r="EM66" i="1"/>
  <c r="CW68" i="1"/>
  <c r="EE5" i="1"/>
  <c r="EZ5" i="1"/>
  <c r="EY5" i="1" s="1"/>
  <c r="N64" i="1"/>
  <c r="AB64" i="1" s="1"/>
  <c r="AE64" i="1"/>
  <c r="EE64" i="1"/>
  <c r="AE62" i="1"/>
  <c r="AW62" i="1"/>
  <c r="AB65" i="1"/>
  <c r="AV68" i="1"/>
  <c r="AC65" i="1"/>
  <c r="AB5" i="1"/>
  <c r="DJ62" i="1"/>
  <c r="DQ62" i="1" s="1"/>
  <c r="AD65" i="1"/>
  <c r="EQ66" i="1"/>
  <c r="BE66" i="1" s="1"/>
  <c r="AP68" i="1"/>
  <c r="AC5" i="1"/>
  <c r="CW5" i="1"/>
  <c r="AH5" i="1" s="1"/>
  <c r="DJ68" i="1"/>
  <c r="DO68" i="1" s="1"/>
  <c r="EE68" i="1"/>
  <c r="DS57" i="1" l="1"/>
  <c r="DM57" i="1"/>
  <c r="DL57" i="1"/>
  <c r="BZ6" i="1"/>
  <c r="DO57" i="1"/>
  <c r="BH58" i="1"/>
  <c r="BH37" i="1"/>
  <c r="DQ18" i="1"/>
  <c r="BG58" i="1"/>
  <c r="DM26" i="1"/>
  <c r="AH28" i="1"/>
  <c r="DL35" i="1"/>
  <c r="DP45" i="1"/>
  <c r="DR45" i="1"/>
  <c r="DT30" i="1"/>
  <c r="BH18" i="1"/>
  <c r="BH35" i="1"/>
  <c r="DQ30" i="1"/>
  <c r="DM30" i="1"/>
  <c r="AM65" i="1"/>
  <c r="DN64" i="1"/>
  <c r="DR56" i="1"/>
  <c r="DR30" i="1"/>
  <c r="DN30" i="1"/>
  <c r="AM9" i="1"/>
  <c r="DS30" i="1"/>
  <c r="BG31" i="1"/>
  <c r="EY8" i="1"/>
  <c r="DP63" i="1"/>
  <c r="DO30" i="1"/>
  <c r="BG26" i="1"/>
  <c r="CW69" i="1"/>
  <c r="DN65" i="1"/>
  <c r="DR35" i="1"/>
  <c r="DP35" i="1"/>
  <c r="BH52" i="1"/>
  <c r="DQ64" i="1"/>
  <c r="DO64" i="1"/>
  <c r="DQ35" i="1"/>
  <c r="DN35" i="1"/>
  <c r="DP56" i="1"/>
  <c r="BH59" i="1"/>
  <c r="DM35" i="1"/>
  <c r="DT35" i="1"/>
  <c r="EY19" i="1"/>
  <c r="DO35" i="1"/>
  <c r="DQ36" i="1"/>
  <c r="DQ27" i="1"/>
  <c r="EY18" i="1"/>
  <c r="DL41" i="1"/>
  <c r="DO18" i="1"/>
  <c r="DO12" i="1"/>
  <c r="DT41" i="1"/>
  <c r="EY24" i="1"/>
  <c r="BG20" i="1"/>
  <c r="DR7" i="1"/>
  <c r="DN45" i="1"/>
  <c r="DM41" i="1"/>
  <c r="DM18" i="1"/>
  <c r="BH17" i="1"/>
  <c r="AH24" i="1"/>
  <c r="DT45" i="1"/>
  <c r="DN41" i="1"/>
  <c r="DQ41" i="1"/>
  <c r="DS41" i="1"/>
  <c r="DR41" i="1"/>
  <c r="DO41" i="1"/>
  <c r="DO49" i="1"/>
  <c r="DT40" i="1"/>
  <c r="DS31" i="1"/>
  <c r="DQ33" i="1"/>
  <c r="DQ31" i="1"/>
  <c r="DQ26" i="1"/>
  <c r="DM67" i="1"/>
  <c r="DQ7" i="1"/>
  <c r="DP7" i="1"/>
  <c r="DS7" i="1"/>
  <c r="DN67" i="1"/>
  <c r="DP65" i="1"/>
  <c r="DN49" i="1"/>
  <c r="DM42" i="1"/>
  <c r="DM33" i="1"/>
  <c r="DS33" i="1"/>
  <c r="DO26" i="1"/>
  <c r="BH29" i="1"/>
  <c r="DQ49" i="1"/>
  <c r="BH55" i="1"/>
  <c r="DQ29" i="1"/>
  <c r="DO29" i="1"/>
  <c r="DL33" i="1"/>
  <c r="DL26" i="1"/>
  <c r="DS26" i="1"/>
  <c r="DL67" i="1"/>
  <c r="DM7" i="1"/>
  <c r="DP67" i="1"/>
  <c r="BH64" i="1"/>
  <c r="DN55" i="1"/>
  <c r="DS53" i="1"/>
  <c r="DL31" i="1"/>
  <c r="DR31" i="1"/>
  <c r="EY27" i="1"/>
  <c r="DT33" i="1"/>
  <c r="DT26" i="1"/>
  <c r="DT67" i="1"/>
  <c r="BH19" i="1"/>
  <c r="BH54" i="1"/>
  <c r="DQ53" i="1"/>
  <c r="DT31" i="1"/>
  <c r="DN33" i="1"/>
  <c r="DO33" i="1"/>
  <c r="DN26" i="1"/>
  <c r="BF24" i="1"/>
  <c r="DL27" i="1"/>
  <c r="BG67" i="1"/>
  <c r="DO67" i="1"/>
  <c r="DR67" i="1"/>
  <c r="EY39" i="1"/>
  <c r="EY36" i="1"/>
  <c r="AM32" i="1"/>
  <c r="DP26" i="1"/>
  <c r="DP31" i="1"/>
  <c r="DS18" i="1"/>
  <c r="EY45" i="1"/>
  <c r="DN44" i="1"/>
  <c r="DM31" i="1"/>
  <c r="DT27" i="1"/>
  <c r="BH22" i="1"/>
  <c r="EY11" i="1"/>
  <c r="EY51" i="1"/>
  <c r="AM61" i="1"/>
  <c r="AM54" i="1"/>
  <c r="EY53" i="1"/>
  <c r="EY44" i="1"/>
  <c r="AM6" i="1"/>
  <c r="AM8" i="1"/>
  <c r="AM15" i="1"/>
  <c r="EY10" i="1"/>
  <c r="AM56" i="1"/>
  <c r="AM36" i="1"/>
  <c r="EY23" i="1"/>
  <c r="EY16" i="1"/>
  <c r="EY60" i="1"/>
  <c r="EY47" i="1"/>
  <c r="AM33" i="1"/>
  <c r="AM5" i="1"/>
  <c r="EY50" i="1"/>
  <c r="DS65" i="1"/>
  <c r="DR65" i="1"/>
  <c r="DL59" i="1"/>
  <c r="DM40" i="1"/>
  <c r="DR58" i="1"/>
  <c r="DP27" i="1"/>
  <c r="DN27" i="1"/>
  <c r="DO27" i="1"/>
  <c r="DM65" i="1"/>
  <c r="DS54" i="1"/>
  <c r="DP40" i="1"/>
  <c r="DT37" i="1"/>
  <c r="DQ6" i="1"/>
  <c r="DL18" i="1"/>
  <c r="DL7" i="1"/>
  <c r="DQ65" i="1"/>
  <c r="DL64" i="1"/>
  <c r="DN59" i="1"/>
  <c r="DM54" i="1"/>
  <c r="DQ40" i="1"/>
  <c r="DO50" i="1"/>
  <c r="DT18" i="1"/>
  <c r="DN7" i="1"/>
  <c r="DT7" i="1"/>
  <c r="DN54" i="1"/>
  <c r="DQ67" i="1"/>
  <c r="DL65" i="1"/>
  <c r="DO40" i="1"/>
  <c r="DL54" i="1"/>
  <c r="DQ54" i="1"/>
  <c r="DO54" i="1"/>
  <c r="DR40" i="1"/>
  <c r="DQ15" i="1"/>
  <c r="DT36" i="1"/>
  <c r="DL5" i="1"/>
  <c r="DT65" i="1"/>
  <c r="DS58" i="1"/>
  <c r="DT54" i="1"/>
  <c r="DL40" i="1"/>
  <c r="DR27" i="1"/>
  <c r="DP15" i="1"/>
  <c r="FC69" i="1"/>
  <c r="DT52" i="1"/>
  <c r="DS24" i="1"/>
  <c r="DQ21" i="1"/>
  <c r="EC69" i="1"/>
  <c r="AM46" i="1"/>
  <c r="DR14" i="1"/>
  <c r="DM12" i="1"/>
  <c r="AM60" i="1"/>
  <c r="EY32" i="1"/>
  <c r="AM7" i="1"/>
  <c r="BH40" i="1"/>
  <c r="DS21" i="1"/>
  <c r="EM69" i="1"/>
  <c r="AC68" i="1"/>
  <c r="DT5" i="1"/>
  <c r="DN56" i="1"/>
  <c r="DM59" i="1"/>
  <c r="EY33" i="1"/>
  <c r="AC22" i="1"/>
  <c r="AH69" i="1"/>
  <c r="DN16" i="1"/>
  <c r="DS19" i="1"/>
  <c r="DM8" i="1"/>
  <c r="DT6" i="1"/>
  <c r="EY61" i="1"/>
  <c r="DS27" i="1"/>
  <c r="DM14" i="1"/>
  <c r="EY52" i="1"/>
  <c r="DR5" i="1"/>
  <c r="DM52" i="1"/>
  <c r="DM68" i="1"/>
  <c r="DS64" i="1"/>
  <c r="DO59" i="1"/>
  <c r="DR53" i="1"/>
  <c r="AM11" i="1"/>
  <c r="AM25" i="1"/>
  <c r="BF34" i="1"/>
  <c r="DS29" i="1"/>
  <c r="DT21" i="1"/>
  <c r="DO15" i="1"/>
  <c r="DP14" i="1"/>
  <c r="EY21" i="1"/>
  <c r="DQ52" i="1"/>
  <c r="EY64" i="1"/>
  <c r="AM58" i="1"/>
  <c r="AM40" i="1"/>
  <c r="DQ47" i="1"/>
  <c r="BF37" i="1"/>
  <c r="AH34" i="1"/>
  <c r="DL21" i="1"/>
  <c r="DQ24" i="1"/>
  <c r="DM21" i="1"/>
  <c r="DT51" i="1"/>
  <c r="DT14" i="1"/>
  <c r="DR12" i="1"/>
  <c r="DS12" i="1"/>
  <c r="DL46" i="1"/>
  <c r="DQ12" i="1"/>
  <c r="DO31" i="1"/>
  <c r="BH15" i="1"/>
  <c r="BG15" i="1"/>
  <c r="AM43" i="1"/>
  <c r="EY43" i="1"/>
  <c r="EY31" i="1"/>
  <c r="DN52" i="1"/>
  <c r="BG42" i="1"/>
  <c r="AH37" i="1"/>
  <c r="DP21" i="1"/>
  <c r="DN21" i="1"/>
  <c r="DO21" i="1"/>
  <c r="AC16" i="1"/>
  <c r="DN14" i="1"/>
  <c r="DL12" i="1"/>
  <c r="EY15" i="1"/>
  <c r="DS14" i="1"/>
  <c r="DS40" i="1"/>
  <c r="DQ14" i="1"/>
  <c r="EY57" i="1"/>
  <c r="DR44" i="1"/>
  <c r="AM41" i="1"/>
  <c r="EU69" i="1"/>
  <c r="DL14" i="1"/>
  <c r="DN12" i="1"/>
  <c r="AM29" i="1"/>
  <c r="BH49" i="1"/>
  <c r="BR69" i="1"/>
  <c r="AB21" i="1"/>
  <c r="AD21" i="1"/>
  <c r="AB46" i="1"/>
  <c r="AC21" i="1"/>
  <c r="AC61" i="1"/>
  <c r="AD46" i="1"/>
  <c r="R69" i="1"/>
  <c r="DO66" i="1"/>
  <c r="DM66" i="1"/>
  <c r="DT66" i="1"/>
  <c r="DL66" i="1"/>
  <c r="DQ66" i="1"/>
  <c r="DP11" i="1"/>
  <c r="DO11" i="1"/>
  <c r="DR11" i="1"/>
  <c r="DQ11" i="1"/>
  <c r="EG68" i="1"/>
  <c r="BI68" i="1" s="1"/>
  <c r="BJ68" i="1" s="1"/>
  <c r="DM62" i="1"/>
  <c r="DS62" i="1"/>
  <c r="DR62" i="1"/>
  <c r="DO62" i="1"/>
  <c r="EG64" i="1"/>
  <c r="BI64" i="1" s="1"/>
  <c r="BJ64" i="1" s="1"/>
  <c r="DN61" i="1"/>
  <c r="DN62" i="1"/>
  <c r="DO63" i="1"/>
  <c r="P68" i="1"/>
  <c r="AB68" i="1"/>
  <c r="AB61" i="1"/>
  <c r="DP62" i="1"/>
  <c r="DQ60" i="1"/>
  <c r="EG61" i="1"/>
  <c r="BI61" i="1" s="1"/>
  <c r="BJ61" i="1" s="1"/>
  <c r="DO56" i="1"/>
  <c r="DS56" i="1"/>
  <c r="DL56" i="1"/>
  <c r="DT56" i="1"/>
  <c r="DQ58" i="1"/>
  <c r="DO61" i="1"/>
  <c r="DS55" i="1"/>
  <c r="AM57" i="1"/>
  <c r="EG11" i="1"/>
  <c r="BI11" i="1" s="1"/>
  <c r="BJ11" i="1" s="1"/>
  <c r="AM45" i="1"/>
  <c r="DQ38" i="1"/>
  <c r="P32" i="1"/>
  <c r="AC32" i="1"/>
  <c r="DP42" i="1"/>
  <c r="DP37" i="1"/>
  <c r="DR37" i="1"/>
  <c r="DQ37" i="1"/>
  <c r="EG48" i="1"/>
  <c r="BI48" i="1" s="1"/>
  <c r="BJ48" i="1" s="1"/>
  <c r="DN47" i="1"/>
  <c r="DL37" i="1"/>
  <c r="DO24" i="1"/>
  <c r="DR24" i="1"/>
  <c r="EG27" i="1"/>
  <c r="BI27" i="1" s="1"/>
  <c r="BJ27" i="1" s="1"/>
  <c r="DR28" i="1"/>
  <c r="DQ22" i="1"/>
  <c r="DO28" i="1"/>
  <c r="DQ23" i="1"/>
  <c r="DT22" i="1"/>
  <c r="DT24" i="1"/>
  <c r="AM67" i="1"/>
  <c r="DS6" i="1"/>
  <c r="AP69" i="1"/>
  <c r="DP10" i="1"/>
  <c r="DO10" i="1"/>
  <c r="DM10" i="1"/>
  <c r="AX69" i="1"/>
  <c r="EG14" i="1"/>
  <c r="BI14" i="1" s="1"/>
  <c r="BJ14" i="1" s="1"/>
  <c r="DM9" i="1"/>
  <c r="DN9" i="1"/>
  <c r="DT13" i="1"/>
  <c r="BF14" i="1"/>
  <c r="R14" i="1"/>
  <c r="AH14" i="1"/>
  <c r="AI13" i="1"/>
  <c r="V13" i="1"/>
  <c r="X13" i="1" s="1"/>
  <c r="P38" i="1"/>
  <c r="AC38" i="1"/>
  <c r="BF9" i="1"/>
  <c r="AH9" i="1"/>
  <c r="R9" i="1"/>
  <c r="R8" i="1"/>
  <c r="AH8" i="1"/>
  <c r="BF8" i="1"/>
  <c r="DT68" i="1"/>
  <c r="DR68" i="1"/>
  <c r="DQ68" i="1"/>
  <c r="DN68" i="1"/>
  <c r="DP68" i="1"/>
  <c r="DM25" i="1"/>
  <c r="DT25" i="1"/>
  <c r="DO25" i="1"/>
  <c r="DN25" i="1"/>
  <c r="AI60" i="1"/>
  <c r="V60" i="1"/>
  <c r="X60" i="1" s="1"/>
  <c r="R57" i="1"/>
  <c r="AH57" i="1"/>
  <c r="BF57" i="1"/>
  <c r="DN11" i="1"/>
  <c r="DL25" i="1"/>
  <c r="V59" i="1"/>
  <c r="X59" i="1" s="1"/>
  <c r="AI59" i="1"/>
  <c r="AB38" i="1"/>
  <c r="V52" i="1"/>
  <c r="X52" i="1" s="1"/>
  <c r="AI52" i="1"/>
  <c r="DP38" i="1"/>
  <c r="DM32" i="1"/>
  <c r="DR32" i="1"/>
  <c r="DO32" i="1"/>
  <c r="DN32" i="1"/>
  <c r="DT38" i="1"/>
  <c r="DO48" i="1"/>
  <c r="DS48" i="1"/>
  <c r="DR48" i="1"/>
  <c r="EG23" i="1"/>
  <c r="BI23" i="1" s="1"/>
  <c r="BJ23" i="1" s="1"/>
  <c r="V33" i="1"/>
  <c r="X33" i="1" s="1"/>
  <c r="AI33" i="1"/>
  <c r="V31" i="1"/>
  <c r="X31" i="1" s="1"/>
  <c r="AI31" i="1"/>
  <c r="AM35" i="1"/>
  <c r="R22" i="1"/>
  <c r="AH22" i="1"/>
  <c r="DS23" i="1"/>
  <c r="V50" i="1"/>
  <c r="X50" i="1" s="1"/>
  <c r="AI50" i="1"/>
  <c r="DT28" i="1"/>
  <c r="DL24" i="1"/>
  <c r="DJ69" i="1"/>
  <c r="DP69" i="1" s="1"/>
  <c r="DR6" i="1"/>
  <c r="DO6" i="1"/>
  <c r="DM6" i="1"/>
  <c r="DN6" i="1"/>
  <c r="BF16" i="1"/>
  <c r="R16" i="1"/>
  <c r="AH16" i="1"/>
  <c r="DT69" i="1"/>
  <c r="EG51" i="1"/>
  <c r="BI51" i="1" s="1"/>
  <c r="BJ51" i="1" s="1"/>
  <c r="DQ8" i="1"/>
  <c r="DP8" i="1"/>
  <c r="R17" i="1"/>
  <c r="AH17" i="1"/>
  <c r="BN69" i="1"/>
  <c r="EQ69" i="1"/>
  <c r="BE69" i="1" s="1"/>
  <c r="DS15" i="1"/>
  <c r="DR15" i="1"/>
  <c r="DN15" i="1"/>
  <c r="DM15" i="1"/>
  <c r="AV69" i="1"/>
  <c r="V51" i="1"/>
  <c r="X51" i="1" s="1"/>
  <c r="AI51" i="1"/>
  <c r="DO8" i="1"/>
  <c r="FA69" i="1"/>
  <c r="DT8" i="1"/>
  <c r="DN46" i="1"/>
  <c r="DL15" i="1"/>
  <c r="V12" i="1"/>
  <c r="X12" i="1" s="1"/>
  <c r="AI12" i="1"/>
  <c r="R56" i="1"/>
  <c r="AH56" i="1"/>
  <c r="BF56" i="1"/>
  <c r="P64" i="1"/>
  <c r="AC64" i="1"/>
  <c r="AD64" i="1"/>
  <c r="DS66" i="1"/>
  <c r="EG62" i="1"/>
  <c r="BI62" i="1" s="1"/>
  <c r="BJ62" i="1" s="1"/>
  <c r="P62" i="1"/>
  <c r="AC62" i="1"/>
  <c r="DN63" i="1"/>
  <c r="DM63" i="1"/>
  <c r="DR63" i="1"/>
  <c r="DQ63" i="1"/>
  <c r="DL61" i="1"/>
  <c r="DS61" i="1"/>
  <c r="DP61" i="1"/>
  <c r="DM61" i="1"/>
  <c r="P58" i="1"/>
  <c r="AC58" i="1"/>
  <c r="AB58" i="1"/>
  <c r="DO55" i="1"/>
  <c r="DL55" i="1"/>
  <c r="DQ55" i="1"/>
  <c r="DQ25" i="1"/>
  <c r="DM47" i="1"/>
  <c r="DP47" i="1"/>
  <c r="DR47" i="1"/>
  <c r="R36" i="1"/>
  <c r="AH36" i="1"/>
  <c r="AI40" i="1"/>
  <c r="V40" i="1"/>
  <c r="X40" i="1" s="1"/>
  <c r="P35" i="1"/>
  <c r="AB35" i="1"/>
  <c r="EG37" i="1"/>
  <c r="BI37" i="1" s="1"/>
  <c r="BJ37" i="1" s="1"/>
  <c r="DU39" i="1"/>
  <c r="BF41" i="1"/>
  <c r="R41" i="1"/>
  <c r="AH41" i="1"/>
  <c r="DT32" i="1"/>
  <c r="DS32" i="1"/>
  <c r="V48" i="1"/>
  <c r="X48" i="1" s="1"/>
  <c r="AI48" i="1"/>
  <c r="DT48" i="1"/>
  <c r="DQ32" i="1"/>
  <c r="AI37" i="1"/>
  <c r="V37" i="1"/>
  <c r="X37" i="1" s="1"/>
  <c r="DP22" i="1"/>
  <c r="DO22" i="1"/>
  <c r="DM22" i="1"/>
  <c r="DR22" i="1"/>
  <c r="EG21" i="1"/>
  <c r="BI21" i="1" s="1"/>
  <c r="BJ21" i="1" s="1"/>
  <c r="AI28" i="1"/>
  <c r="V28" i="1"/>
  <c r="X28" i="1" s="1"/>
  <c r="EG20" i="1"/>
  <c r="BI20" i="1" s="1"/>
  <c r="BJ20" i="1" s="1"/>
  <c r="DT20" i="1"/>
  <c r="DR20" i="1"/>
  <c r="DO20" i="1"/>
  <c r="AI24" i="1"/>
  <c r="V24" i="1"/>
  <c r="X24" i="1" s="1"/>
  <c r="DL28" i="1"/>
  <c r="AC69" i="1"/>
  <c r="AB69" i="1"/>
  <c r="AE69" i="1"/>
  <c r="AD69" i="1"/>
  <c r="AM19" i="1"/>
  <c r="DR51" i="1"/>
  <c r="DQ20" i="1"/>
  <c r="DR13" i="1"/>
  <c r="DO13" i="1"/>
  <c r="DQ13" i="1"/>
  <c r="DY69" i="1"/>
  <c r="BH6" i="1"/>
  <c r="BG6" i="1"/>
  <c r="DP16" i="1"/>
  <c r="DR16" i="1"/>
  <c r="DO16" i="1"/>
  <c r="EG43" i="1"/>
  <c r="BI43" i="1" s="1"/>
  <c r="BJ43" i="1" s="1"/>
  <c r="DS16" i="1"/>
  <c r="DM20" i="1"/>
  <c r="DN13" i="1"/>
  <c r="EF69" i="1"/>
  <c r="DL8" i="1"/>
  <c r="DS13" i="1"/>
  <c r="AC46" i="1"/>
  <c r="AI7" i="1"/>
  <c r="V7" i="1"/>
  <c r="X7" i="1" s="1"/>
  <c r="DO60" i="1"/>
  <c r="DM60" i="1"/>
  <c r="DP60" i="1"/>
  <c r="P25" i="1"/>
  <c r="AD25" i="1"/>
  <c r="AC25" i="1"/>
  <c r="AB25" i="1"/>
  <c r="EG42" i="1"/>
  <c r="BI42" i="1" s="1"/>
  <c r="BJ42" i="1" s="1"/>
  <c r="DS11" i="1"/>
  <c r="R39" i="1"/>
  <c r="AH39" i="1"/>
  <c r="DO5" i="1"/>
  <c r="DS5" i="1"/>
  <c r="DM58" i="1"/>
  <c r="DN58" i="1"/>
  <c r="DT62" i="1"/>
  <c r="DQ5" i="1"/>
  <c r="DL63" i="1"/>
  <c r="DT58" i="1"/>
  <c r="AB55" i="1"/>
  <c r="P55" i="1"/>
  <c r="AD55" i="1"/>
  <c r="AC55" i="1"/>
  <c r="DR61" i="1"/>
  <c r="DU57" i="1"/>
  <c r="EG44" i="1"/>
  <c r="BI44" i="1" s="1"/>
  <c r="BJ44" i="1" s="1"/>
  <c r="DM11" i="1"/>
  <c r="AD38" i="1"/>
  <c r="AH54" i="1"/>
  <c r="R54" i="1"/>
  <c r="DT53" i="1"/>
  <c r="DR60" i="1"/>
  <c r="DL47" i="1"/>
  <c r="DS47" i="1"/>
  <c r="EG35" i="1"/>
  <c r="BI35" i="1" s="1"/>
  <c r="BJ35" i="1" s="1"/>
  <c r="AD36" i="1"/>
  <c r="AM42" i="1"/>
  <c r="DL32" i="1"/>
  <c r="DN48" i="1"/>
  <c r="DM23" i="1"/>
  <c r="DT23" i="1"/>
  <c r="DR23" i="1"/>
  <c r="DP23" i="1"/>
  <c r="DO23" i="1"/>
  <c r="DL48" i="1"/>
  <c r="EG50" i="1"/>
  <c r="BI50" i="1" s="1"/>
  <c r="BJ50" i="1" s="1"/>
  <c r="DR50" i="1"/>
  <c r="DM50" i="1"/>
  <c r="DT50" i="1"/>
  <c r="DS50" i="1"/>
  <c r="DQ50" i="1"/>
  <c r="DM28" i="1"/>
  <c r="DN50" i="1"/>
  <c r="DS22" i="1"/>
  <c r="DL20" i="1"/>
  <c r="DL51" i="1"/>
  <c r="AI20" i="1"/>
  <c r="V20" i="1"/>
  <c r="X20" i="1" s="1"/>
  <c r="DS51" i="1"/>
  <c r="DN19" i="1"/>
  <c r="DM16" i="1"/>
  <c r="DP6" i="1"/>
  <c r="DP20" i="1"/>
  <c r="DL16" i="1"/>
  <c r="DS46" i="1"/>
  <c r="DR46" i="1"/>
  <c r="DN20" i="1"/>
  <c r="DU17" i="1"/>
  <c r="R46" i="1"/>
  <c r="AH46" i="1"/>
  <c r="AW69" i="1"/>
  <c r="DQ19" i="1"/>
  <c r="DQ16" i="1"/>
  <c r="DR43" i="1"/>
  <c r="DT10" i="1"/>
  <c r="DQ51" i="1"/>
  <c r="DS10" i="1"/>
  <c r="DP51" i="1"/>
  <c r="DR10" i="1"/>
  <c r="DP9" i="1"/>
  <c r="V15" i="1"/>
  <c r="X15" i="1" s="1"/>
  <c r="AI15" i="1"/>
  <c r="DO9" i="1"/>
  <c r="AM14" i="1"/>
  <c r="DR38" i="1"/>
  <c r="DO38" i="1"/>
  <c r="DM38" i="1"/>
  <c r="AD42" i="1"/>
  <c r="DM43" i="1"/>
  <c r="EG5" i="1"/>
  <c r="BI5" i="1" s="1"/>
  <c r="BJ5" i="1" s="1"/>
  <c r="DM5" i="1"/>
  <c r="EY63" i="1"/>
  <c r="AM63" i="1"/>
  <c r="V65" i="1"/>
  <c r="X65" i="1" s="1"/>
  <c r="AI65" i="1"/>
  <c r="R66" i="1"/>
  <c r="AH66" i="1"/>
  <c r="BF66" i="1"/>
  <c r="DL62" i="1"/>
  <c r="EY62" i="1"/>
  <c r="DP64" i="1"/>
  <c r="DM64" i="1"/>
  <c r="DR64" i="1"/>
  <c r="DN5" i="1"/>
  <c r="DL58" i="1"/>
  <c r="DN60" i="1"/>
  <c r="DM55" i="1"/>
  <c r="DR52" i="1"/>
  <c r="DS52" i="1"/>
  <c r="DL52" i="1"/>
  <c r="DL44" i="1"/>
  <c r="DT44" i="1"/>
  <c r="DQ44" i="1"/>
  <c r="DP44" i="1"/>
  <c r="DT11" i="1"/>
  <c r="DM53" i="1"/>
  <c r="DS25" i="1"/>
  <c r="DL53" i="1"/>
  <c r="DT55" i="1"/>
  <c r="DO44" i="1"/>
  <c r="R44" i="1"/>
  <c r="AH44" i="1"/>
  <c r="BF44" i="1"/>
  <c r="R45" i="1"/>
  <c r="AH45" i="1"/>
  <c r="BF39" i="1"/>
  <c r="DO47" i="1"/>
  <c r="AC36" i="1"/>
  <c r="AB32" i="1"/>
  <c r="AD35" i="1"/>
  <c r="AM37" i="1"/>
  <c r="DP29" i="1"/>
  <c r="AB22" i="1"/>
  <c r="P29" i="1"/>
  <c r="AB29" i="1"/>
  <c r="AC29" i="1"/>
  <c r="EG22" i="1"/>
  <c r="BI22" i="1" s="1"/>
  <c r="BJ22" i="1" s="1"/>
  <c r="DN37" i="1"/>
  <c r="DM37" i="1"/>
  <c r="BF21" i="1"/>
  <c r="AH21" i="1"/>
  <c r="R21" i="1"/>
  <c r="DP24" i="1"/>
  <c r="DN22" i="1"/>
  <c r="DM24" i="1"/>
  <c r="DP19" i="1"/>
  <c r="EG8" i="1"/>
  <c r="BI8" i="1" s="1"/>
  <c r="BJ8" i="1" s="1"/>
  <c r="CF69" i="1"/>
  <c r="EG16" i="1"/>
  <c r="BI16" i="1" s="1"/>
  <c r="BJ16" i="1" s="1"/>
  <c r="DT19" i="1"/>
  <c r="AA69" i="1"/>
  <c r="DR19" i="1"/>
  <c r="EG9" i="1"/>
  <c r="BI9" i="1" s="1"/>
  <c r="BJ9" i="1" s="1"/>
  <c r="AB16" i="1"/>
  <c r="DQ43" i="1"/>
  <c r="DL10" i="1"/>
  <c r="DO43" i="1"/>
  <c r="DO46" i="1"/>
  <c r="DS8" i="1"/>
  <c r="EG66" i="1"/>
  <c r="BI66" i="1" s="1"/>
  <c r="BJ66" i="1" s="1"/>
  <c r="P30" i="1"/>
  <c r="AD30" i="1"/>
  <c r="AC30" i="1"/>
  <c r="AI23" i="1"/>
  <c r="V23" i="1"/>
  <c r="X23" i="1" s="1"/>
  <c r="EE69" i="1"/>
  <c r="EG6" i="1"/>
  <c r="BI6" i="1" s="1"/>
  <c r="BJ6" i="1" s="1"/>
  <c r="AM66" i="1"/>
  <c r="EG63" i="1"/>
  <c r="BI63" i="1" s="1"/>
  <c r="BJ63" i="1" s="1"/>
  <c r="V5" i="1"/>
  <c r="X5" i="1" s="1"/>
  <c r="AI5" i="1"/>
  <c r="DN66" i="1"/>
  <c r="AH61" i="1"/>
  <c r="R61" i="1"/>
  <c r="DL68" i="1"/>
  <c r="AM68" i="1"/>
  <c r="P63" i="1"/>
  <c r="AD63" i="1"/>
  <c r="AB63" i="1"/>
  <c r="EG57" i="1"/>
  <c r="BI57" i="1" s="1"/>
  <c r="BJ57" i="1" s="1"/>
  <c r="DP58" i="1"/>
  <c r="DT60" i="1"/>
  <c r="EG56" i="1"/>
  <c r="BI56" i="1" s="1"/>
  <c r="BJ56" i="1" s="1"/>
  <c r="DP25" i="1"/>
  <c r="AB49" i="1"/>
  <c r="AC49" i="1"/>
  <c r="P49" i="1"/>
  <c r="EG40" i="1"/>
  <c r="BI40" i="1" s="1"/>
  <c r="BJ40" i="1" s="1"/>
  <c r="DL11" i="1"/>
  <c r="AI11" i="1"/>
  <c r="V11" i="1"/>
  <c r="X11" i="1" s="1"/>
  <c r="DM44" i="1"/>
  <c r="DN38" i="1"/>
  <c r="V47" i="1"/>
  <c r="X47" i="1" s="1"/>
  <c r="AI47" i="1"/>
  <c r="DO34" i="1"/>
  <c r="DM34" i="1"/>
  <c r="DT34" i="1"/>
  <c r="DQ34" i="1"/>
  <c r="DP34" i="1"/>
  <c r="DS38" i="1"/>
  <c r="BF45" i="1"/>
  <c r="DS37" i="1"/>
  <c r="DS34" i="1"/>
  <c r="AB30" i="1"/>
  <c r="DN28" i="1"/>
  <c r="DQ28" i="1"/>
  <c r="DP28" i="1"/>
  <c r="DM29" i="1"/>
  <c r="DR29" i="1"/>
  <c r="DN29" i="1"/>
  <c r="DQ48" i="1"/>
  <c r="DN34" i="1"/>
  <c r="DP48" i="1"/>
  <c r="DL23" i="1"/>
  <c r="AD22" i="1"/>
  <c r="V26" i="1"/>
  <c r="X26" i="1" s="1"/>
  <c r="AI26" i="1"/>
  <c r="BF19" i="1"/>
  <c r="R19" i="1"/>
  <c r="AH19" i="1"/>
  <c r="V18" i="1"/>
  <c r="X18" i="1" s="1"/>
  <c r="AI18" i="1"/>
  <c r="EG13" i="1"/>
  <c r="BI13" i="1" s="1"/>
  <c r="BJ13" i="1" s="1"/>
  <c r="DL19" i="1"/>
  <c r="CC69" i="1"/>
  <c r="CI6" i="1"/>
  <c r="CI69" i="1" s="1"/>
  <c r="AD16" i="1"/>
  <c r="EZ69" i="1"/>
  <c r="EY6" i="1"/>
  <c r="DQ46" i="1"/>
  <c r="DP46" i="1"/>
  <c r="BF46" i="1"/>
  <c r="DR8" i="1"/>
  <c r="AH10" i="1"/>
  <c r="BF10" i="1"/>
  <c r="R10" i="1"/>
  <c r="DP13" i="1"/>
  <c r="DN10" i="1"/>
  <c r="AB42" i="1"/>
  <c r="P42" i="1"/>
  <c r="EG31" i="1"/>
  <c r="BI31" i="1" s="1"/>
  <c r="BJ31" i="1" s="1"/>
  <c r="R27" i="1"/>
  <c r="AH27" i="1"/>
  <c r="DP43" i="1"/>
  <c r="DT43" i="1"/>
  <c r="DL43" i="1"/>
  <c r="DS43" i="1"/>
  <c r="DP66" i="1"/>
  <c r="DS63" i="1"/>
  <c r="AB62" i="1"/>
  <c r="AD61" i="1"/>
  <c r="DR66" i="1"/>
  <c r="DS68" i="1"/>
  <c r="DR59" i="1"/>
  <c r="DP59" i="1"/>
  <c r="DS59" i="1"/>
  <c r="DT59" i="1"/>
  <c r="DQ61" i="1"/>
  <c r="DO53" i="1"/>
  <c r="DP53" i="1"/>
  <c r="DL60" i="1"/>
  <c r="DQ56" i="1"/>
  <c r="EG45" i="1"/>
  <c r="BI45" i="1" s="1"/>
  <c r="BJ45" i="1" s="1"/>
  <c r="DP55" i="1"/>
  <c r="R53" i="1"/>
  <c r="AH53" i="1"/>
  <c r="BF53" i="1"/>
  <c r="DO42" i="1"/>
  <c r="DN42" i="1"/>
  <c r="DS42" i="1"/>
  <c r="DR42" i="1"/>
  <c r="DQ42" i="1"/>
  <c r="DP52" i="1"/>
  <c r="DS49" i="1"/>
  <c r="DR49" i="1"/>
  <c r="DT49" i="1"/>
  <c r="DM49" i="1"/>
  <c r="DL49" i="1"/>
  <c r="DL42" i="1"/>
  <c r="EG47" i="1"/>
  <c r="BI47" i="1" s="1"/>
  <c r="BJ47" i="1" s="1"/>
  <c r="AB36" i="1"/>
  <c r="DR34" i="1"/>
  <c r="DP32" i="1"/>
  <c r="DL29" i="1"/>
  <c r="AI34" i="1"/>
  <c r="V34" i="1"/>
  <c r="X34" i="1" s="1"/>
  <c r="EG29" i="1"/>
  <c r="BI29" i="1" s="1"/>
  <c r="BJ29" i="1" s="1"/>
  <c r="DP50" i="1"/>
  <c r="EG19" i="1"/>
  <c r="BI19" i="1" s="1"/>
  <c r="BJ19" i="1" s="1"/>
  <c r="DN51" i="1"/>
  <c r="DM51" i="1"/>
  <c r="EG67" i="1"/>
  <c r="BI67" i="1" s="1"/>
  <c r="BJ67" i="1" s="1"/>
  <c r="P6" i="1"/>
  <c r="AB6" i="1"/>
  <c r="AC6" i="1"/>
  <c r="DM19" i="1"/>
  <c r="EG46" i="1"/>
  <c r="BI46" i="1" s="1"/>
  <c r="BJ46" i="1" s="1"/>
  <c r="EG7" i="1"/>
  <c r="BI7" i="1" s="1"/>
  <c r="BJ7" i="1" s="1"/>
  <c r="BU69" i="1"/>
  <c r="V67" i="1"/>
  <c r="X67" i="1" s="1"/>
  <c r="AI67" i="1"/>
  <c r="AZ69" i="1"/>
  <c r="BF69" i="1"/>
  <c r="DT9" i="1"/>
  <c r="DS9" i="1"/>
  <c r="DM13" i="1"/>
  <c r="DR9" i="1"/>
  <c r="R43" i="1"/>
  <c r="AH43" i="1"/>
  <c r="DQ9" i="1"/>
  <c r="DQ10" i="1"/>
  <c r="DT46" i="1"/>
  <c r="DU30" i="1" l="1"/>
  <c r="DU45" i="1"/>
  <c r="DR69" i="1"/>
  <c r="DU41" i="1"/>
  <c r="DU36" i="1"/>
  <c r="DU35" i="1"/>
  <c r="DU54" i="1"/>
  <c r="DO69" i="1"/>
  <c r="DU67" i="1"/>
  <c r="DU26" i="1"/>
  <c r="DU33" i="1"/>
  <c r="DU27" i="1"/>
  <c r="DU65" i="1"/>
  <c r="DU40" i="1"/>
  <c r="DU7" i="1"/>
  <c r="DU12" i="1"/>
  <c r="DU31" i="1"/>
  <c r="DU18" i="1"/>
  <c r="DQ69" i="1"/>
  <c r="DL69" i="1"/>
  <c r="DM69" i="1"/>
  <c r="DU38" i="1"/>
  <c r="DU50" i="1"/>
  <c r="DU64" i="1"/>
  <c r="DU21" i="1"/>
  <c r="DU14" i="1"/>
  <c r="DU49" i="1"/>
  <c r="DU5" i="1"/>
  <c r="DU9" i="1"/>
  <c r="DU32" i="1"/>
  <c r="DU46" i="1"/>
  <c r="DU6" i="1"/>
  <c r="DU13" i="1"/>
  <c r="DU60" i="1"/>
  <c r="EY69" i="1"/>
  <c r="DU23" i="1"/>
  <c r="DU22" i="1"/>
  <c r="DU44" i="1"/>
  <c r="DU34" i="1"/>
  <c r="DU11" i="1"/>
  <c r="DU59" i="1"/>
  <c r="V27" i="1"/>
  <c r="X27" i="1" s="1"/>
  <c r="AI27" i="1"/>
  <c r="BC11" i="1"/>
  <c r="BB11" i="1"/>
  <c r="AJ11" i="1"/>
  <c r="AG11" i="1"/>
  <c r="AF11" i="1"/>
  <c r="BA11" i="1"/>
  <c r="AG23" i="1"/>
  <c r="AF23" i="1"/>
  <c r="BC23" i="1"/>
  <c r="AJ23" i="1"/>
  <c r="BA23" i="1"/>
  <c r="BB23" i="1"/>
  <c r="AH29" i="1"/>
  <c r="R29" i="1"/>
  <c r="BF29" i="1"/>
  <c r="V39" i="1"/>
  <c r="X39" i="1" s="1"/>
  <c r="AI39" i="1"/>
  <c r="DU8" i="1"/>
  <c r="BC48" i="1"/>
  <c r="BB48" i="1"/>
  <c r="AJ48" i="1"/>
  <c r="AG48" i="1"/>
  <c r="AF48" i="1"/>
  <c r="BA48" i="1"/>
  <c r="R58" i="1"/>
  <c r="AH58" i="1"/>
  <c r="BF58" i="1"/>
  <c r="AI17" i="1"/>
  <c r="V17" i="1"/>
  <c r="X17" i="1" s="1"/>
  <c r="AG31" i="1"/>
  <c r="AF31" i="1"/>
  <c r="BC31" i="1"/>
  <c r="AJ31" i="1"/>
  <c r="BA31" i="1"/>
  <c r="BB31" i="1"/>
  <c r="AF52" i="1"/>
  <c r="BB52" i="1"/>
  <c r="AJ52" i="1"/>
  <c r="AG52" i="1"/>
  <c r="BA52" i="1"/>
  <c r="BC52" i="1"/>
  <c r="AI57" i="1"/>
  <c r="V57" i="1"/>
  <c r="X57" i="1" s="1"/>
  <c r="BC34" i="1"/>
  <c r="AJ34" i="1"/>
  <c r="AG34" i="1"/>
  <c r="AF34" i="1"/>
  <c r="BA34" i="1"/>
  <c r="BB34" i="1"/>
  <c r="DU42" i="1"/>
  <c r="AS69" i="1"/>
  <c r="AS6" i="1"/>
  <c r="AH63" i="1"/>
  <c r="R63" i="1"/>
  <c r="BF63" i="1"/>
  <c r="AF5" i="1"/>
  <c r="BC5" i="1"/>
  <c r="BB5" i="1"/>
  <c r="AJ5" i="1"/>
  <c r="BA5" i="1"/>
  <c r="AG5" i="1"/>
  <c r="DU53" i="1"/>
  <c r="DU52" i="1"/>
  <c r="AG65" i="1"/>
  <c r="AF65" i="1"/>
  <c r="BC65" i="1"/>
  <c r="AJ65" i="1"/>
  <c r="BB65" i="1"/>
  <c r="BA65" i="1"/>
  <c r="DU48" i="1"/>
  <c r="V54" i="1"/>
  <c r="X54" i="1" s="1"/>
  <c r="AI54" i="1"/>
  <c r="R64" i="1"/>
  <c r="AH64" i="1"/>
  <c r="BF64" i="1"/>
  <c r="AF50" i="1"/>
  <c r="BC50" i="1"/>
  <c r="AJ50" i="1"/>
  <c r="AG50" i="1"/>
  <c r="BA50" i="1"/>
  <c r="BB50" i="1"/>
  <c r="BC60" i="1"/>
  <c r="AJ60" i="1"/>
  <c r="BA60" i="1"/>
  <c r="AG60" i="1"/>
  <c r="AF60" i="1"/>
  <c r="BB60" i="1"/>
  <c r="V14" i="1"/>
  <c r="X14" i="1" s="1"/>
  <c r="AI14" i="1"/>
  <c r="V19" i="1"/>
  <c r="X19" i="1" s="1"/>
  <c r="AI19" i="1"/>
  <c r="BB20" i="1"/>
  <c r="AJ20" i="1"/>
  <c r="AG20" i="1"/>
  <c r="AF20" i="1"/>
  <c r="BC20" i="1"/>
  <c r="BA20" i="1"/>
  <c r="DU28" i="1"/>
  <c r="AH35" i="1"/>
  <c r="R35" i="1"/>
  <c r="BF35" i="1"/>
  <c r="R62" i="1"/>
  <c r="AH62" i="1"/>
  <c r="BF62" i="1"/>
  <c r="AM69" i="1"/>
  <c r="AF33" i="1"/>
  <c r="BC33" i="1"/>
  <c r="AJ33" i="1"/>
  <c r="AG33" i="1"/>
  <c r="BA33" i="1"/>
  <c r="BB33" i="1"/>
  <c r="DU56" i="1"/>
  <c r="DU29" i="1"/>
  <c r="R42" i="1"/>
  <c r="AH42" i="1"/>
  <c r="BF42" i="1"/>
  <c r="DU19" i="1"/>
  <c r="DU68" i="1"/>
  <c r="DU10" i="1"/>
  <c r="AI45" i="1"/>
  <c r="V45" i="1"/>
  <c r="X45" i="1" s="1"/>
  <c r="BC24" i="1"/>
  <c r="BB24" i="1"/>
  <c r="AJ24" i="1"/>
  <c r="AG24" i="1"/>
  <c r="AF24" i="1"/>
  <c r="BA24" i="1"/>
  <c r="BB28" i="1"/>
  <c r="AJ28" i="1"/>
  <c r="BA28" i="1"/>
  <c r="AG28" i="1"/>
  <c r="AF28" i="1"/>
  <c r="BC28" i="1"/>
  <c r="BC37" i="1"/>
  <c r="BB37" i="1"/>
  <c r="AJ37" i="1"/>
  <c r="BA37" i="1"/>
  <c r="AG37" i="1"/>
  <c r="AF37" i="1"/>
  <c r="BB40" i="1"/>
  <c r="AJ40" i="1"/>
  <c r="AG40" i="1"/>
  <c r="AF40" i="1"/>
  <c r="BC40" i="1"/>
  <c r="BA40" i="1"/>
  <c r="AF59" i="1"/>
  <c r="BC59" i="1"/>
  <c r="AJ59" i="1"/>
  <c r="BA59" i="1"/>
  <c r="AG59" i="1"/>
  <c r="BB59" i="1"/>
  <c r="R68" i="1"/>
  <c r="AH68" i="1"/>
  <c r="BF68" i="1"/>
  <c r="DU43" i="1"/>
  <c r="R30" i="1"/>
  <c r="AH30" i="1"/>
  <c r="BF30" i="1"/>
  <c r="DU62" i="1"/>
  <c r="DU16" i="1"/>
  <c r="DU51" i="1"/>
  <c r="R55" i="1"/>
  <c r="AH55" i="1"/>
  <c r="BF55" i="1"/>
  <c r="BC7" i="1"/>
  <c r="BB7" i="1"/>
  <c r="AJ7" i="1"/>
  <c r="AF7" i="1"/>
  <c r="AG7" i="1"/>
  <c r="BA7" i="1"/>
  <c r="V41" i="1"/>
  <c r="X41" i="1" s="1"/>
  <c r="AI41" i="1"/>
  <c r="DU55" i="1"/>
  <c r="DU61" i="1"/>
  <c r="AI56" i="1"/>
  <c r="V56" i="1"/>
  <c r="X56" i="1" s="1"/>
  <c r="AI22" i="1"/>
  <c r="V22" i="1"/>
  <c r="X22" i="1" s="1"/>
  <c r="DU25" i="1"/>
  <c r="DS69" i="1"/>
  <c r="DU66" i="1"/>
  <c r="AI43" i="1"/>
  <c r="V43" i="1"/>
  <c r="X43" i="1" s="1"/>
  <c r="AG26" i="1"/>
  <c r="AF26" i="1"/>
  <c r="BC26" i="1"/>
  <c r="BB26" i="1"/>
  <c r="AJ26" i="1"/>
  <c r="BA26" i="1"/>
  <c r="BC47" i="1"/>
  <c r="AJ47" i="1"/>
  <c r="AG47" i="1"/>
  <c r="BA47" i="1"/>
  <c r="AF47" i="1"/>
  <c r="BB47" i="1"/>
  <c r="AH49" i="1"/>
  <c r="R49" i="1"/>
  <c r="BF49" i="1"/>
  <c r="V61" i="1"/>
  <c r="X61" i="1" s="1"/>
  <c r="AI61" i="1"/>
  <c r="DU20" i="1"/>
  <c r="BH69" i="1"/>
  <c r="BG69" i="1"/>
  <c r="BA51" i="1"/>
  <c r="AJ51" i="1"/>
  <c r="AG51" i="1"/>
  <c r="AF51" i="1"/>
  <c r="BC51" i="1"/>
  <c r="BB51" i="1"/>
  <c r="AH38" i="1"/>
  <c r="R38" i="1"/>
  <c r="BF38" i="1"/>
  <c r="DN69" i="1"/>
  <c r="DU37" i="1"/>
  <c r="AG67" i="1"/>
  <c r="AF67" i="1"/>
  <c r="BC67" i="1"/>
  <c r="BB67" i="1"/>
  <c r="AJ67" i="1"/>
  <c r="BA67" i="1"/>
  <c r="EG69" i="1"/>
  <c r="AI44" i="1"/>
  <c r="V44" i="1"/>
  <c r="X44" i="1" s="1"/>
  <c r="DU58" i="1"/>
  <c r="AI46" i="1"/>
  <c r="V46" i="1"/>
  <c r="X46" i="1" s="1"/>
  <c r="DU47" i="1"/>
  <c r="V36" i="1"/>
  <c r="X36" i="1" s="1"/>
  <c r="AI36" i="1"/>
  <c r="BC12" i="1"/>
  <c r="AJ12" i="1"/>
  <c r="AG12" i="1"/>
  <c r="AF12" i="1"/>
  <c r="BB12" i="1"/>
  <c r="BA12" i="1"/>
  <c r="DU24" i="1"/>
  <c r="AI8" i="1"/>
  <c r="V8" i="1"/>
  <c r="X8" i="1" s="1"/>
  <c r="BB13" i="1"/>
  <c r="AJ13" i="1"/>
  <c r="AG13" i="1"/>
  <c r="AF13" i="1"/>
  <c r="BC13" i="1"/>
  <c r="BA13" i="1"/>
  <c r="R32" i="1"/>
  <c r="AH32" i="1"/>
  <c r="BF32" i="1"/>
  <c r="BF6" i="1"/>
  <c r="R6" i="1"/>
  <c r="AH6" i="1"/>
  <c r="AI53" i="1"/>
  <c r="V53" i="1"/>
  <c r="X53" i="1" s="1"/>
  <c r="V10" i="1"/>
  <c r="X10" i="1" s="1"/>
  <c r="AJ10" i="1" s="1"/>
  <c r="AI10" i="1"/>
  <c r="AG18" i="1"/>
  <c r="AF18" i="1"/>
  <c r="BC18" i="1"/>
  <c r="AJ18" i="1"/>
  <c r="BA18" i="1"/>
  <c r="BB18" i="1"/>
  <c r="V21" i="1"/>
  <c r="X21" i="1" s="1"/>
  <c r="AI21" i="1"/>
  <c r="AI66" i="1"/>
  <c r="V66" i="1"/>
  <c r="X66" i="1" s="1"/>
  <c r="AJ15" i="1"/>
  <c r="BB15" i="1"/>
  <c r="AG15" i="1"/>
  <c r="AF15" i="1"/>
  <c r="BC15" i="1"/>
  <c r="BA15" i="1"/>
  <c r="DU63" i="1"/>
  <c r="R25" i="1"/>
  <c r="AH25" i="1"/>
  <c r="BF25" i="1"/>
  <c r="DU15" i="1"/>
  <c r="V16" i="1"/>
  <c r="X16" i="1" s="1"/>
  <c r="AI16" i="1"/>
  <c r="V9" i="1"/>
  <c r="X9" i="1" s="1"/>
  <c r="AI9" i="1"/>
  <c r="AI69" i="1"/>
  <c r="V69" i="1"/>
  <c r="X69" i="1" s="1"/>
  <c r="DU69" i="1" l="1"/>
  <c r="AI25" i="1"/>
  <c r="V25" i="1"/>
  <c r="X25" i="1" s="1"/>
  <c r="BC53" i="1"/>
  <c r="AJ53" i="1"/>
  <c r="BA53" i="1"/>
  <c r="AG53" i="1"/>
  <c r="AF53" i="1"/>
  <c r="BB53" i="1"/>
  <c r="BC22" i="1"/>
  <c r="AJ22" i="1"/>
  <c r="AG22" i="1"/>
  <c r="AF22" i="1"/>
  <c r="BB22" i="1"/>
  <c r="BA22" i="1"/>
  <c r="BC19" i="1"/>
  <c r="BB19" i="1"/>
  <c r="AJ19" i="1"/>
  <c r="BA19" i="1"/>
  <c r="AG19" i="1"/>
  <c r="AF19" i="1"/>
  <c r="BC66" i="1"/>
  <c r="BB66" i="1"/>
  <c r="AJ66" i="1"/>
  <c r="AG66" i="1"/>
  <c r="AF66" i="1"/>
  <c r="BA66" i="1"/>
  <c r="AG61" i="1"/>
  <c r="AF61" i="1"/>
  <c r="BC61" i="1"/>
  <c r="AJ61" i="1"/>
  <c r="BA61" i="1"/>
  <c r="BB61" i="1"/>
  <c r="AI55" i="1"/>
  <c r="V55" i="1"/>
  <c r="X55" i="1" s="1"/>
  <c r="AI63" i="1"/>
  <c r="V63" i="1"/>
  <c r="X63" i="1" s="1"/>
  <c r="AI58" i="1"/>
  <c r="V58" i="1"/>
  <c r="X58" i="1" s="1"/>
  <c r="AF9" i="1"/>
  <c r="AJ9" i="1"/>
  <c r="AG9" i="1"/>
  <c r="BA9" i="1"/>
  <c r="BB9" i="1"/>
  <c r="BC9" i="1"/>
  <c r="AG36" i="1"/>
  <c r="AF36" i="1"/>
  <c r="BB36" i="1"/>
  <c r="AJ36" i="1"/>
  <c r="BC36" i="1"/>
  <c r="BA36" i="1"/>
  <c r="AF56" i="1"/>
  <c r="AJ56" i="1"/>
  <c r="BC56" i="1"/>
  <c r="AG56" i="1"/>
  <c r="BA56" i="1"/>
  <c r="BB56" i="1"/>
  <c r="AG14" i="1"/>
  <c r="AF14" i="1"/>
  <c r="AJ14" i="1"/>
  <c r="BB14" i="1"/>
  <c r="BC14" i="1"/>
  <c r="BA14" i="1"/>
  <c r="V6" i="1"/>
  <c r="X6" i="1" s="1"/>
  <c r="AI6" i="1"/>
  <c r="V49" i="1"/>
  <c r="X49" i="1" s="1"/>
  <c r="AI49" i="1"/>
  <c r="BC43" i="1"/>
  <c r="BB43" i="1"/>
  <c r="AJ43" i="1"/>
  <c r="AG43" i="1"/>
  <c r="AF43" i="1"/>
  <c r="BA43" i="1"/>
  <c r="AI68" i="1"/>
  <c r="V68" i="1"/>
  <c r="X68" i="1" s="1"/>
  <c r="AI62" i="1"/>
  <c r="V62" i="1"/>
  <c r="X62" i="1" s="1"/>
  <c r="AI64" i="1"/>
  <c r="V64" i="1"/>
  <c r="X64" i="1" s="1"/>
  <c r="AJ16" i="1"/>
  <c r="BA16" i="1"/>
  <c r="AG16" i="1"/>
  <c r="AF16" i="1"/>
  <c r="BC16" i="1"/>
  <c r="BB16" i="1"/>
  <c r="AG21" i="1"/>
  <c r="AJ21" i="1"/>
  <c r="BC21" i="1"/>
  <c r="BA21" i="1"/>
  <c r="AF21" i="1"/>
  <c r="BB21" i="1"/>
  <c r="BC46" i="1"/>
  <c r="AJ46" i="1"/>
  <c r="BA46" i="1"/>
  <c r="AG46" i="1"/>
  <c r="AF46" i="1"/>
  <c r="BB46" i="1"/>
  <c r="V38" i="1"/>
  <c r="X38" i="1" s="1"/>
  <c r="AI38" i="1"/>
  <c r="EK69" i="1"/>
  <c r="BC39" i="1"/>
  <c r="AJ39" i="1"/>
  <c r="AG39" i="1"/>
  <c r="AF39" i="1"/>
  <c r="BB39" i="1"/>
  <c r="BA39" i="1"/>
  <c r="BI69" i="1"/>
  <c r="BJ69" i="1" s="1"/>
  <c r="V35" i="1"/>
  <c r="X35" i="1" s="1"/>
  <c r="AI35" i="1"/>
  <c r="BB57" i="1"/>
  <c r="AJ57" i="1"/>
  <c r="AG57" i="1"/>
  <c r="AF57" i="1"/>
  <c r="BC57" i="1"/>
  <c r="BA57" i="1"/>
  <c r="AJ17" i="1"/>
  <c r="AG17" i="1"/>
  <c r="AF17" i="1"/>
  <c r="BC17" i="1"/>
  <c r="BA17" i="1"/>
  <c r="BB17" i="1"/>
  <c r="AI42" i="1"/>
  <c r="V42" i="1"/>
  <c r="X42" i="1" s="1"/>
  <c r="AG54" i="1"/>
  <c r="AF54" i="1"/>
  <c r="BC54" i="1"/>
  <c r="AJ54" i="1"/>
  <c r="BA54" i="1"/>
  <c r="BB54" i="1"/>
  <c r="AI29" i="1"/>
  <c r="V29" i="1"/>
  <c r="X29" i="1" s="1"/>
  <c r="AJ69" i="1"/>
  <c r="AG69" i="1"/>
  <c r="AF69" i="1"/>
  <c r="BC69" i="1"/>
  <c r="BA69" i="1"/>
  <c r="BB69" i="1"/>
  <c r="AG10" i="1"/>
  <c r="AF10" i="1"/>
  <c r="BC10" i="1"/>
  <c r="BA10" i="1"/>
  <c r="BB10" i="1"/>
  <c r="AI32" i="1"/>
  <c r="V32" i="1"/>
  <c r="X32" i="1" s="1"/>
  <c r="AG8" i="1"/>
  <c r="AF8" i="1"/>
  <c r="BC8" i="1"/>
  <c r="BB8" i="1"/>
  <c r="AJ8" i="1"/>
  <c r="BA8" i="1"/>
  <c r="BA44" i="1"/>
  <c r="AG44" i="1"/>
  <c r="AF44" i="1"/>
  <c r="BC44" i="1"/>
  <c r="AJ44" i="1"/>
  <c r="BB44" i="1"/>
  <c r="AG41" i="1"/>
  <c r="AF41" i="1"/>
  <c r="BB41" i="1"/>
  <c r="AJ41" i="1"/>
  <c r="BA41" i="1"/>
  <c r="BC41" i="1"/>
  <c r="AI30" i="1"/>
  <c r="V30" i="1"/>
  <c r="X30" i="1" s="1"/>
  <c r="AG45" i="1"/>
  <c r="AJ45" i="1"/>
  <c r="BC45" i="1"/>
  <c r="AF45" i="1"/>
  <c r="BB45" i="1"/>
  <c r="BA45" i="1"/>
  <c r="BB27" i="1"/>
  <c r="AJ27" i="1"/>
  <c r="AG27" i="1"/>
  <c r="AF27" i="1"/>
  <c r="BC27" i="1"/>
  <c r="BA27" i="1"/>
  <c r="AG38" i="1" l="1"/>
  <c r="AF38" i="1"/>
  <c r="BB38" i="1"/>
  <c r="AJ38" i="1"/>
  <c r="BC38" i="1"/>
  <c r="BA38" i="1"/>
  <c r="AJ62" i="1"/>
  <c r="BA62" i="1"/>
  <c r="AG62" i="1"/>
  <c r="AF62" i="1"/>
  <c r="BC62" i="1"/>
  <c r="BB62" i="1"/>
  <c r="AG68" i="1"/>
  <c r="AF68" i="1"/>
  <c r="AJ68" i="1"/>
  <c r="BB68" i="1"/>
  <c r="BC68" i="1"/>
  <c r="BA68" i="1"/>
  <c r="BA32" i="1"/>
  <c r="AG32" i="1"/>
  <c r="AF32" i="1"/>
  <c r="BC32" i="1"/>
  <c r="BB32" i="1"/>
  <c r="AJ32" i="1"/>
  <c r="AG29" i="1"/>
  <c r="BC29" i="1"/>
  <c r="BB29" i="1"/>
  <c r="BA29" i="1"/>
  <c r="AJ29" i="1"/>
  <c r="AF29" i="1"/>
  <c r="BA58" i="1"/>
  <c r="AG58" i="1"/>
  <c r="AF58" i="1"/>
  <c r="AJ58" i="1"/>
  <c r="BB58" i="1"/>
  <c r="BC58" i="1"/>
  <c r="AG55" i="1"/>
  <c r="AJ55" i="1"/>
  <c r="AF55" i="1"/>
  <c r="BC55" i="1"/>
  <c r="BB55" i="1"/>
  <c r="BA55" i="1"/>
  <c r="BB30" i="1"/>
  <c r="AJ30" i="1"/>
  <c r="AG30" i="1"/>
  <c r="AF30" i="1"/>
  <c r="BC30" i="1"/>
  <c r="BA30" i="1"/>
  <c r="BB42" i="1"/>
  <c r="AJ42" i="1"/>
  <c r="AG42" i="1"/>
  <c r="AF42" i="1"/>
  <c r="BC42" i="1"/>
  <c r="BA42" i="1"/>
  <c r="AF49" i="1"/>
  <c r="AJ49" i="1"/>
  <c r="AG49" i="1"/>
  <c r="BC49" i="1"/>
  <c r="BA49" i="1"/>
  <c r="BB49" i="1"/>
  <c r="BA25" i="1"/>
  <c r="AG25" i="1"/>
  <c r="AF25" i="1"/>
  <c r="BB25" i="1"/>
  <c r="AJ25" i="1"/>
  <c r="BC25" i="1"/>
  <c r="AG35" i="1"/>
  <c r="AF35" i="1"/>
  <c r="BB35" i="1"/>
  <c r="AJ35" i="1"/>
  <c r="BA35" i="1"/>
  <c r="BC35" i="1"/>
  <c r="AG63" i="1"/>
  <c r="BB63" i="1"/>
  <c r="BA63" i="1"/>
  <c r="AJ63" i="1"/>
  <c r="AF63" i="1"/>
  <c r="BC63" i="1"/>
  <c r="BB64" i="1"/>
  <c r="AJ64" i="1"/>
  <c r="BA64" i="1"/>
  <c r="AG64" i="1"/>
  <c r="AF64" i="1"/>
  <c r="BC64" i="1"/>
  <c r="AG6" i="1"/>
  <c r="AF6" i="1"/>
  <c r="AJ6" i="1"/>
  <c r="BB6" i="1"/>
  <c r="BA6" i="1"/>
  <c r="BC6" i="1"/>
  <c r="AR58" i="1" l="1"/>
  <c r="AR49" i="1"/>
  <c r="AR40" i="1"/>
  <c r="AR47" i="1"/>
  <c r="AR36" i="1"/>
  <c r="AR50" i="1"/>
  <c r="AR10" i="1"/>
  <c r="AR46" i="1"/>
  <c r="AR9" i="1"/>
  <c r="AR66" i="1"/>
  <c r="AR44" i="1"/>
  <c r="AR17" i="1"/>
  <c r="AR38" i="1"/>
  <c r="AR23" i="1"/>
  <c r="AR68" i="1"/>
  <c r="AR64" i="1"/>
  <c r="AR55" i="1"/>
  <c r="AR53" i="1"/>
  <c r="AR52" i="1"/>
  <c r="AR11" i="1"/>
  <c r="AR45" i="1"/>
  <c r="AR39" i="1"/>
  <c r="AR35" i="1"/>
  <c r="AR12" i="1"/>
  <c r="AR5" i="1"/>
  <c r="AR59" i="1"/>
  <c r="AR62" i="1"/>
  <c r="AR56" i="1"/>
  <c r="AR31" i="1"/>
  <c r="AR30" i="1"/>
  <c r="AR28" i="1"/>
  <c r="AR27" i="1"/>
  <c r="AR24" i="1"/>
  <c r="AR18" i="1"/>
  <c r="AR51" i="1"/>
  <c r="AR61" i="1"/>
  <c r="AR15" i="1"/>
  <c r="AR7" i="1"/>
  <c r="AR54" i="1"/>
  <c r="AR33" i="1"/>
  <c r="AR32" i="1"/>
  <c r="AR37" i="1"/>
  <c r="AR26" i="1"/>
  <c r="AR67" i="1"/>
  <c r="AR57" i="1"/>
  <c r="AR42" i="1"/>
  <c r="AR34" i="1"/>
  <c r="AR65" i="1"/>
  <c r="AR60" i="1"/>
  <c r="AR25" i="1"/>
  <c r="AR41" i="1"/>
  <c r="AR48" i="1"/>
  <c r="AR22" i="1"/>
  <c r="AR21" i="1"/>
  <c r="AR20" i="1"/>
  <c r="AR14" i="1"/>
  <c r="AR13" i="1"/>
  <c r="AR8" i="1"/>
  <c r="AR63" i="1"/>
  <c r="AR29" i="1"/>
  <c r="AR19" i="1"/>
  <c r="AR16" i="1"/>
  <c r="AR43" i="1"/>
  <c r="AR6" i="1" l="1"/>
  <c r="BZ69" i="1"/>
  <c r="AR69" i="1" s="1"/>
</calcChain>
</file>

<file path=xl/sharedStrings.xml><?xml version="1.0" encoding="utf-8"?>
<sst xmlns="http://schemas.openxmlformats.org/spreadsheetml/2006/main" count="375" uniqueCount="211">
  <si>
    <t>Key balance sheet figures</t>
  </si>
  <si>
    <t>P&amp;L</t>
  </si>
  <si>
    <t>P&amp;L key figures</t>
  </si>
  <si>
    <t xml:space="preserve">Growth </t>
  </si>
  <si>
    <t>Liquidity</t>
  </si>
  <si>
    <t>Credit quality</t>
  </si>
  <si>
    <t>Balance sheet</t>
  </si>
  <si>
    <t>Additional information</t>
  </si>
  <si>
    <t>Sector breakdown loan book - 2018 numbers</t>
  </si>
  <si>
    <t>Bank</t>
  </si>
  <si>
    <t>Total assets</t>
  </si>
  <si>
    <t>Average assets</t>
  </si>
  <si>
    <t>Gross loans</t>
  </si>
  <si>
    <t>Transfer to CB</t>
  </si>
  <si>
    <t>Deposits</t>
  </si>
  <si>
    <t>Total assets incl. CB</t>
  </si>
  <si>
    <t>Total loans incl. CB</t>
  </si>
  <si>
    <t>NII</t>
  </si>
  <si>
    <t>NCI</t>
  </si>
  <si>
    <t>Other income</t>
  </si>
  <si>
    <t>Core income</t>
  </si>
  <si>
    <t>Total operating expenses</t>
  </si>
  <si>
    <t>Core earnings before impairment</t>
  </si>
  <si>
    <t>Impairment of loans</t>
  </si>
  <si>
    <t>Core earnings</t>
  </si>
  <si>
    <t>Dividends &amp; assoc. comp.</t>
  </si>
  <si>
    <t>Net finance</t>
  </si>
  <si>
    <t>One-offs</t>
  </si>
  <si>
    <t>Pre tax profit</t>
  </si>
  <si>
    <t>Taxes</t>
  </si>
  <si>
    <t>Net profit</t>
  </si>
  <si>
    <t>NII in % of average assets</t>
  </si>
  <si>
    <t>NCI in % of average assets</t>
  </si>
  <si>
    <t>C/I</t>
  </si>
  <si>
    <t>C/I adj. net finance</t>
  </si>
  <si>
    <t>C/I adj. net finance and dividends</t>
  </si>
  <si>
    <t>Costs in % of average assets</t>
  </si>
  <si>
    <t>Net profit in % of average assets</t>
  </si>
  <si>
    <t>Net profit in % of ARWA</t>
  </si>
  <si>
    <t>PPI/ARWA</t>
  </si>
  <si>
    <t>Core earnings in % ARVW</t>
  </si>
  <si>
    <t>RoE</t>
  </si>
  <si>
    <t>Growth in loans (own book)</t>
  </si>
  <si>
    <t>Growth in loans incl. CB</t>
  </si>
  <si>
    <t>Growth in deposits</t>
  </si>
  <si>
    <t>Deposit ratio</t>
  </si>
  <si>
    <t>Deposit over total funding</t>
  </si>
  <si>
    <t>(Market fund. - liquid assets)/Total assets</t>
  </si>
  <si>
    <t>Liquid assets/total assets</t>
  </si>
  <si>
    <t>LCR</t>
  </si>
  <si>
    <t>CET1 ratio</t>
  </si>
  <si>
    <t>Core capital ratio</t>
  </si>
  <si>
    <t>Capital ratio</t>
  </si>
  <si>
    <t>Equity ratio</t>
  </si>
  <si>
    <t>Loan loss provision ratio</t>
  </si>
  <si>
    <t>Loan loss provision/pre loss income</t>
  </si>
  <si>
    <t>Problem loans/gross loans</t>
  </si>
  <si>
    <t>Problem loans/ (Equity + LLR)</t>
  </si>
  <si>
    <t>Share of retail loans (own book)</t>
  </si>
  <si>
    <t>Share of retail loans (incl. EBK))</t>
  </si>
  <si>
    <t>Cash and deposits with CB</t>
  </si>
  <si>
    <t>Due from credit institutions</t>
  </si>
  <si>
    <t>Deposits with CB and loans to credit inst.</t>
  </si>
  <si>
    <t>Gross loans to customers</t>
  </si>
  <si>
    <t>Individual impairments</t>
  </si>
  <si>
    <t>Group impairments</t>
  </si>
  <si>
    <t>Net loans to customers</t>
  </si>
  <si>
    <t>Commercial paper and bonds</t>
  </si>
  <si>
    <t>Share- holdings</t>
  </si>
  <si>
    <t>Total bonds and share- holdings</t>
  </si>
  <si>
    <t>Associated companies</t>
  </si>
  <si>
    <t>Intangible assets</t>
  </si>
  <si>
    <t>Fixed assets</t>
  </si>
  <si>
    <t>Other assets</t>
  </si>
  <si>
    <t>Due to credit institutions</t>
  </si>
  <si>
    <t>Deposits from customers</t>
  </si>
  <si>
    <t>Total deposits</t>
  </si>
  <si>
    <t>Debt securities issued</t>
  </si>
  <si>
    <t>Other debt</t>
  </si>
  <si>
    <t>Total debt</t>
  </si>
  <si>
    <t>Hybrid and subordinated capital</t>
  </si>
  <si>
    <t>Total equity</t>
  </si>
  <si>
    <t>Total debt and equity</t>
  </si>
  <si>
    <t>Liquid assets</t>
  </si>
  <si>
    <t>Auditing firm</t>
  </si>
  <si>
    <t>Employees</t>
  </si>
  <si>
    <t>Branches</t>
  </si>
  <si>
    <t>Listed on OSE with debt inst.</t>
  </si>
  <si>
    <t>EC/stocks bank</t>
  </si>
  <si>
    <t>CET1 capital</t>
  </si>
  <si>
    <t>Core capital</t>
  </si>
  <si>
    <t>Total capital</t>
  </si>
  <si>
    <t>Average RWA (ARWA)</t>
  </si>
  <si>
    <t>RWA 2Q18</t>
  </si>
  <si>
    <t>RWA 2Q19</t>
  </si>
  <si>
    <t>Agriculture</t>
  </si>
  <si>
    <t>Industry</t>
  </si>
  <si>
    <t>Building and construction</t>
  </si>
  <si>
    <t>Trade and hotels</t>
  </si>
  <si>
    <t>Real estate business</t>
  </si>
  <si>
    <t>Service industry</t>
  </si>
  <si>
    <t>Transport</t>
  </si>
  <si>
    <t>Other</t>
  </si>
  <si>
    <t>Retail lending</t>
  </si>
  <si>
    <t>Total lending 2018</t>
  </si>
  <si>
    <t>NPL</t>
  </si>
  <si>
    <t>Doubtfull loans</t>
  </si>
  <si>
    <t>Problem loans</t>
  </si>
  <si>
    <t>Total impairments</t>
  </si>
  <si>
    <t>Retail loans (own book)</t>
  </si>
  <si>
    <t>Corporate loans</t>
  </si>
  <si>
    <t>Gross loans (own book)</t>
  </si>
  <si>
    <t>Average Equity</t>
  </si>
  <si>
    <t>Equity 2Q18</t>
  </si>
  <si>
    <t>Equity 2Q19</t>
  </si>
  <si>
    <t>Average loans</t>
  </si>
  <si>
    <t>Gross loans 2Q18</t>
  </si>
  <si>
    <t>Gross loans 2Q19</t>
  </si>
  <si>
    <t>Transfer - average</t>
  </si>
  <si>
    <t>Transfer to CB 2Q18</t>
  </si>
  <si>
    <t>Transfer to CB 2Q19</t>
  </si>
  <si>
    <t>Average loans transferred</t>
  </si>
  <si>
    <t>Total loans incl. CB 2Q18</t>
  </si>
  <si>
    <t>Total loans incl. CB 2Q19</t>
  </si>
  <si>
    <t>Average deposits</t>
  </si>
  <si>
    <t>Deposits 2Q18</t>
  </si>
  <si>
    <t>Deposits 2Q19</t>
  </si>
  <si>
    <t>RWA/total assets</t>
  </si>
  <si>
    <t>Andebu Sparebank</t>
  </si>
  <si>
    <t>yes</t>
  </si>
  <si>
    <t>EC (4Q19)</t>
  </si>
  <si>
    <t>Arendal og Omegns Sparekasse</t>
  </si>
  <si>
    <t>Askim og Spydeberg Sparebank</t>
  </si>
  <si>
    <t>EC</t>
  </si>
  <si>
    <t>Aurskog Sparebank</t>
  </si>
  <si>
    <t>EC (listed)</t>
  </si>
  <si>
    <t>Skagerak Sparebank</t>
  </si>
  <si>
    <t>Berg Sparebank</t>
  </si>
  <si>
    <t>Birkenes Sparebank</t>
  </si>
  <si>
    <t>Bjugn Sparebank</t>
  </si>
  <si>
    <t>Blaker Sparebank</t>
  </si>
  <si>
    <t>Romsdalsbanken</t>
  </si>
  <si>
    <t>Sparebanken Din</t>
  </si>
  <si>
    <t>Drangedal Sparebank</t>
  </si>
  <si>
    <t>Eidsberg Sparebank</t>
  </si>
  <si>
    <t>Etnedal Sparebank</t>
  </si>
  <si>
    <t>Evje og Hornnes Sparebank</t>
  </si>
  <si>
    <t>Fornebubanken</t>
  </si>
  <si>
    <t>Gildeskål Sparebank</t>
  </si>
  <si>
    <t>Østre Agder Sparebank</t>
  </si>
  <si>
    <t>Grong Sparebank</t>
  </si>
  <si>
    <t>Grue Sparebank</t>
  </si>
  <si>
    <t>Haltdalen Sparebank</t>
  </si>
  <si>
    <t>Hegra Sparebank</t>
  </si>
  <si>
    <t>Hjartdal og Gransherad Sparebank</t>
  </si>
  <si>
    <t>Hjelmeland Sparebank</t>
  </si>
  <si>
    <t>Høland og Setskog Sparebank</t>
  </si>
  <si>
    <t>Hønefoss Sparebank</t>
  </si>
  <si>
    <t>Jernbanepersonalets Sparebank</t>
  </si>
  <si>
    <t>Jæren Sparebank</t>
  </si>
  <si>
    <t>Kvinesdal Sparebank</t>
  </si>
  <si>
    <t>Larvikbanken Brunlanes Sparebank</t>
  </si>
  <si>
    <t>Lillestrøm Sparebank</t>
  </si>
  <si>
    <t>Marker Sparebank</t>
  </si>
  <si>
    <t>Melhus Sparebank</t>
  </si>
  <si>
    <t>Skue Sparebank</t>
  </si>
  <si>
    <t>Odal Sparebank</t>
  </si>
  <si>
    <t>Ofoten Sparebank</t>
  </si>
  <si>
    <t>Oppdalsbanken</t>
  </si>
  <si>
    <t>Orkla Sparebank</t>
  </si>
  <si>
    <t>Rindal Sparebank</t>
  </si>
  <si>
    <t>Rørosbanken Røros Sparebank</t>
  </si>
  <si>
    <t>Selbu Sparebank</t>
  </si>
  <si>
    <t>Soknedal Sparebank</t>
  </si>
  <si>
    <t>Bien Sparebank</t>
  </si>
  <si>
    <t>Stocks</t>
  </si>
  <si>
    <t>Sparebanken Narvik</t>
  </si>
  <si>
    <t>Stadsbygd Sparebank</t>
  </si>
  <si>
    <t>Strømmen Sparebank</t>
  </si>
  <si>
    <t>Sunndal Sparebank</t>
  </si>
  <si>
    <t>Surnadal Sparebank</t>
  </si>
  <si>
    <t>Tinn Sparebank</t>
  </si>
  <si>
    <t>Tolga-Os Sparebank</t>
  </si>
  <si>
    <t>Totens Sparebank</t>
  </si>
  <si>
    <t>Trøgstad Sparebank</t>
  </si>
  <si>
    <t>Tysnes Sparebank</t>
  </si>
  <si>
    <t>Valle Sparebank</t>
  </si>
  <si>
    <t>Vekselbanken</t>
  </si>
  <si>
    <t>RSM</t>
  </si>
  <si>
    <t>Stocks listed</t>
  </si>
  <si>
    <t>Valdres Sparebank</t>
  </si>
  <si>
    <t>Ørland Sparebank</t>
  </si>
  <si>
    <t>Ørskog Sparebank</t>
  </si>
  <si>
    <t>Åfjord Sparebank</t>
  </si>
  <si>
    <t>Aasen Sparebank</t>
  </si>
  <si>
    <t>Eika total</t>
  </si>
  <si>
    <t>Capital ratios (including profit 2Q19)</t>
  </si>
  <si>
    <t xml:space="preserve">Ernst &amp; Young </t>
  </si>
  <si>
    <t>RSM Norge AS</t>
  </si>
  <si>
    <t>KPMG</t>
  </si>
  <si>
    <t>BDO AS</t>
  </si>
  <si>
    <t xml:space="preserve">Revisorkonsult </t>
  </si>
  <si>
    <t xml:space="preserve">Valdres Revisjonskontor </t>
  </si>
  <si>
    <t xml:space="preserve">Pricewaterhousecoopers </t>
  </si>
  <si>
    <t xml:space="preserve">Deloitte </t>
  </si>
  <si>
    <t>Svindal Leidland Myhrer &amp; Co</t>
  </si>
  <si>
    <t>Sparebanken 68 grader Nord</t>
  </si>
  <si>
    <t>Sogn Sparebank</t>
  </si>
  <si>
    <t>Nidaros Sparebank</t>
  </si>
  <si>
    <t>Hemne Sparebank</t>
  </si>
  <si>
    <t>Eika banks - figures for first half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</si>
</sst>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;_ @_ "/>
    <numFmt numFmtId="165" formatCode="#,##0.0"/>
    <numFmt numFmtId="166" formatCode="0.0\ 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Garamond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0C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8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2" borderId="0" xfId="0" applyFill="1"/>
    <xf numFmtId="0" fontId="2" fillId="2" borderId="0" xfId="0" applyFont="1" applyFill="1"/>
    <xf numFmtId="1" fontId="3" fillId="2" borderId="0" xfId="0" applyNumberFormat="1" applyFont="1" applyFill="1"/>
    <xf numFmtId="1" fontId="0" fillId="2" borderId="0" xfId="0" applyNumberFormat="1" applyFill="1"/>
    <xf numFmtId="0" fontId="3" fillId="2" borderId="0" xfId="0" applyFont="1" applyFill="1"/>
    <xf numFmtId="0" fontId="0" fillId="2" borderId="0" xfId="0" applyFill="1" applyBorder="1"/>
    <xf numFmtId="0" fontId="4" fillId="2" borderId="0" xfId="0" applyFont="1" applyFill="1"/>
    <xf numFmtId="1" fontId="5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Border="1"/>
    <xf numFmtId="10" fontId="5" fillId="2" borderId="0" xfId="1" applyNumberFormat="1" applyFont="1" applyFill="1"/>
    <xf numFmtId="0" fontId="0" fillId="2" borderId="1" xfId="0" applyFill="1" applyBorder="1"/>
    <xf numFmtId="164" fontId="6" fillId="2" borderId="2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left" vertical="top"/>
    </xf>
    <xf numFmtId="3" fontId="5" fillId="2" borderId="13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3" fontId="5" fillId="2" borderId="7" xfId="1" applyNumberFormat="1" applyFont="1" applyFill="1" applyBorder="1" applyAlignment="1">
      <alignment horizontal="right"/>
    </xf>
    <xf numFmtId="165" fontId="5" fillId="2" borderId="13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3" borderId="0" xfId="1" applyNumberFormat="1" applyFont="1" applyFill="1" applyBorder="1" applyAlignment="1">
      <alignment horizontal="right"/>
    </xf>
    <xf numFmtId="165" fontId="5" fillId="3" borderId="7" xfId="1" applyNumberFormat="1" applyFont="1" applyFill="1" applyBorder="1" applyAlignment="1">
      <alignment horizontal="right"/>
    </xf>
    <xf numFmtId="10" fontId="5" fillId="2" borderId="13" xfId="1" applyNumberFormat="1" applyFont="1" applyFill="1" applyBorder="1" applyAlignment="1">
      <alignment horizontal="right"/>
    </xf>
    <xf numFmtId="10" fontId="5" fillId="2" borderId="0" xfId="1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166" fontId="5" fillId="2" borderId="7" xfId="1" applyNumberFormat="1" applyFont="1" applyFill="1" applyBorder="1" applyAlignment="1">
      <alignment horizontal="right"/>
    </xf>
    <xf numFmtId="166" fontId="5" fillId="2" borderId="8" xfId="1" applyNumberFormat="1" applyFont="1" applyFill="1" applyBorder="1" applyAlignment="1">
      <alignment horizontal="right"/>
    </xf>
    <xf numFmtId="166" fontId="5" fillId="2" borderId="9" xfId="1" applyNumberFormat="1" applyFont="1" applyFill="1" applyBorder="1" applyAlignment="1">
      <alignment horizontal="right"/>
    </xf>
    <xf numFmtId="166" fontId="5" fillId="2" borderId="11" xfId="1" applyNumberFormat="1" applyFont="1" applyFill="1" applyBorder="1" applyAlignment="1">
      <alignment horizontal="right"/>
    </xf>
    <xf numFmtId="9" fontId="5" fillId="2" borderId="9" xfId="1" applyNumberFormat="1" applyFont="1" applyFill="1" applyBorder="1" applyAlignment="1">
      <alignment horizontal="right"/>
    </xf>
    <xf numFmtId="166" fontId="5" fillId="2" borderId="13" xfId="1" applyNumberFormat="1" applyFont="1" applyFill="1" applyBorder="1" applyAlignment="1">
      <alignment horizontal="right"/>
    </xf>
    <xf numFmtId="165" fontId="5" fillId="2" borderId="8" xfId="1" applyNumberFormat="1" applyFont="1" applyFill="1" applyBorder="1" applyAlignment="1">
      <alignment horizontal="right"/>
    </xf>
    <xf numFmtId="165" fontId="5" fillId="2" borderId="11" xfId="1" applyNumberFormat="1" applyFont="1" applyFill="1" applyBorder="1" applyAlignment="1">
      <alignment horizontal="right"/>
    </xf>
    <xf numFmtId="165" fontId="5" fillId="3" borderId="11" xfId="1" applyNumberFormat="1" applyFont="1" applyFill="1" applyBorder="1" applyAlignment="1">
      <alignment horizontal="right"/>
    </xf>
    <xf numFmtId="3" fontId="5" fillId="2" borderId="11" xfId="1" applyNumberFormat="1" applyFont="1" applyFill="1" applyBorder="1" applyAlignment="1">
      <alignment horizontal="right"/>
    </xf>
    <xf numFmtId="165" fontId="5" fillId="2" borderId="9" xfId="1" applyNumberFormat="1" applyFont="1" applyFill="1" applyBorder="1" applyAlignment="1">
      <alignment horizontal="right"/>
    </xf>
    <xf numFmtId="165" fontId="5" fillId="2" borderId="10" xfId="1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9" xfId="1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166" fontId="5" fillId="2" borderId="10" xfId="1" applyNumberFormat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/>
    </xf>
    <xf numFmtId="2" fontId="0" fillId="2" borderId="0" xfId="0" applyNumberFormat="1" applyFill="1"/>
    <xf numFmtId="166" fontId="5" fillId="2" borderId="10" xfId="1" applyNumberFormat="1" applyFont="1" applyFill="1" applyBorder="1"/>
    <xf numFmtId="164" fontId="5" fillId="2" borderId="13" xfId="2" applyNumberFormat="1" applyFont="1" applyFill="1" applyBorder="1" applyAlignment="1" applyProtection="1">
      <alignment horizontal="left" vertical="top"/>
    </xf>
    <xf numFmtId="165" fontId="5" fillId="2" borderId="7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center"/>
    </xf>
    <xf numFmtId="166" fontId="5" fillId="2" borderId="6" xfId="1" applyNumberFormat="1" applyFont="1" applyFill="1" applyBorder="1" applyAlignment="1">
      <alignment horizontal="right"/>
    </xf>
    <xf numFmtId="166" fontId="5" fillId="2" borderId="6" xfId="1" applyNumberFormat="1" applyFont="1" applyFill="1" applyBorder="1"/>
    <xf numFmtId="164" fontId="5" fillId="2" borderId="6" xfId="2" applyNumberFormat="1" applyFont="1" applyFill="1" applyBorder="1" applyAlignment="1" applyProtection="1">
      <alignment horizontal="left" vertical="top"/>
    </xf>
    <xf numFmtId="10" fontId="0" fillId="2" borderId="0" xfId="1" applyNumberFormat="1" applyFont="1" applyFill="1"/>
    <xf numFmtId="164" fontId="5" fillId="2" borderId="6" xfId="0" applyNumberFormat="1" applyFont="1" applyFill="1" applyBorder="1"/>
    <xf numFmtId="164" fontId="5" fillId="2" borderId="12" xfId="2" applyNumberFormat="1" applyFont="1" applyFill="1" applyBorder="1" applyAlignment="1" applyProtection="1">
      <alignment horizontal="left" vertical="top"/>
    </xf>
    <xf numFmtId="3" fontId="5" fillId="2" borderId="14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15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5" fontId="5" fillId="3" borderId="15" xfId="1" applyNumberFormat="1" applyFont="1" applyFill="1" applyBorder="1" applyAlignment="1">
      <alignment horizontal="right"/>
    </xf>
    <xf numFmtId="10" fontId="5" fillId="2" borderId="14" xfId="1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/>
    </xf>
    <xf numFmtId="166" fontId="5" fillId="2" borderId="15" xfId="1" applyNumberFormat="1" applyFont="1" applyFill="1" applyBorder="1" applyAlignment="1">
      <alignment horizontal="right"/>
    </xf>
    <xf numFmtId="166" fontId="5" fillId="2" borderId="14" xfId="1" applyNumberFormat="1" applyFont="1" applyFill="1" applyBorder="1" applyAlignment="1">
      <alignment horizontal="right"/>
    </xf>
    <xf numFmtId="165" fontId="5" fillId="2" borderId="15" xfId="1" applyNumberFormat="1" applyFont="1" applyFill="1" applyBorder="1" applyAlignment="1">
      <alignment horizontal="right"/>
    </xf>
    <xf numFmtId="165" fontId="5" fillId="2" borderId="12" xfId="1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right"/>
    </xf>
    <xf numFmtId="166" fontId="5" fillId="2" borderId="12" xfId="1" applyNumberFormat="1" applyFont="1" applyFill="1" applyBorder="1"/>
    <xf numFmtId="164" fontId="5" fillId="2" borderId="0" xfId="2" applyNumberFormat="1" applyFont="1" applyFill="1" applyBorder="1" applyAlignment="1" applyProtection="1">
      <alignment horizontal="left" vertical="top"/>
    </xf>
    <xf numFmtId="3" fontId="5" fillId="3" borderId="0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center"/>
    </xf>
    <xf numFmtId="166" fontId="5" fillId="2" borderId="0" xfId="1" applyNumberFormat="1" applyFont="1" applyFill="1"/>
    <xf numFmtId="9" fontId="5" fillId="2" borderId="7" xfId="1" applyNumberFormat="1" applyFont="1" applyFill="1" applyBorder="1" applyAlignment="1">
      <alignment horizontal="right"/>
    </xf>
    <xf numFmtId="9" fontId="5" fillId="2" borderId="15" xfId="1" applyNumberFormat="1" applyFont="1" applyFill="1" applyBorder="1" applyAlignment="1">
      <alignment horizontal="right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22B9-6A1C-4EC6-BB48-C7F698387AAF}">
  <dimension ref="A1:FZ117"/>
  <sheetViews>
    <sheetView tabSelected="1" zoomScale="130" zoomScaleNormal="130" workbookViewId="0">
      <selection activeCell="B2" sqref="B2"/>
    </sheetView>
  </sheetViews>
  <sheetFormatPr baseColWidth="10" defaultColWidth="11.42578125" defaultRowHeight="12.75" x14ac:dyDescent="0.2"/>
  <cols>
    <col min="1" max="1" width="4.140625" customWidth="1"/>
    <col min="2" max="2" width="32.28515625" bestFit="1" customWidth="1"/>
    <col min="3" max="9" width="9.28515625" customWidth="1"/>
    <col min="10" max="10" width="4.7109375" customWidth="1"/>
    <col min="11" max="14" width="9.28515625" customWidth="1"/>
    <col min="15" max="15" width="11.140625" customWidth="1"/>
    <col min="16" max="16" width="10.5703125" customWidth="1"/>
    <col min="17" max="17" width="10.7109375" customWidth="1"/>
    <col min="18" max="20" width="9.28515625" customWidth="1"/>
    <col min="21" max="21" width="11.140625" customWidth="1"/>
    <col min="23" max="24" width="11.140625" customWidth="1"/>
    <col min="25" max="25" width="4.7109375" customWidth="1"/>
    <col min="26" max="29" width="10.42578125" customWidth="1"/>
    <col min="30" max="31" width="10.5703125" customWidth="1"/>
    <col min="32" max="36" width="11.140625" customWidth="1"/>
    <col min="37" max="37" width="4.7109375" style="1" customWidth="1"/>
    <col min="38" max="40" width="11.140625" style="1" customWidth="1"/>
    <col min="41" max="41" width="4.7109375" style="1" customWidth="1"/>
    <col min="42" max="46" width="11.140625" style="1" customWidth="1"/>
    <col min="47" max="47" width="4.7109375" style="1" customWidth="1"/>
    <col min="48" max="50" width="11.140625" style="1" customWidth="1"/>
    <col min="51" max="51" width="4.7109375" style="1" customWidth="1"/>
    <col min="52" max="55" width="11.140625" style="1" customWidth="1"/>
    <col min="56" max="56" width="4.7109375" style="1" customWidth="1"/>
    <col min="57" max="62" width="11.140625" style="1" customWidth="1"/>
    <col min="63" max="63" width="4.7109375" style="1" customWidth="1"/>
    <col min="64" max="72" width="10.42578125" style="1" customWidth="1"/>
    <col min="73" max="73" width="10.7109375" style="1" customWidth="1"/>
    <col min="74" max="87" width="10.42578125" style="1" customWidth="1"/>
    <col min="88" max="88" width="3.85546875" style="1" customWidth="1"/>
    <col min="89" max="89" width="10.42578125" style="1" customWidth="1"/>
    <col min="90" max="90" width="4.7109375" style="1" customWidth="1"/>
    <col min="91" max="91" width="25.140625" style="1" customWidth="1"/>
    <col min="92" max="92" width="11.140625" customWidth="1"/>
    <col min="93" max="95" width="10.42578125" customWidth="1"/>
    <col min="96" max="96" width="4.28515625" customWidth="1"/>
    <col min="97" max="99" width="10" customWidth="1"/>
    <col min="100" max="100" width="4.28515625" customWidth="1"/>
    <col min="101" max="101" width="10.42578125" customWidth="1"/>
    <col min="104" max="104" width="4.28515625" customWidth="1"/>
    <col min="105" max="114" width="11.7109375" customWidth="1"/>
    <col min="115" max="115" width="4.7109375" customWidth="1"/>
    <col min="116" max="125" width="11.7109375" customWidth="1"/>
    <col min="126" max="126" width="4.28515625" customWidth="1"/>
    <col min="127" max="128" width="10" customWidth="1"/>
    <col min="130" max="130" width="4.7109375" style="1" customWidth="1"/>
    <col min="131" max="132" width="10.28515625" customWidth="1"/>
    <col min="134" max="134" width="4.7109375" style="1" customWidth="1"/>
    <col min="135" max="136" width="11.42578125" style="1"/>
    <col min="137" max="137" width="13.140625" style="1" bestFit="1" customWidth="1"/>
    <col min="138" max="138" width="4.7109375" style="1" customWidth="1"/>
    <col min="139" max="141" width="11.42578125" style="1"/>
    <col min="142" max="142" width="4.28515625" customWidth="1"/>
    <col min="143" max="143" width="10.42578125" customWidth="1"/>
    <col min="146" max="146" width="4.42578125" style="1" customWidth="1"/>
    <col min="147" max="149" width="10" customWidth="1"/>
    <col min="150" max="150" width="4.7109375" style="1" customWidth="1"/>
    <col min="151" max="153" width="9.28515625" customWidth="1"/>
    <col min="154" max="154" width="4.7109375" style="1" customWidth="1"/>
    <col min="155" max="155" width="10" customWidth="1"/>
    <col min="156" max="157" width="8.7109375" style="1" customWidth="1"/>
    <col min="158" max="158" width="4.7109375" style="1" customWidth="1"/>
    <col min="159" max="160" width="10" customWidth="1"/>
    <col min="161" max="161" width="9.28515625" customWidth="1"/>
    <col min="162" max="162" width="4.7109375" customWidth="1"/>
    <col min="182" max="182" width="11.42578125" style="1"/>
  </cols>
  <sheetData>
    <row r="1" spans="1:163" ht="15.75" x14ac:dyDescent="0.25">
      <c r="A1" s="1"/>
      <c r="B1" s="2" t="s">
        <v>210</v>
      </c>
      <c r="C1" s="3"/>
      <c r="D1" s="4"/>
      <c r="E1" s="1"/>
      <c r="F1" s="1"/>
      <c r="G1" s="1"/>
      <c r="H1" s="1"/>
      <c r="I1" s="1"/>
      <c r="J1" s="1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5"/>
      <c r="AA1" s="1"/>
      <c r="AB1" s="1"/>
      <c r="AC1" s="1"/>
      <c r="AD1" s="1"/>
      <c r="AE1" s="1"/>
      <c r="AF1" s="1"/>
      <c r="AG1" s="1"/>
      <c r="AH1" s="1"/>
      <c r="AI1" s="1"/>
      <c r="AJ1" s="1"/>
      <c r="AL1" s="5"/>
      <c r="AP1" s="5"/>
      <c r="AZ1" s="5"/>
      <c r="BE1" s="5"/>
      <c r="BR1" s="7"/>
      <c r="CM1" s="5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EA1" s="1"/>
      <c r="EB1" s="1"/>
      <c r="EC1" s="1"/>
      <c r="EL1" s="1"/>
      <c r="EM1" s="1"/>
      <c r="EN1" s="1"/>
      <c r="EO1" s="1"/>
      <c r="EQ1" s="1"/>
      <c r="ER1" s="1"/>
      <c r="ES1" s="1"/>
      <c r="EU1" s="1"/>
      <c r="EV1" s="1"/>
      <c r="EW1" s="1"/>
      <c r="EY1" s="1"/>
      <c r="FC1" s="1"/>
      <c r="FD1" s="1"/>
      <c r="FE1" s="1"/>
      <c r="FF1" s="1"/>
      <c r="FG1" s="6"/>
    </row>
    <row r="2" spans="1:163" ht="15.75" x14ac:dyDescent="0.25">
      <c r="A2" s="1"/>
      <c r="B2" s="2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11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1"/>
      <c r="CO2" s="1"/>
      <c r="CP2" s="1"/>
      <c r="CQ2" s="1"/>
      <c r="CR2" s="1"/>
      <c r="CS2" s="5"/>
      <c r="CT2" s="1"/>
      <c r="CU2" s="1"/>
      <c r="CV2" s="1"/>
      <c r="CW2" s="5"/>
      <c r="CX2" s="1"/>
      <c r="CY2" s="1"/>
      <c r="CZ2" s="1"/>
      <c r="DA2" s="9"/>
      <c r="DB2" s="1"/>
      <c r="DC2" s="1"/>
      <c r="DD2" s="1"/>
      <c r="DE2" s="1"/>
      <c r="DF2" s="1"/>
      <c r="DG2" s="1"/>
      <c r="DH2" s="1"/>
      <c r="DI2" s="1"/>
      <c r="DJ2" s="1"/>
      <c r="DK2" s="1"/>
      <c r="DL2" s="9"/>
      <c r="DM2" s="1"/>
      <c r="DN2" s="1"/>
      <c r="DO2" s="1"/>
      <c r="DP2" s="1"/>
      <c r="DQ2" s="1"/>
      <c r="DR2" s="1"/>
      <c r="DS2" s="1"/>
      <c r="DT2" s="1"/>
      <c r="DU2" s="1"/>
      <c r="DV2" s="1"/>
      <c r="DW2" s="5"/>
      <c r="DX2" s="1"/>
      <c r="DY2" s="1"/>
      <c r="EA2" s="5"/>
      <c r="EB2" s="1"/>
      <c r="EC2" s="1"/>
      <c r="EE2" s="5"/>
      <c r="EI2" s="5"/>
      <c r="EL2" s="1"/>
      <c r="EM2" s="5"/>
      <c r="EN2" s="1"/>
      <c r="EO2" s="1"/>
      <c r="EQ2" s="5"/>
      <c r="ER2" s="1"/>
      <c r="ES2" s="1"/>
      <c r="EU2" s="5"/>
      <c r="EV2" s="1"/>
      <c r="EW2" s="1"/>
      <c r="EY2" s="5"/>
      <c r="FC2" s="5"/>
      <c r="FD2" s="1"/>
      <c r="FE2" s="1"/>
      <c r="FF2" s="1"/>
      <c r="FG2" s="9"/>
    </row>
    <row r="3" spans="1:163" x14ac:dyDescent="0.2">
      <c r="A3" s="1"/>
      <c r="B3" s="1"/>
      <c r="C3" s="9" t="s">
        <v>0</v>
      </c>
      <c r="D3" s="9"/>
      <c r="E3" s="9"/>
      <c r="F3" s="9"/>
      <c r="G3" s="9"/>
      <c r="H3" s="9"/>
      <c r="I3" s="9"/>
      <c r="J3" s="10"/>
      <c r="K3" s="9" t="s">
        <v>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9" t="s">
        <v>2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  <c r="AL3" s="9" t="s">
        <v>3</v>
      </c>
      <c r="AM3" s="9"/>
      <c r="AN3" s="9"/>
      <c r="AO3" s="10"/>
      <c r="AP3" s="9" t="s">
        <v>4</v>
      </c>
      <c r="AQ3" s="9"/>
      <c r="AR3" s="9"/>
      <c r="AS3" s="9"/>
      <c r="AT3" s="9"/>
      <c r="AU3" s="10"/>
      <c r="AV3" s="9"/>
      <c r="AW3" s="9"/>
      <c r="AX3" s="9"/>
      <c r="AY3" s="10"/>
      <c r="AZ3" s="9" t="s">
        <v>196</v>
      </c>
      <c r="BA3" s="9"/>
      <c r="BB3" s="9"/>
      <c r="BC3" s="9"/>
      <c r="BD3" s="10"/>
      <c r="BE3" s="9" t="s">
        <v>5</v>
      </c>
      <c r="BF3" s="9"/>
      <c r="BG3" s="9"/>
      <c r="BH3" s="11"/>
      <c r="BI3" s="9"/>
      <c r="BJ3" s="9"/>
      <c r="BK3" s="9"/>
      <c r="BL3" s="9" t="s">
        <v>6</v>
      </c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 t="s">
        <v>7</v>
      </c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9" t="s">
        <v>8</v>
      </c>
      <c r="DB3" s="1"/>
      <c r="DC3" s="1"/>
      <c r="DD3" s="1"/>
      <c r="DE3" s="1"/>
      <c r="DF3" s="1"/>
      <c r="DG3" s="1"/>
      <c r="DH3" s="1"/>
      <c r="DI3" s="1"/>
      <c r="DJ3" s="1"/>
      <c r="DK3" s="1"/>
      <c r="DL3" s="9" t="s">
        <v>8</v>
      </c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EA3" s="1"/>
      <c r="EB3" s="1"/>
      <c r="EC3" s="1"/>
      <c r="EL3" s="1"/>
      <c r="EM3" s="1"/>
      <c r="EN3" s="1"/>
      <c r="EO3" s="1"/>
      <c r="EQ3" s="1"/>
      <c r="ER3" s="1"/>
      <c r="ES3" s="1"/>
      <c r="EU3" s="1"/>
      <c r="EV3" s="1"/>
      <c r="EW3" s="1"/>
      <c r="EY3" s="1"/>
      <c r="FC3" s="1"/>
      <c r="FD3" s="1"/>
      <c r="FE3" s="1"/>
      <c r="FF3" s="1"/>
      <c r="FG3" s="12"/>
    </row>
    <row r="4" spans="1:163" ht="51" x14ac:dyDescent="0.2">
      <c r="A4" s="1"/>
      <c r="B4" s="13" t="s">
        <v>9</v>
      </c>
      <c r="C4" s="14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16" t="s">
        <v>16</v>
      </c>
      <c r="J4" s="17"/>
      <c r="K4" s="14" t="s">
        <v>17</v>
      </c>
      <c r="L4" s="15" t="s">
        <v>18</v>
      </c>
      <c r="M4" s="15" t="s">
        <v>19</v>
      </c>
      <c r="N4" s="18" t="s">
        <v>20</v>
      </c>
      <c r="O4" s="15" t="s">
        <v>21</v>
      </c>
      <c r="P4" s="18" t="s">
        <v>22</v>
      </c>
      <c r="Q4" s="15" t="s">
        <v>23</v>
      </c>
      <c r="R4" s="18" t="s">
        <v>24</v>
      </c>
      <c r="S4" s="15" t="s">
        <v>25</v>
      </c>
      <c r="T4" s="15" t="s">
        <v>26</v>
      </c>
      <c r="U4" s="15" t="s">
        <v>27</v>
      </c>
      <c r="V4" s="18" t="s">
        <v>28</v>
      </c>
      <c r="W4" s="15" t="s">
        <v>29</v>
      </c>
      <c r="X4" s="19" t="s">
        <v>30</v>
      </c>
      <c r="Y4" s="20"/>
      <c r="Z4" s="14" t="s">
        <v>31</v>
      </c>
      <c r="AA4" s="15" t="s">
        <v>32</v>
      </c>
      <c r="AB4" s="15" t="s">
        <v>33</v>
      </c>
      <c r="AC4" s="15" t="s">
        <v>34</v>
      </c>
      <c r="AD4" s="15" t="s">
        <v>35</v>
      </c>
      <c r="AE4" s="15" t="s">
        <v>36</v>
      </c>
      <c r="AF4" s="15" t="s">
        <v>37</v>
      </c>
      <c r="AG4" s="15" t="s">
        <v>38</v>
      </c>
      <c r="AH4" s="15" t="s">
        <v>39</v>
      </c>
      <c r="AI4" s="15" t="s">
        <v>40</v>
      </c>
      <c r="AJ4" s="16" t="s">
        <v>41</v>
      </c>
      <c r="AK4" s="21"/>
      <c r="AL4" s="22" t="s">
        <v>42</v>
      </c>
      <c r="AM4" s="15" t="s">
        <v>43</v>
      </c>
      <c r="AN4" s="23" t="s">
        <v>44</v>
      </c>
      <c r="AO4" s="20"/>
      <c r="AP4" s="24" t="s">
        <v>45</v>
      </c>
      <c r="AQ4" s="23" t="s">
        <v>46</v>
      </c>
      <c r="AR4" s="23" t="s">
        <v>47</v>
      </c>
      <c r="AS4" s="23" t="s">
        <v>48</v>
      </c>
      <c r="AT4" s="23" t="s">
        <v>49</v>
      </c>
      <c r="AU4" s="21"/>
      <c r="AV4" s="15" t="s">
        <v>50</v>
      </c>
      <c r="AW4" s="15" t="s">
        <v>51</v>
      </c>
      <c r="AX4" s="16" t="s">
        <v>52</v>
      </c>
      <c r="AY4" s="21"/>
      <c r="AZ4" s="14" t="s">
        <v>53</v>
      </c>
      <c r="BA4" s="15" t="s">
        <v>50</v>
      </c>
      <c r="BB4" s="15" t="s">
        <v>51</v>
      </c>
      <c r="BC4" s="16" t="s">
        <v>52</v>
      </c>
      <c r="BD4" s="21"/>
      <c r="BE4" s="26" t="s">
        <v>54</v>
      </c>
      <c r="BF4" s="16" t="s">
        <v>55</v>
      </c>
      <c r="BG4" s="16" t="s">
        <v>56</v>
      </c>
      <c r="BH4" s="24" t="s">
        <v>57</v>
      </c>
      <c r="BI4" s="23" t="s">
        <v>58</v>
      </c>
      <c r="BJ4" s="23" t="s">
        <v>59</v>
      </c>
      <c r="BK4" s="20"/>
      <c r="BL4" s="22" t="s">
        <v>60</v>
      </c>
      <c r="BM4" s="25" t="s">
        <v>61</v>
      </c>
      <c r="BN4" s="27" t="s">
        <v>62</v>
      </c>
      <c r="BO4" s="25" t="s">
        <v>63</v>
      </c>
      <c r="BP4" s="25" t="s">
        <v>64</v>
      </c>
      <c r="BQ4" s="25" t="s">
        <v>65</v>
      </c>
      <c r="BR4" s="27" t="s">
        <v>66</v>
      </c>
      <c r="BS4" s="25" t="s">
        <v>67</v>
      </c>
      <c r="BT4" s="28" t="s">
        <v>68</v>
      </c>
      <c r="BU4" s="27" t="s">
        <v>69</v>
      </c>
      <c r="BV4" s="25" t="s">
        <v>70</v>
      </c>
      <c r="BW4" s="25" t="s">
        <v>71</v>
      </c>
      <c r="BX4" s="25" t="s">
        <v>72</v>
      </c>
      <c r="BY4" s="25" t="s">
        <v>73</v>
      </c>
      <c r="BZ4" s="27" t="s">
        <v>10</v>
      </c>
      <c r="CA4" s="25" t="s">
        <v>74</v>
      </c>
      <c r="CB4" s="25" t="s">
        <v>75</v>
      </c>
      <c r="CC4" s="27" t="s">
        <v>76</v>
      </c>
      <c r="CD4" s="25" t="s">
        <v>77</v>
      </c>
      <c r="CE4" s="25" t="s">
        <v>78</v>
      </c>
      <c r="CF4" s="27" t="s">
        <v>79</v>
      </c>
      <c r="CG4" s="25" t="s">
        <v>80</v>
      </c>
      <c r="CH4" s="25" t="s">
        <v>81</v>
      </c>
      <c r="CI4" s="23" t="s">
        <v>82</v>
      </c>
      <c r="CJ4" s="20"/>
      <c r="CK4" s="26" t="s">
        <v>83</v>
      </c>
      <c r="CL4" s="20"/>
      <c r="CM4" s="26" t="s">
        <v>84</v>
      </c>
      <c r="CN4" s="29" t="s">
        <v>85</v>
      </c>
      <c r="CO4" s="26" t="s">
        <v>86</v>
      </c>
      <c r="CP4" s="26" t="s">
        <v>87</v>
      </c>
      <c r="CQ4" s="26" t="s">
        <v>88</v>
      </c>
      <c r="CR4" s="20"/>
      <c r="CS4" s="26" t="s">
        <v>89</v>
      </c>
      <c r="CT4" s="26" t="s">
        <v>90</v>
      </c>
      <c r="CU4" s="26" t="s">
        <v>91</v>
      </c>
      <c r="CV4" s="20"/>
      <c r="CW4" s="26" t="s">
        <v>92</v>
      </c>
      <c r="CX4" s="26" t="s">
        <v>93</v>
      </c>
      <c r="CY4" s="26" t="s">
        <v>94</v>
      </c>
      <c r="CZ4" s="20"/>
      <c r="DA4" s="14" t="s">
        <v>95</v>
      </c>
      <c r="DB4" s="15" t="s">
        <v>96</v>
      </c>
      <c r="DC4" s="15" t="s">
        <v>97</v>
      </c>
      <c r="DD4" s="15" t="s">
        <v>98</v>
      </c>
      <c r="DE4" s="15" t="s">
        <v>99</v>
      </c>
      <c r="DF4" s="15" t="s">
        <v>100</v>
      </c>
      <c r="DG4" s="15" t="s">
        <v>101</v>
      </c>
      <c r="DH4" s="15" t="s">
        <v>102</v>
      </c>
      <c r="DI4" s="16" t="s">
        <v>103</v>
      </c>
      <c r="DJ4" s="16" t="s">
        <v>104</v>
      </c>
      <c r="DK4" s="20"/>
      <c r="DL4" s="22" t="s">
        <v>95</v>
      </c>
      <c r="DM4" s="25" t="s">
        <v>96</v>
      </c>
      <c r="DN4" s="25" t="s">
        <v>97</v>
      </c>
      <c r="DO4" s="25" t="s">
        <v>98</v>
      </c>
      <c r="DP4" s="25" t="s">
        <v>99</v>
      </c>
      <c r="DQ4" s="25" t="s">
        <v>100</v>
      </c>
      <c r="DR4" s="25" t="s">
        <v>101</v>
      </c>
      <c r="DS4" s="25" t="s">
        <v>102</v>
      </c>
      <c r="DT4" s="23" t="s">
        <v>103</v>
      </c>
      <c r="DU4" s="23" t="s">
        <v>104</v>
      </c>
      <c r="DV4" s="20"/>
      <c r="DW4" s="26" t="s">
        <v>105</v>
      </c>
      <c r="DX4" s="26" t="s">
        <v>106</v>
      </c>
      <c r="DY4" s="26" t="s">
        <v>107</v>
      </c>
      <c r="EA4" s="26" t="s">
        <v>64</v>
      </c>
      <c r="EB4" s="26" t="s">
        <v>65</v>
      </c>
      <c r="EC4" s="26" t="s">
        <v>108</v>
      </c>
      <c r="EE4" s="26" t="s">
        <v>109</v>
      </c>
      <c r="EF4" s="26" t="s">
        <v>110</v>
      </c>
      <c r="EG4" s="16" t="s">
        <v>111</v>
      </c>
      <c r="EI4" s="26" t="s">
        <v>109</v>
      </c>
      <c r="EJ4" s="26" t="s">
        <v>110</v>
      </c>
      <c r="EK4" s="16" t="s">
        <v>111</v>
      </c>
      <c r="EL4" s="20"/>
      <c r="EM4" s="26" t="s">
        <v>112</v>
      </c>
      <c r="EN4" s="26" t="s">
        <v>113</v>
      </c>
      <c r="EO4" s="26" t="s">
        <v>114</v>
      </c>
      <c r="EQ4" s="26" t="s">
        <v>115</v>
      </c>
      <c r="ER4" s="16" t="s">
        <v>116</v>
      </c>
      <c r="ES4" s="16" t="s">
        <v>117</v>
      </c>
      <c r="EU4" s="26" t="s">
        <v>118</v>
      </c>
      <c r="EV4" s="16" t="s">
        <v>119</v>
      </c>
      <c r="EW4" s="16" t="s">
        <v>120</v>
      </c>
      <c r="EY4" s="26" t="s">
        <v>121</v>
      </c>
      <c r="EZ4" s="26" t="s">
        <v>122</v>
      </c>
      <c r="FA4" s="26" t="s">
        <v>123</v>
      </c>
      <c r="FC4" s="26" t="s">
        <v>124</v>
      </c>
      <c r="FD4" s="26" t="s">
        <v>125</v>
      </c>
      <c r="FE4" s="26" t="s">
        <v>126</v>
      </c>
      <c r="FF4" s="20"/>
      <c r="FG4" s="30" t="s">
        <v>127</v>
      </c>
    </row>
    <row r="5" spans="1:163" x14ac:dyDescent="0.2">
      <c r="A5" s="1"/>
      <c r="B5" s="31" t="s">
        <v>194</v>
      </c>
      <c r="C5" s="32">
        <v>3814.5390000000002</v>
      </c>
      <c r="D5" s="33">
        <v>3717.7165</v>
      </c>
      <c r="E5" s="33">
        <v>3228.09</v>
      </c>
      <c r="F5" s="33">
        <v>1346</v>
      </c>
      <c r="G5" s="33">
        <v>2609.652</v>
      </c>
      <c r="H5" s="33">
        <v>5160.5390000000007</v>
      </c>
      <c r="I5" s="34">
        <v>4574.09</v>
      </c>
      <c r="J5" s="33"/>
      <c r="K5" s="35">
        <v>39.048999999999999</v>
      </c>
      <c r="L5" s="36">
        <v>10.391999999999999</v>
      </c>
      <c r="M5" s="36">
        <v>0.23799999999999999</v>
      </c>
      <c r="N5" s="37">
        <f t="shared" ref="N5:N36" si="0">K5+L5+M5</f>
        <v>49.679000000000002</v>
      </c>
      <c r="O5" s="36">
        <v>25.161999999999999</v>
      </c>
      <c r="P5" s="37">
        <f t="shared" ref="P5:P36" si="1">N5-O5</f>
        <v>24.517000000000003</v>
      </c>
      <c r="Q5" s="36">
        <v>2.504</v>
      </c>
      <c r="R5" s="37">
        <f t="shared" ref="R5:R36" si="2">P5-Q5</f>
        <v>22.013000000000002</v>
      </c>
      <c r="S5" s="36">
        <v>3.0550000000000002</v>
      </c>
      <c r="T5" s="36">
        <v>0.51700000000000002</v>
      </c>
      <c r="U5" s="36">
        <v>-0.09</v>
      </c>
      <c r="V5" s="37">
        <f t="shared" ref="V5:V36" si="3">R5+S5+T5+U5</f>
        <v>25.495000000000001</v>
      </c>
      <c r="W5" s="36">
        <v>5.61</v>
      </c>
      <c r="X5" s="38">
        <f t="shared" ref="X5:X36" si="4">V5-W5</f>
        <v>19.885000000000002</v>
      </c>
      <c r="Y5" s="36"/>
      <c r="Z5" s="39">
        <f t="shared" ref="Z5:Z36" si="5">K5/D5*2</f>
        <v>2.100698103257739E-2</v>
      </c>
      <c r="AA5" s="40">
        <f t="shared" ref="AA5:AA36" si="6">L5/D5*2</f>
        <v>5.5905284870430543E-3</v>
      </c>
      <c r="AB5" s="41">
        <f t="shared" ref="AB5:AB36" si="7">O5/(N5+S5+T5)</f>
        <v>0.47251694803853445</v>
      </c>
      <c r="AC5" s="41">
        <f t="shared" ref="AC5:AC36" si="8">O5/(N5+S5)</f>
        <v>0.47714946713695144</v>
      </c>
      <c r="AD5" s="41">
        <f t="shared" ref="AD5:AD36" si="9">O5/N5</f>
        <v>0.50649167656353788</v>
      </c>
      <c r="AE5" s="40">
        <f t="shared" ref="AE5:AE36" si="10">O5/D5*2</f>
        <v>1.3536266146167949E-2</v>
      </c>
      <c r="AF5" s="40">
        <f t="shared" ref="AF5:AF36" si="11">X5/D5*2</f>
        <v>1.0697426767210465E-2</v>
      </c>
      <c r="AG5" s="40">
        <f t="shared" ref="AG5:AG36" si="12">X5/CW5*2</f>
        <v>1.8636966237427548E-2</v>
      </c>
      <c r="AH5" s="40">
        <f t="shared" ref="AH5:AH36" si="13">(P5+S5+T5)/CW5*2</f>
        <v>2.6326062089167834E-2</v>
      </c>
      <c r="AI5" s="40">
        <f t="shared" ref="AI5:AI36" si="14">R5/CW5*2</f>
        <v>2.0631407482247552E-2</v>
      </c>
      <c r="AJ5" s="42">
        <f t="shared" ref="AJ5:AJ36" si="15">X5/EM5*2</f>
        <v>9.6051549516542156E-2</v>
      </c>
      <c r="AK5" s="36"/>
      <c r="AL5" s="43">
        <f t="shared" ref="AL5:AL36" si="16">(ES5-ER5)/ER5</f>
        <v>8.183512729305456E-2</v>
      </c>
      <c r="AM5" s="41">
        <f t="shared" ref="AM5:AM36" si="17">(FA5-EZ5)/EZ5</f>
        <v>7.1993216624145595E-2</v>
      </c>
      <c r="AN5" s="44">
        <f t="shared" ref="AN5:AN36" si="18">(FE5-FD5)/FD5</f>
        <v>4.7581390064954668E-2</v>
      </c>
      <c r="AO5" s="36"/>
      <c r="AP5" s="43">
        <f t="shared" ref="AP5:AP36" si="19">G5/E5</f>
        <v>0.8084198395955503</v>
      </c>
      <c r="AQ5" s="45">
        <f t="shared" ref="AQ5:AQ36" si="20">CB5/(CB5+CA5+CD5+CG5)</f>
        <v>0.78197443411661061</v>
      </c>
      <c r="AR5" s="45">
        <f t="shared" ref="AR5:AR36" si="21">((CA5+CD5+CG5)-CK5)/BZ5</f>
        <v>6.7216510304390645E-2</v>
      </c>
      <c r="AS5" s="45">
        <f t="shared" ref="AS5:AS36" si="22">CK5/CI5</f>
        <v>0.12352947499029369</v>
      </c>
      <c r="AT5" s="46">
        <v>1.1299999999999999</v>
      </c>
      <c r="AU5" s="36"/>
      <c r="AV5" s="43">
        <f t="shared" ref="AV5:AV36" si="23">CS5/$CY5</f>
        <v>0.16480512238754072</v>
      </c>
      <c r="AW5" s="45">
        <f t="shared" ref="AW5:AW36" si="24">CT5/$CY5</f>
        <v>0.18329999999999999</v>
      </c>
      <c r="AX5" s="44">
        <f t="shared" ref="AX5:AX36" si="25">CU5/$CY5</f>
        <v>0.2087</v>
      </c>
      <c r="AY5" s="36"/>
      <c r="AZ5" s="47">
        <f t="shared" ref="AZ5:AZ36" si="26">EO5/C5</f>
        <v>0.11186908824369077</v>
      </c>
      <c r="BA5" s="45">
        <f t="shared" ref="BA5:BA36" si="27">(CS5+X5)/CY5</f>
        <v>0.17399938842063453</v>
      </c>
      <c r="BB5" s="45">
        <f t="shared" ref="BB5:BB36" si="28">(CT5+X5)/CY5</f>
        <v>0.1924942660330938</v>
      </c>
      <c r="BC5" s="44">
        <f t="shared" ref="BC5:BC36" si="29">(CU5+X5)/CY5</f>
        <v>0.21789426603309381</v>
      </c>
      <c r="BD5" s="36"/>
      <c r="BE5" s="39">
        <f t="shared" ref="BE5:BE36" si="30">Q5/EQ5*2</f>
        <v>1.6123652445141591E-3</v>
      </c>
      <c r="BF5" s="41">
        <f t="shared" ref="BF5:BF36" si="31">Q5/(P5+S5+T5)</f>
        <v>8.9145216988856843E-2</v>
      </c>
      <c r="BG5" s="40">
        <f t="shared" ref="BG5:BG36" si="32">DY5/E5</f>
        <v>1.5934190186766787E-2</v>
      </c>
      <c r="BH5" s="45">
        <f t="shared" ref="BH5:BH36" si="33">DY5/(EO5+EC5)</f>
        <v>0.114362388054392</v>
      </c>
      <c r="BI5" s="45">
        <f t="shared" ref="BI5:BI36" si="34">EE5/EG5</f>
        <v>0.68433346034342291</v>
      </c>
      <c r="BJ5" s="44">
        <f t="shared" ref="BJ5:BJ36" si="35">(BI5*E5+F5)/(E5+F5)</f>
        <v>0.77722344772402818</v>
      </c>
      <c r="BK5" s="36"/>
      <c r="BL5" s="48">
        <v>69.352999999999994</v>
      </c>
      <c r="BM5" s="49">
        <v>65.808999999999997</v>
      </c>
      <c r="BN5" s="50">
        <f t="shared" ref="BN5:BN36" si="36">BL5+BM5</f>
        <v>135.16199999999998</v>
      </c>
      <c r="BO5" s="51">
        <v>3228.09</v>
      </c>
      <c r="BP5" s="49">
        <v>10.336</v>
      </c>
      <c r="BQ5" s="49">
        <v>12.707000000000001</v>
      </c>
      <c r="BR5" s="50">
        <f t="shared" ref="BR5:BR36" si="37">BO5-BP5-BQ5</f>
        <v>3205.0470000000005</v>
      </c>
      <c r="BS5" s="49">
        <v>336.04599999999999</v>
      </c>
      <c r="BT5" s="49">
        <v>98.218000000000004</v>
      </c>
      <c r="BU5" s="50">
        <f t="shared" ref="BU5:BU36" si="38">BS5+BT5</f>
        <v>434.26400000000001</v>
      </c>
      <c r="BV5" s="49">
        <v>0</v>
      </c>
      <c r="BW5" s="49">
        <v>2.1480000000000001</v>
      </c>
      <c r="BX5" s="49">
        <v>12.64</v>
      </c>
      <c r="BY5" s="49">
        <v>25.277999999999913</v>
      </c>
      <c r="BZ5" s="50">
        <f t="shared" ref="BZ5:BZ36" si="39">BN5+BR5+BU5+BV5+BW5+BX5+BY5</f>
        <v>3814.5390000000002</v>
      </c>
      <c r="CA5" s="49">
        <v>62.387</v>
      </c>
      <c r="CB5" s="51">
        <v>2609.652</v>
      </c>
      <c r="CC5" s="50">
        <f t="shared" ref="CC5:CC36" si="40">CA5+CB5</f>
        <v>2672.0390000000002</v>
      </c>
      <c r="CD5" s="49">
        <v>570.221</v>
      </c>
      <c r="CE5" s="49">
        <v>50.550000000000011</v>
      </c>
      <c r="CF5" s="50">
        <f t="shared" ref="CF5:CF36" si="41">CD5+CE5</f>
        <v>620.77099999999996</v>
      </c>
      <c r="CG5" s="49">
        <v>95</v>
      </c>
      <c r="CH5" s="49">
        <v>426.72899999999998</v>
      </c>
      <c r="CI5" s="52">
        <f t="shared" ref="CI5:CI36" si="42">CC5+CF5+CG5+CH5</f>
        <v>3814.5390000000002</v>
      </c>
      <c r="CJ5" s="36"/>
      <c r="CK5" s="53">
        <v>471.20799999999997</v>
      </c>
      <c r="CL5" s="36"/>
      <c r="CM5" s="54" t="s">
        <v>199</v>
      </c>
      <c r="CN5" s="55">
        <v>28</v>
      </c>
      <c r="CO5" s="56">
        <v>3</v>
      </c>
      <c r="CP5" s="57" t="s">
        <v>129</v>
      </c>
      <c r="CQ5" s="58" t="s">
        <v>135</v>
      </c>
      <c r="CR5" s="55"/>
      <c r="CS5" s="32">
        <v>356.43409129999998</v>
      </c>
      <c r="CT5" s="51">
        <v>396.43409129999998</v>
      </c>
      <c r="CU5" s="59">
        <v>451.36822069999999</v>
      </c>
      <c r="CV5" s="55"/>
      <c r="CW5" s="60">
        <f t="shared" ref="CW5:CW36" si="43">CX5/2+CY5/2</f>
        <v>2133.931</v>
      </c>
      <c r="CX5" s="51">
        <v>2105.1010000000001</v>
      </c>
      <c r="CY5" s="34">
        <v>2162.761</v>
      </c>
      <c r="CZ5" s="55"/>
      <c r="DA5" s="32">
        <v>348.65499999999997</v>
      </c>
      <c r="DB5" s="33">
        <v>12.555</v>
      </c>
      <c r="DC5" s="33">
        <v>257.86799999999999</v>
      </c>
      <c r="DD5" s="33">
        <v>21.361000000000001</v>
      </c>
      <c r="DE5" s="33">
        <v>263.23599999999999</v>
      </c>
      <c r="DF5" s="33">
        <v>79.569999999999993</v>
      </c>
      <c r="DG5" s="33">
        <v>20.817</v>
      </c>
      <c r="DH5" s="33">
        <v>-9.9999999974897946E-4</v>
      </c>
      <c r="DI5" s="52">
        <v>2106.7150000000001</v>
      </c>
      <c r="DJ5" s="52">
        <f t="shared" ref="DJ5:DJ36" si="44">DA5+DB5+DC5+DD5+DE5+DF5+DG5+DH5+DI5</f>
        <v>3110.7760000000003</v>
      </c>
      <c r="DK5" s="33"/>
      <c r="DL5" s="43">
        <f t="shared" ref="DL5:DL36" si="45">DA5/$DJ5</f>
        <v>0.11207975116176798</v>
      </c>
      <c r="DM5" s="45">
        <f t="shared" ref="DM5:DM36" si="46">DB5/$DJ5</f>
        <v>4.0359704459594645E-3</v>
      </c>
      <c r="DN5" s="45">
        <f t="shared" ref="DN5:DN36" si="47">DC5/$DJ5</f>
        <v>8.2895071840595386E-2</v>
      </c>
      <c r="DO5" s="45">
        <f t="shared" ref="DO5:DO36" si="48">DD5/$DJ5</f>
        <v>6.8667753640892174E-3</v>
      </c>
      <c r="DP5" s="45">
        <f t="shared" ref="DP5:DP36" si="49">DE5/$DJ5</f>
        <v>8.4620686285351299E-2</v>
      </c>
      <c r="DQ5" s="45">
        <f t="shared" ref="DQ5:DQ36" si="50">DF5/$DJ5</f>
        <v>2.5578826633611672E-2</v>
      </c>
      <c r="DR5" s="45">
        <f t="shared" ref="DR5:DR36" si="51">DG5/$DJ5</f>
        <v>6.6918993845908542E-3</v>
      </c>
      <c r="DS5" s="45">
        <f t="shared" ref="DS5:DS36" si="52">DH5/$DJ5</f>
        <v>-3.2146319752659125E-7</v>
      </c>
      <c r="DT5" s="45">
        <f t="shared" ref="DT5:DT36" si="53">DI5/$DJ5</f>
        <v>0.67723134034723165</v>
      </c>
      <c r="DU5" s="61">
        <f t="shared" ref="DU5:DU36" si="54">DL5+DM5+DN5+DO5+DP5+DQ5+DR5+DS5+DT5</f>
        <v>1</v>
      </c>
      <c r="DV5" s="55"/>
      <c r="DW5" s="35">
        <v>18.59</v>
      </c>
      <c r="DX5" s="49">
        <v>32.847000000000001</v>
      </c>
      <c r="DY5" s="52">
        <f t="shared" ref="DY5:DY36" si="55">DW5+DX5</f>
        <v>51.436999999999998</v>
      </c>
      <c r="EA5" s="48">
        <v>10.336</v>
      </c>
      <c r="EB5" s="49">
        <v>12.707000000000001</v>
      </c>
      <c r="EC5" s="52">
        <f t="shared" ref="EC5:EC36" si="56">EA5+EB5</f>
        <v>23.042999999999999</v>
      </c>
      <c r="EE5" s="62">
        <f t="shared" ref="EE5:EE36" si="57">EI5*E5</f>
        <v>2209.09</v>
      </c>
      <c r="EF5" s="51">
        <f t="shared" ref="EF5:EF36" si="58">E5*EJ5</f>
        <v>1019</v>
      </c>
      <c r="EG5" s="59">
        <f t="shared" ref="EG5:EG36" si="59">EE5+EF5</f>
        <v>3228.09</v>
      </c>
      <c r="EH5" s="63"/>
      <c r="EI5" s="43">
        <v>0.68433346034342291</v>
      </c>
      <c r="EJ5" s="45">
        <v>0.31566653965657709</v>
      </c>
      <c r="EK5" s="44">
        <f t="shared" ref="EK5:EK36" si="60">EI5+EJ5</f>
        <v>1</v>
      </c>
      <c r="EL5" s="55"/>
      <c r="EM5" s="60">
        <f t="shared" ref="EM5:EM36" si="61">EN5/2+EO5/2</f>
        <v>414.04849999999999</v>
      </c>
      <c r="EN5" s="33">
        <v>401.36799999999999</v>
      </c>
      <c r="EO5" s="34">
        <v>426.72899999999998</v>
      </c>
      <c r="EQ5" s="60">
        <f t="shared" ref="EQ5:EQ36" si="62">ER5/2+ES5/2</f>
        <v>3105.9960000000001</v>
      </c>
      <c r="ER5" s="33">
        <v>2983.902</v>
      </c>
      <c r="ES5" s="34">
        <v>3228.09</v>
      </c>
      <c r="EU5" s="60">
        <f t="shared" ref="EU5:EU36" si="63">EV5/2+EW5/2</f>
        <v>1314.5</v>
      </c>
      <c r="EV5" s="33">
        <v>1283</v>
      </c>
      <c r="EW5" s="34">
        <v>1346</v>
      </c>
      <c r="EY5" s="60">
        <f t="shared" ref="EY5:EY36" si="64">EZ5/2+FA5/2</f>
        <v>4420.4960000000001</v>
      </c>
      <c r="EZ5" s="55">
        <f t="shared" ref="EZ5:EZ36" si="65">ER5+EV5</f>
        <v>4266.902</v>
      </c>
      <c r="FA5" s="56">
        <f t="shared" ref="FA5:FA36" si="66">ES5+EW5</f>
        <v>4574.09</v>
      </c>
      <c r="FC5" s="54">
        <f t="shared" ref="FC5:FC36" si="67">FD5/2+FE5/2</f>
        <v>2550.3865000000001</v>
      </c>
      <c r="FD5" s="51">
        <v>2491.1210000000001</v>
      </c>
      <c r="FE5" s="59">
        <v>2609.652</v>
      </c>
      <c r="FF5" s="33"/>
      <c r="FG5" s="64">
        <f t="shared" ref="FG5:FG36" si="68">CY5/C5</f>
        <v>0.56697834259919744</v>
      </c>
    </row>
    <row r="6" spans="1:163" x14ac:dyDescent="0.2">
      <c r="A6" s="1"/>
      <c r="B6" s="65" t="s">
        <v>128</v>
      </c>
      <c r="C6" s="32">
        <v>3693.5140000000001</v>
      </c>
      <c r="D6" s="33">
        <v>3531.672</v>
      </c>
      <c r="E6" s="33">
        <v>3138.261</v>
      </c>
      <c r="F6" s="33">
        <v>1184</v>
      </c>
      <c r="G6" s="33">
        <v>2671.0729999999999</v>
      </c>
      <c r="H6" s="33">
        <v>4877.5140000000001</v>
      </c>
      <c r="I6" s="34">
        <v>4322.2610000000004</v>
      </c>
      <c r="J6" s="33"/>
      <c r="K6" s="35">
        <v>31.073999999999998</v>
      </c>
      <c r="L6" s="36">
        <v>8.8060000000000009</v>
      </c>
      <c r="M6" s="36">
        <v>0.16699999999999998</v>
      </c>
      <c r="N6" s="37">
        <f t="shared" si="0"/>
        <v>40.046999999999997</v>
      </c>
      <c r="O6" s="36">
        <v>24.880000000000003</v>
      </c>
      <c r="P6" s="37">
        <f t="shared" si="1"/>
        <v>15.166999999999994</v>
      </c>
      <c r="Q6" s="36">
        <v>-0.28000000000000003</v>
      </c>
      <c r="R6" s="37">
        <f t="shared" si="2"/>
        <v>15.446999999999994</v>
      </c>
      <c r="S6" s="36">
        <v>6.3979999999999997</v>
      </c>
      <c r="T6" s="36">
        <v>0.65600000000000003</v>
      </c>
      <c r="U6" s="36">
        <v>0.96099999999999997</v>
      </c>
      <c r="V6" s="37">
        <f t="shared" si="3"/>
        <v>23.461999999999989</v>
      </c>
      <c r="W6" s="36">
        <v>4.508</v>
      </c>
      <c r="X6" s="38">
        <f t="shared" si="4"/>
        <v>18.95399999999999</v>
      </c>
      <c r="Y6" s="36"/>
      <c r="Z6" s="39">
        <f t="shared" si="5"/>
        <v>1.759733066943929E-2</v>
      </c>
      <c r="AA6" s="40">
        <f t="shared" si="6"/>
        <v>4.9868730731506212E-3</v>
      </c>
      <c r="AB6" s="41">
        <f t="shared" si="7"/>
        <v>0.52822657693042629</v>
      </c>
      <c r="AC6" s="41">
        <f t="shared" si="8"/>
        <v>0.53568737216062023</v>
      </c>
      <c r="AD6" s="41">
        <f t="shared" si="9"/>
        <v>0.62127000774090457</v>
      </c>
      <c r="AE6" s="40">
        <f t="shared" si="10"/>
        <v>1.4089643658867529E-2</v>
      </c>
      <c r="AF6" s="40">
        <f t="shared" si="11"/>
        <v>1.0733726121791598E-2</v>
      </c>
      <c r="AG6" s="40">
        <f t="shared" si="12"/>
        <v>2.1375279434074974E-2</v>
      </c>
      <c r="AH6" s="40">
        <f t="shared" si="13"/>
        <v>2.5059622470432634E-2</v>
      </c>
      <c r="AI6" s="40">
        <f t="shared" si="14"/>
        <v>1.7420277588802161E-2</v>
      </c>
      <c r="AJ6" s="42">
        <f t="shared" si="15"/>
        <v>0.10464596273291919</v>
      </c>
      <c r="AK6" s="36"/>
      <c r="AL6" s="47">
        <f t="shared" si="16"/>
        <v>0.11922539495955356</v>
      </c>
      <c r="AM6" s="41">
        <f t="shared" si="17"/>
        <v>0.10693181230315518</v>
      </c>
      <c r="AN6" s="42">
        <f t="shared" si="18"/>
        <v>3.6521743854575739E-2</v>
      </c>
      <c r="AO6" s="36"/>
      <c r="AP6" s="47">
        <f t="shared" si="19"/>
        <v>0.85113156617629948</v>
      </c>
      <c r="AQ6" s="41">
        <f t="shared" si="20"/>
        <v>0.81411175854915907</v>
      </c>
      <c r="AR6" s="41">
        <f t="shared" si="21"/>
        <v>4.6501515900575989E-2</v>
      </c>
      <c r="AS6" s="41">
        <f t="shared" si="22"/>
        <v>0.11862389041980076</v>
      </c>
      <c r="AT6" s="100">
        <v>1.55</v>
      </c>
      <c r="AU6" s="36"/>
      <c r="AV6" s="47">
        <f t="shared" si="23"/>
        <v>0.16378834156919106</v>
      </c>
      <c r="AW6" s="41">
        <f t="shared" si="24"/>
        <v>0.18513628258696482</v>
      </c>
      <c r="AX6" s="42">
        <f t="shared" si="25"/>
        <v>0.19847874572307342</v>
      </c>
      <c r="AY6" s="36"/>
      <c r="AZ6" s="47">
        <f t="shared" si="26"/>
        <v>0.10230663806878761</v>
      </c>
      <c r="BA6" s="41">
        <f t="shared" si="27"/>
        <v>0.17390406342046316</v>
      </c>
      <c r="BB6" s="41">
        <f t="shared" si="28"/>
        <v>0.19525200443823693</v>
      </c>
      <c r="BC6" s="42">
        <f t="shared" si="29"/>
        <v>0.20859446757434552</v>
      </c>
      <c r="BD6" s="36"/>
      <c r="BE6" s="39">
        <f t="shared" si="30"/>
        <v>-1.8848177759857052E-4</v>
      </c>
      <c r="BF6" s="41">
        <f t="shared" si="31"/>
        <v>-1.2600693038117101E-2</v>
      </c>
      <c r="BG6" s="40">
        <f t="shared" si="32"/>
        <v>1.3305458022771209E-2</v>
      </c>
      <c r="BH6" s="41">
        <f t="shared" si="33"/>
        <v>0.10581023791846055</v>
      </c>
      <c r="BI6" s="41">
        <f t="shared" si="34"/>
        <v>0.79316315628304968</v>
      </c>
      <c r="BJ6" s="42">
        <f t="shared" si="35"/>
        <v>0.84982211856248369</v>
      </c>
      <c r="BK6" s="36"/>
      <c r="BL6" s="35">
        <v>37.093000000000004</v>
      </c>
      <c r="BM6" s="36">
        <v>125.745</v>
      </c>
      <c r="BN6" s="37">
        <f t="shared" si="36"/>
        <v>162.83800000000002</v>
      </c>
      <c r="BO6" s="33">
        <v>3138.261</v>
      </c>
      <c r="BP6" s="36">
        <v>9.6470000000000002</v>
      </c>
      <c r="BQ6" s="36">
        <v>7.1130000000000004</v>
      </c>
      <c r="BR6" s="37">
        <f t="shared" si="37"/>
        <v>3121.5010000000002</v>
      </c>
      <c r="BS6" s="36">
        <v>275.30099999999999</v>
      </c>
      <c r="BT6" s="36">
        <v>86.606999999999999</v>
      </c>
      <c r="BU6" s="37">
        <f t="shared" si="38"/>
        <v>361.90800000000002</v>
      </c>
      <c r="BV6" s="36">
        <v>0</v>
      </c>
      <c r="BW6" s="36">
        <v>0</v>
      </c>
      <c r="BX6" s="36">
        <v>38.500999999999998</v>
      </c>
      <c r="BY6" s="36">
        <v>8.765999999999714</v>
      </c>
      <c r="BZ6" s="37">
        <f t="shared" si="39"/>
        <v>3693.5140000000001</v>
      </c>
      <c r="CA6" s="36">
        <v>8.0000000000000002E-3</v>
      </c>
      <c r="CB6" s="33">
        <v>2671.0729999999999</v>
      </c>
      <c r="CC6" s="37">
        <f t="shared" si="40"/>
        <v>2671.0809999999997</v>
      </c>
      <c r="CD6" s="36">
        <v>544.88499999999999</v>
      </c>
      <c r="CE6" s="36">
        <v>34.677000000000476</v>
      </c>
      <c r="CF6" s="37">
        <f t="shared" si="41"/>
        <v>579.56200000000047</v>
      </c>
      <c r="CG6" s="36">
        <v>65</v>
      </c>
      <c r="CH6" s="36">
        <v>377.87099999999998</v>
      </c>
      <c r="CI6" s="66">
        <f t="shared" si="42"/>
        <v>3693.5140000000001</v>
      </c>
      <c r="CJ6" s="36"/>
      <c r="CK6" s="67">
        <v>438.13900000000001</v>
      </c>
      <c r="CL6" s="36"/>
      <c r="CM6" s="60" t="s">
        <v>197</v>
      </c>
      <c r="CN6" s="55">
        <v>24.5</v>
      </c>
      <c r="CO6" s="68">
        <v>2</v>
      </c>
      <c r="CP6" s="69" t="s">
        <v>129</v>
      </c>
      <c r="CQ6" s="58" t="s">
        <v>130</v>
      </c>
      <c r="CR6" s="55"/>
      <c r="CS6" s="32">
        <v>306.89299999999997</v>
      </c>
      <c r="CT6" s="33">
        <v>346.89299999999997</v>
      </c>
      <c r="CU6" s="34">
        <v>371.89299999999997</v>
      </c>
      <c r="CV6" s="55"/>
      <c r="CW6" s="60">
        <f t="shared" si="43"/>
        <v>1773.4504999999999</v>
      </c>
      <c r="CX6" s="33">
        <v>1673.184</v>
      </c>
      <c r="CY6" s="34">
        <v>1873.7170000000001</v>
      </c>
      <c r="CZ6" s="55"/>
      <c r="DA6" s="32">
        <v>205.64500000000001</v>
      </c>
      <c r="DB6" s="33">
        <v>7.57</v>
      </c>
      <c r="DC6" s="33">
        <v>100.267</v>
      </c>
      <c r="DD6" s="33">
        <v>25.98</v>
      </c>
      <c r="DE6" s="33">
        <v>135.12899999999999</v>
      </c>
      <c r="DF6" s="33">
        <v>35.173000000000002</v>
      </c>
      <c r="DG6" s="33">
        <v>21.093</v>
      </c>
      <c r="DH6" s="33">
        <v>0</v>
      </c>
      <c r="DI6" s="66">
        <v>2353.6309999999999</v>
      </c>
      <c r="DJ6" s="66">
        <f t="shared" si="44"/>
        <v>2884.4879999999998</v>
      </c>
      <c r="DK6" s="55"/>
      <c r="DL6" s="47">
        <f t="shared" si="45"/>
        <v>7.1293414983872358E-2</v>
      </c>
      <c r="DM6" s="41">
        <f t="shared" si="46"/>
        <v>2.6243825594004901E-3</v>
      </c>
      <c r="DN6" s="41">
        <f t="shared" si="47"/>
        <v>3.4760761701903425E-2</v>
      </c>
      <c r="DO6" s="41">
        <f t="shared" si="48"/>
        <v>9.006797740188208E-3</v>
      </c>
      <c r="DP6" s="41">
        <f t="shared" si="49"/>
        <v>4.6846788754191383E-2</v>
      </c>
      <c r="DQ6" s="41">
        <f t="shared" si="50"/>
        <v>1.2193845146868354E-2</v>
      </c>
      <c r="DR6" s="41">
        <f t="shared" si="51"/>
        <v>7.3125629227786702E-3</v>
      </c>
      <c r="DS6" s="41">
        <f t="shared" si="52"/>
        <v>0</v>
      </c>
      <c r="DT6" s="41">
        <f t="shared" si="53"/>
        <v>0.81596144619079714</v>
      </c>
      <c r="DU6" s="70">
        <f t="shared" si="54"/>
        <v>1</v>
      </c>
      <c r="DV6" s="55"/>
      <c r="DW6" s="35">
        <v>8.548</v>
      </c>
      <c r="DX6" s="36">
        <v>33.207999999999998</v>
      </c>
      <c r="DY6" s="66">
        <f t="shared" si="55"/>
        <v>41.756</v>
      </c>
      <c r="EA6" s="35">
        <v>9.6470000000000002</v>
      </c>
      <c r="EB6" s="36">
        <v>7.1130000000000004</v>
      </c>
      <c r="EC6" s="66">
        <f t="shared" si="56"/>
        <v>16.760000000000002</v>
      </c>
      <c r="EE6" s="32">
        <f t="shared" si="57"/>
        <v>2489.1529999999998</v>
      </c>
      <c r="EF6" s="33">
        <f t="shared" si="58"/>
        <v>649.10800000000029</v>
      </c>
      <c r="EG6" s="34">
        <f t="shared" si="59"/>
        <v>3138.261</v>
      </c>
      <c r="EH6" s="63"/>
      <c r="EI6" s="47">
        <v>0.79316315628304968</v>
      </c>
      <c r="EJ6" s="41">
        <v>0.20683684371695032</v>
      </c>
      <c r="EK6" s="42">
        <f t="shared" si="60"/>
        <v>1</v>
      </c>
      <c r="EL6" s="55"/>
      <c r="EM6" s="60">
        <f t="shared" si="61"/>
        <v>362.25</v>
      </c>
      <c r="EN6" s="33">
        <v>346.62900000000002</v>
      </c>
      <c r="EO6" s="34">
        <v>377.87099999999998</v>
      </c>
      <c r="EQ6" s="60">
        <f t="shared" si="62"/>
        <v>2971.1095</v>
      </c>
      <c r="ER6" s="33">
        <v>2803.9580000000001</v>
      </c>
      <c r="ES6" s="34">
        <v>3138.261</v>
      </c>
      <c r="EU6" s="60">
        <f t="shared" si="63"/>
        <v>1142.3820000000001</v>
      </c>
      <c r="EV6" s="33">
        <v>1100.7639999999999</v>
      </c>
      <c r="EW6" s="34">
        <v>1184</v>
      </c>
      <c r="EY6" s="60">
        <f t="shared" si="64"/>
        <v>4113.4915000000001</v>
      </c>
      <c r="EZ6" s="55">
        <f t="shared" si="65"/>
        <v>3904.7219999999998</v>
      </c>
      <c r="FA6" s="68">
        <f t="shared" si="66"/>
        <v>4322.2610000000004</v>
      </c>
      <c r="FC6" s="60">
        <f t="shared" si="67"/>
        <v>2624.0155</v>
      </c>
      <c r="FD6" s="33">
        <v>2576.9580000000001</v>
      </c>
      <c r="FE6" s="34">
        <v>2671.0729999999999</v>
      </c>
      <c r="FF6" s="33"/>
      <c r="FG6" s="71">
        <f t="shared" si="68"/>
        <v>0.50729928193043261</v>
      </c>
    </row>
    <row r="7" spans="1:163" x14ac:dyDescent="0.2">
      <c r="A7" s="1"/>
      <c r="B7" s="72" t="s">
        <v>131</v>
      </c>
      <c r="C7" s="32">
        <v>3281.7779999999998</v>
      </c>
      <c r="D7" s="33">
        <v>3239.817</v>
      </c>
      <c r="E7" s="33">
        <v>2621.4070000000002</v>
      </c>
      <c r="F7" s="33">
        <v>1123</v>
      </c>
      <c r="G7" s="33">
        <v>2316.4380000000001</v>
      </c>
      <c r="H7" s="33">
        <v>4404.7780000000002</v>
      </c>
      <c r="I7" s="34">
        <v>3744.4070000000002</v>
      </c>
      <c r="J7" s="33"/>
      <c r="K7" s="35">
        <v>27.585999999999999</v>
      </c>
      <c r="L7" s="36">
        <v>7.0739999999999998</v>
      </c>
      <c r="M7" s="36">
        <v>2.0999999999999998E-2</v>
      </c>
      <c r="N7" s="37">
        <f t="shared" si="0"/>
        <v>34.680999999999997</v>
      </c>
      <c r="O7" s="36">
        <v>20.29</v>
      </c>
      <c r="P7" s="37">
        <f t="shared" si="1"/>
        <v>14.390999999999998</v>
      </c>
      <c r="Q7" s="36">
        <v>-0.48599999999999999</v>
      </c>
      <c r="R7" s="37">
        <f t="shared" si="2"/>
        <v>14.876999999999999</v>
      </c>
      <c r="S7" s="36">
        <v>4.5780000000000003</v>
      </c>
      <c r="T7" s="36">
        <v>0.75900000000000001</v>
      </c>
      <c r="U7" s="36">
        <v>-0.32400000000000001</v>
      </c>
      <c r="V7" s="37">
        <f t="shared" si="3"/>
        <v>19.889999999999997</v>
      </c>
      <c r="W7" s="36">
        <v>4.09</v>
      </c>
      <c r="X7" s="38">
        <f t="shared" si="4"/>
        <v>15.799999999999997</v>
      </c>
      <c r="Y7" s="36"/>
      <c r="Z7" s="39">
        <f t="shared" si="5"/>
        <v>1.7029356905035067E-2</v>
      </c>
      <c r="AA7" s="40">
        <f t="shared" si="6"/>
        <v>4.3669133164002784E-3</v>
      </c>
      <c r="AB7" s="41">
        <f t="shared" si="7"/>
        <v>0.50702184017192264</v>
      </c>
      <c r="AC7" s="41">
        <f t="shared" si="8"/>
        <v>0.51682416770676787</v>
      </c>
      <c r="AD7" s="41">
        <f t="shared" si="9"/>
        <v>0.58504656728468041</v>
      </c>
      <c r="AE7" s="40">
        <f t="shared" si="10"/>
        <v>1.2525398811105688E-2</v>
      </c>
      <c r="AF7" s="40">
        <f t="shared" si="11"/>
        <v>9.7536373196387312E-3</v>
      </c>
      <c r="AG7" s="40">
        <f t="shared" si="12"/>
        <v>2.0563545259321921E-2</v>
      </c>
      <c r="AH7" s="40">
        <f t="shared" si="13"/>
        <v>2.5675798789614106E-2</v>
      </c>
      <c r="AI7" s="40">
        <f t="shared" si="14"/>
        <v>1.9362269798919762E-2</v>
      </c>
      <c r="AJ7" s="42">
        <f t="shared" si="15"/>
        <v>9.2545950821784601E-2</v>
      </c>
      <c r="AK7" s="36"/>
      <c r="AL7" s="47">
        <f t="shared" si="16"/>
        <v>-1.8715626689186603E-2</v>
      </c>
      <c r="AM7" s="41">
        <f t="shared" si="17"/>
        <v>3.6415069010710364E-2</v>
      </c>
      <c r="AN7" s="42">
        <f t="shared" si="18"/>
        <v>6.4608017059921113E-2</v>
      </c>
      <c r="AO7" s="36"/>
      <c r="AP7" s="47">
        <f t="shared" si="19"/>
        <v>0.88366209444012322</v>
      </c>
      <c r="AQ7" s="41">
        <f t="shared" si="20"/>
        <v>0.80108963556276103</v>
      </c>
      <c r="AR7" s="41">
        <f t="shared" si="21"/>
        <v>7.9932280611303055E-3</v>
      </c>
      <c r="AS7" s="41">
        <f t="shared" si="22"/>
        <v>0.16726877930195155</v>
      </c>
      <c r="AT7" s="100">
        <v>4.84</v>
      </c>
      <c r="AU7" s="36"/>
      <c r="AV7" s="47">
        <f t="shared" si="23"/>
        <v>0.18554737848738098</v>
      </c>
      <c r="AW7" s="41">
        <f t="shared" si="24"/>
        <v>0.18554737848738098</v>
      </c>
      <c r="AX7" s="42">
        <f t="shared" si="25"/>
        <v>0.20153903723817657</v>
      </c>
      <c r="AY7" s="36"/>
      <c r="AZ7" s="47">
        <f t="shared" si="26"/>
        <v>0.10836168686608297</v>
      </c>
      <c r="BA7" s="41">
        <f t="shared" si="27"/>
        <v>0.19565410681788381</v>
      </c>
      <c r="BB7" s="41">
        <f t="shared" si="28"/>
        <v>0.19565410681788381</v>
      </c>
      <c r="BC7" s="42">
        <f t="shared" si="29"/>
        <v>0.21164576556867939</v>
      </c>
      <c r="BD7" s="36"/>
      <c r="BE7" s="39">
        <f t="shared" si="30"/>
        <v>-3.6729065141377615E-4</v>
      </c>
      <c r="BF7" s="41">
        <f t="shared" si="31"/>
        <v>-2.4635036496350366E-2</v>
      </c>
      <c r="BG7" s="40">
        <f t="shared" si="32"/>
        <v>1.2426914248722155E-2</v>
      </c>
      <c r="BH7" s="41">
        <f t="shared" si="33"/>
        <v>8.6295411317795778E-2</v>
      </c>
      <c r="BI7" s="41">
        <f t="shared" si="34"/>
        <v>0.87082852834374813</v>
      </c>
      <c r="BJ7" s="42">
        <f t="shared" si="35"/>
        <v>0.9095688582998589</v>
      </c>
      <c r="BK7" s="36"/>
      <c r="BL7" s="35">
        <v>42.01</v>
      </c>
      <c r="BM7" s="36">
        <v>151.60599999999999</v>
      </c>
      <c r="BN7" s="37">
        <f t="shared" si="36"/>
        <v>193.61599999999999</v>
      </c>
      <c r="BO7" s="33">
        <v>2621.4070000000002</v>
      </c>
      <c r="BP7" s="36">
        <v>6.875</v>
      </c>
      <c r="BQ7" s="36">
        <v>15</v>
      </c>
      <c r="BR7" s="37">
        <f t="shared" si="37"/>
        <v>2599.5320000000002</v>
      </c>
      <c r="BS7" s="36">
        <v>355.32299999999998</v>
      </c>
      <c r="BT7" s="36">
        <v>79.051000000000002</v>
      </c>
      <c r="BU7" s="37">
        <f t="shared" si="38"/>
        <v>434.37399999999997</v>
      </c>
      <c r="BV7" s="36">
        <v>0</v>
      </c>
      <c r="BW7" s="36">
        <v>0</v>
      </c>
      <c r="BX7" s="36">
        <v>47.744999999999997</v>
      </c>
      <c r="BY7" s="36">
        <v>6.5109999999996901</v>
      </c>
      <c r="BZ7" s="37">
        <f t="shared" si="39"/>
        <v>3281.7779999999993</v>
      </c>
      <c r="CA7" s="36">
        <v>150.43100000000001</v>
      </c>
      <c r="CB7" s="33">
        <v>2316.4380000000001</v>
      </c>
      <c r="CC7" s="37">
        <f t="shared" si="40"/>
        <v>2466.8690000000001</v>
      </c>
      <c r="CD7" s="36">
        <v>399.74</v>
      </c>
      <c r="CE7" s="36">
        <v>34.549999999999613</v>
      </c>
      <c r="CF7" s="37">
        <f t="shared" si="41"/>
        <v>434.28999999999962</v>
      </c>
      <c r="CG7" s="36">
        <v>25</v>
      </c>
      <c r="CH7" s="36">
        <v>355.61900000000003</v>
      </c>
      <c r="CI7" s="66">
        <f t="shared" si="42"/>
        <v>3281.7779999999998</v>
      </c>
      <c r="CJ7" s="36"/>
      <c r="CK7" s="67">
        <v>548.93899999999996</v>
      </c>
      <c r="CL7" s="36"/>
      <c r="CM7" s="60" t="s">
        <v>198</v>
      </c>
      <c r="CN7" s="55">
        <v>25</v>
      </c>
      <c r="CO7" s="68">
        <v>1</v>
      </c>
      <c r="CP7" s="69" t="s">
        <v>129</v>
      </c>
      <c r="CQ7" s="68"/>
      <c r="CR7" s="55"/>
      <c r="CS7" s="32">
        <v>290.06900000000002</v>
      </c>
      <c r="CT7" s="33">
        <v>290.06900000000002</v>
      </c>
      <c r="CU7" s="34">
        <v>315.06900000000002</v>
      </c>
      <c r="CV7" s="55"/>
      <c r="CW7" s="60">
        <f t="shared" si="43"/>
        <v>1536.7</v>
      </c>
      <c r="CX7" s="33">
        <v>1510.085</v>
      </c>
      <c r="CY7" s="34">
        <v>1563.3150000000001</v>
      </c>
      <c r="CZ7" s="55"/>
      <c r="DA7" s="32">
        <v>19.619</v>
      </c>
      <c r="DB7" s="33">
        <v>4.2869999999999999</v>
      </c>
      <c r="DC7" s="33">
        <v>119.58499999999999</v>
      </c>
      <c r="DD7" s="33">
        <v>17.167000000000002</v>
      </c>
      <c r="DE7" s="33">
        <v>164.77799999999999</v>
      </c>
      <c r="DF7" s="33">
        <v>26.623999999999999</v>
      </c>
      <c r="DG7" s="33">
        <v>9.0649999999999995</v>
      </c>
      <c r="DH7" s="33">
        <v>0</v>
      </c>
      <c r="DI7" s="66">
        <v>2263.759</v>
      </c>
      <c r="DJ7" s="66">
        <f t="shared" si="44"/>
        <v>2624.884</v>
      </c>
      <c r="DK7" s="33"/>
      <c r="DL7" s="47">
        <f t="shared" si="45"/>
        <v>7.4742350519108654E-3</v>
      </c>
      <c r="DM7" s="41">
        <f t="shared" si="46"/>
        <v>1.6332150296927406E-3</v>
      </c>
      <c r="DN7" s="41">
        <f t="shared" si="47"/>
        <v>4.5558203714907021E-2</v>
      </c>
      <c r="DO7" s="41">
        <f t="shared" si="48"/>
        <v>6.5400985338780688E-3</v>
      </c>
      <c r="DP7" s="41">
        <f t="shared" si="49"/>
        <v>6.2775345500982141E-2</v>
      </c>
      <c r="DQ7" s="41">
        <f t="shared" si="50"/>
        <v>1.0142924411135882E-2</v>
      </c>
      <c r="DR7" s="41">
        <f t="shared" si="51"/>
        <v>3.4534859445217387E-3</v>
      </c>
      <c r="DS7" s="41">
        <f t="shared" si="52"/>
        <v>0</v>
      </c>
      <c r="DT7" s="41">
        <f t="shared" si="53"/>
        <v>0.86242249181297159</v>
      </c>
      <c r="DU7" s="70">
        <f t="shared" si="54"/>
        <v>1</v>
      </c>
      <c r="DV7" s="55"/>
      <c r="DW7" s="35">
        <v>14.61</v>
      </c>
      <c r="DX7" s="36">
        <v>17.966000000000001</v>
      </c>
      <c r="DY7" s="66">
        <f t="shared" si="55"/>
        <v>32.576000000000001</v>
      </c>
      <c r="EA7" s="35">
        <v>6.875</v>
      </c>
      <c r="EB7" s="36">
        <v>15</v>
      </c>
      <c r="EC7" s="66">
        <f t="shared" si="56"/>
        <v>21.875</v>
      </c>
      <c r="EE7" s="32">
        <f t="shared" si="57"/>
        <v>2282.7959999999998</v>
      </c>
      <c r="EF7" s="33">
        <f t="shared" si="58"/>
        <v>338.61100000000027</v>
      </c>
      <c r="EG7" s="34">
        <f t="shared" si="59"/>
        <v>2621.4070000000002</v>
      </c>
      <c r="EH7" s="63"/>
      <c r="EI7" s="47">
        <v>0.87082852834374813</v>
      </c>
      <c r="EJ7" s="41">
        <v>0.12917147165625187</v>
      </c>
      <c r="EK7" s="42">
        <f t="shared" si="60"/>
        <v>1</v>
      </c>
      <c r="EL7" s="55"/>
      <c r="EM7" s="60">
        <f t="shared" si="61"/>
        <v>341.452</v>
      </c>
      <c r="EN7" s="33">
        <v>327.28500000000003</v>
      </c>
      <c r="EO7" s="34">
        <v>355.61900000000003</v>
      </c>
      <c r="EQ7" s="60">
        <f t="shared" si="62"/>
        <v>2646.4054999999998</v>
      </c>
      <c r="ER7" s="33">
        <v>2671.404</v>
      </c>
      <c r="ES7" s="34">
        <v>2621.4070000000002</v>
      </c>
      <c r="EU7" s="60">
        <f t="shared" si="63"/>
        <v>1032.2204999999999</v>
      </c>
      <c r="EV7" s="33">
        <v>941.44100000000003</v>
      </c>
      <c r="EW7" s="34">
        <v>1123</v>
      </c>
      <c r="EY7" s="60">
        <f t="shared" si="64"/>
        <v>3678.6260000000002</v>
      </c>
      <c r="EZ7" s="55">
        <f t="shared" si="65"/>
        <v>3612.8450000000003</v>
      </c>
      <c r="FA7" s="68">
        <f t="shared" si="66"/>
        <v>3744.4070000000002</v>
      </c>
      <c r="FC7" s="60">
        <f t="shared" si="67"/>
        <v>2246.1490000000003</v>
      </c>
      <c r="FD7" s="33">
        <v>2175.86</v>
      </c>
      <c r="FE7" s="34">
        <v>2316.4380000000001</v>
      </c>
      <c r="FF7" s="33"/>
      <c r="FG7" s="71">
        <f t="shared" si="68"/>
        <v>0.47636220365911408</v>
      </c>
    </row>
    <row r="8" spans="1:163" x14ac:dyDescent="0.2">
      <c r="A8" s="1"/>
      <c r="B8" s="72" t="s">
        <v>132</v>
      </c>
      <c r="C8" s="32">
        <v>9126.5679999999993</v>
      </c>
      <c r="D8" s="33">
        <v>8906.1270000000004</v>
      </c>
      <c r="E8" s="33">
        <v>7542.3379999999997</v>
      </c>
      <c r="F8" s="33">
        <v>3759</v>
      </c>
      <c r="G8" s="33">
        <v>6583.2579999999998</v>
      </c>
      <c r="H8" s="33">
        <v>12885.567999999999</v>
      </c>
      <c r="I8" s="34">
        <v>11301.338</v>
      </c>
      <c r="J8" s="33"/>
      <c r="K8" s="35">
        <v>90.593000000000004</v>
      </c>
      <c r="L8" s="36">
        <v>25.494999999999997</v>
      </c>
      <c r="M8" s="36">
        <v>0.54</v>
      </c>
      <c r="N8" s="37">
        <f t="shared" si="0"/>
        <v>116.628</v>
      </c>
      <c r="O8" s="36">
        <v>50.486000000000004</v>
      </c>
      <c r="P8" s="37">
        <f t="shared" si="1"/>
        <v>66.141999999999996</v>
      </c>
      <c r="Q8" s="36">
        <v>6.117</v>
      </c>
      <c r="R8" s="37">
        <f t="shared" si="2"/>
        <v>60.024999999999999</v>
      </c>
      <c r="S8" s="36">
        <v>14.428999999999998</v>
      </c>
      <c r="T8" s="36">
        <v>3.7530000000000001</v>
      </c>
      <c r="U8" s="36">
        <v>0.878</v>
      </c>
      <c r="V8" s="37">
        <f t="shared" si="3"/>
        <v>79.084999999999994</v>
      </c>
      <c r="W8" s="36">
        <v>16.992000000000001</v>
      </c>
      <c r="X8" s="38">
        <f t="shared" si="4"/>
        <v>62.092999999999989</v>
      </c>
      <c r="Y8" s="36"/>
      <c r="Z8" s="39">
        <f t="shared" si="5"/>
        <v>2.0343972189033461E-2</v>
      </c>
      <c r="AA8" s="40">
        <f t="shared" si="6"/>
        <v>5.7252720514764715E-3</v>
      </c>
      <c r="AB8" s="41">
        <f t="shared" si="7"/>
        <v>0.37449744084266751</v>
      </c>
      <c r="AC8" s="41">
        <f t="shared" si="8"/>
        <v>0.38522169742936285</v>
      </c>
      <c r="AD8" s="41">
        <f t="shared" si="9"/>
        <v>0.43288061185993076</v>
      </c>
      <c r="AE8" s="40">
        <f t="shared" si="10"/>
        <v>1.1337363592502106E-2</v>
      </c>
      <c r="AF8" s="40">
        <f t="shared" si="11"/>
        <v>1.3943883800444343E-2</v>
      </c>
      <c r="AG8" s="40">
        <f t="shared" si="12"/>
        <v>2.5779264554237784E-2</v>
      </c>
      <c r="AH8" s="40">
        <f t="shared" si="13"/>
        <v>3.5008949547800025E-2</v>
      </c>
      <c r="AI8" s="40">
        <f t="shared" si="14"/>
        <v>2.4920689205999439E-2</v>
      </c>
      <c r="AJ8" s="42">
        <f t="shared" si="15"/>
        <v>0.12574511366432392</v>
      </c>
      <c r="AK8" s="36"/>
      <c r="AL8" s="47">
        <f t="shared" si="16"/>
        <v>8.3204533227554944E-2</v>
      </c>
      <c r="AM8" s="41">
        <f t="shared" si="17"/>
        <v>0.11497174522537806</v>
      </c>
      <c r="AN8" s="42">
        <f t="shared" si="18"/>
        <v>8.9404807490866267E-2</v>
      </c>
      <c r="AO8" s="36"/>
      <c r="AP8" s="47">
        <f t="shared" si="19"/>
        <v>0.87284049057467328</v>
      </c>
      <c r="AQ8" s="41">
        <f t="shared" si="20"/>
        <v>0.82791197790644444</v>
      </c>
      <c r="AR8" s="41">
        <f t="shared" si="21"/>
        <v>6.1987156617909255E-3</v>
      </c>
      <c r="AS8" s="41">
        <f t="shared" si="22"/>
        <v>0.14373519158570891</v>
      </c>
      <c r="AT8" s="100">
        <v>1.55</v>
      </c>
      <c r="AU8" s="36"/>
      <c r="AV8" s="47">
        <f t="shared" si="23"/>
        <v>0.17358295464367876</v>
      </c>
      <c r="AW8" s="41">
        <f t="shared" si="24"/>
        <v>0.18942645137961761</v>
      </c>
      <c r="AX8" s="42">
        <f t="shared" si="25"/>
        <v>0.21148701645497547</v>
      </c>
      <c r="AY8" s="36"/>
      <c r="AZ8" s="47">
        <f t="shared" si="26"/>
        <v>0.11774853373140924</v>
      </c>
      <c r="BA8" s="41">
        <f t="shared" si="27"/>
        <v>0.1860357425275351</v>
      </c>
      <c r="BB8" s="41">
        <f t="shared" si="28"/>
        <v>0.20187923926347393</v>
      </c>
      <c r="BC8" s="42">
        <f t="shared" si="29"/>
        <v>0.22393980433883182</v>
      </c>
      <c r="BD8" s="36"/>
      <c r="BE8" s="39">
        <f t="shared" si="30"/>
        <v>1.6868289188162911E-3</v>
      </c>
      <c r="BF8" s="41">
        <f t="shared" si="31"/>
        <v>7.2541625160096768E-2</v>
      </c>
      <c r="BG8" s="40">
        <f t="shared" si="32"/>
        <v>2.2209161138098031E-2</v>
      </c>
      <c r="BH8" s="41">
        <f t="shared" si="33"/>
        <v>0.1474736696608816</v>
      </c>
      <c r="BI8" s="41">
        <f t="shared" si="34"/>
        <v>0.71329999999999993</v>
      </c>
      <c r="BJ8" s="42">
        <f t="shared" si="35"/>
        <v>0.80866085904164609</v>
      </c>
      <c r="BK8" s="36"/>
      <c r="BL8" s="35">
        <v>79.807000000000002</v>
      </c>
      <c r="BM8" s="36">
        <v>431.447</v>
      </c>
      <c r="BN8" s="37">
        <f t="shared" si="36"/>
        <v>511.25400000000002</v>
      </c>
      <c r="BO8" s="33">
        <v>7542.3379999999997</v>
      </c>
      <c r="BP8" s="36">
        <v>29.552</v>
      </c>
      <c r="BQ8" s="36">
        <v>31.664999999999999</v>
      </c>
      <c r="BR8" s="37">
        <f t="shared" si="37"/>
        <v>7481.1210000000001</v>
      </c>
      <c r="BS8" s="36">
        <v>800.55500000000006</v>
      </c>
      <c r="BT8" s="36">
        <v>250.875</v>
      </c>
      <c r="BU8" s="37">
        <f t="shared" si="38"/>
        <v>1051.43</v>
      </c>
      <c r="BV8" s="36">
        <v>2.3530000000000002</v>
      </c>
      <c r="BW8" s="36">
        <v>0.871</v>
      </c>
      <c r="BX8" s="36">
        <v>55.582999999999998</v>
      </c>
      <c r="BY8" s="36">
        <v>23.95599999999834</v>
      </c>
      <c r="BZ8" s="37">
        <f t="shared" si="39"/>
        <v>9126.5679999999975</v>
      </c>
      <c r="CA8" s="36">
        <v>8.1430000000000007</v>
      </c>
      <c r="CB8" s="33">
        <v>6583.2579999999998</v>
      </c>
      <c r="CC8" s="37">
        <f t="shared" si="40"/>
        <v>6591.4009999999998</v>
      </c>
      <c r="CD8" s="36">
        <v>1150.239</v>
      </c>
      <c r="CE8" s="36">
        <v>100.28799999999933</v>
      </c>
      <c r="CF8" s="37">
        <f t="shared" si="41"/>
        <v>1250.5269999999994</v>
      </c>
      <c r="CG8" s="36">
        <v>210</v>
      </c>
      <c r="CH8" s="36">
        <v>1074.6400000000001</v>
      </c>
      <c r="CI8" s="66">
        <f t="shared" si="42"/>
        <v>9126.5679999999993</v>
      </c>
      <c r="CJ8" s="36"/>
      <c r="CK8" s="67">
        <v>1311.8090000000002</v>
      </c>
      <c r="CL8" s="36"/>
      <c r="CM8" s="60" t="s">
        <v>199</v>
      </c>
      <c r="CN8" s="55">
        <v>56.9</v>
      </c>
      <c r="CO8" s="68">
        <v>4</v>
      </c>
      <c r="CP8" s="69" t="s">
        <v>129</v>
      </c>
      <c r="CQ8" s="58" t="s">
        <v>133</v>
      </c>
      <c r="CR8" s="55"/>
      <c r="CS8" s="32">
        <v>865.53200000000004</v>
      </c>
      <c r="CT8" s="33">
        <v>944.53200000000004</v>
      </c>
      <c r="CU8" s="34">
        <v>1054.5319999999999</v>
      </c>
      <c r="CV8" s="55"/>
      <c r="CW8" s="60">
        <f t="shared" si="43"/>
        <v>4817.2825000000003</v>
      </c>
      <c r="CX8" s="33">
        <v>4648.2920000000004</v>
      </c>
      <c r="CY8" s="34">
        <v>4986.2730000000001</v>
      </c>
      <c r="CZ8" s="55"/>
      <c r="DA8" s="32">
        <v>228.53100000000001</v>
      </c>
      <c r="DB8" s="33">
        <v>92.111000000000004</v>
      </c>
      <c r="DC8" s="33">
        <v>404.19400000000002</v>
      </c>
      <c r="DD8" s="33">
        <v>124.32700000000001</v>
      </c>
      <c r="DE8" s="33">
        <v>942.55399999999997</v>
      </c>
      <c r="DF8" s="33">
        <v>184.744</v>
      </c>
      <c r="DG8" s="33">
        <v>59.436999999999998</v>
      </c>
      <c r="DH8" s="33">
        <v>8.8429999999998472</v>
      </c>
      <c r="DI8" s="66">
        <v>5064.3329999999996</v>
      </c>
      <c r="DJ8" s="66">
        <f t="shared" si="44"/>
        <v>7109.0739999999996</v>
      </c>
      <c r="DK8" s="33"/>
      <c r="DL8" s="47">
        <f t="shared" si="45"/>
        <v>3.2146380808527247E-2</v>
      </c>
      <c r="DM8" s="41">
        <f t="shared" si="46"/>
        <v>1.2956821099344304E-2</v>
      </c>
      <c r="DN8" s="41">
        <f t="shared" si="47"/>
        <v>5.685606873694099E-2</v>
      </c>
      <c r="DO8" s="41">
        <f t="shared" si="48"/>
        <v>1.7488494282096378E-2</v>
      </c>
      <c r="DP8" s="41">
        <f t="shared" si="49"/>
        <v>0.13258463760540404</v>
      </c>
      <c r="DQ8" s="41">
        <f t="shared" si="50"/>
        <v>2.5987069483311049E-2</v>
      </c>
      <c r="DR8" s="41">
        <f t="shared" si="51"/>
        <v>8.3607232109273299E-3</v>
      </c>
      <c r="DS8" s="41">
        <f t="shared" si="52"/>
        <v>1.2439032143989285E-3</v>
      </c>
      <c r="DT8" s="41">
        <f t="shared" si="53"/>
        <v>0.71237590155904973</v>
      </c>
      <c r="DU8" s="70">
        <f t="shared" si="54"/>
        <v>1</v>
      </c>
      <c r="DV8" s="55"/>
      <c r="DW8" s="35">
        <v>123.45</v>
      </c>
      <c r="DX8" s="36">
        <v>44.058999999999997</v>
      </c>
      <c r="DY8" s="66">
        <f t="shared" si="55"/>
        <v>167.50900000000001</v>
      </c>
      <c r="DZ8" s="73"/>
      <c r="EA8" s="35">
        <v>29.552</v>
      </c>
      <c r="EB8" s="36">
        <v>31.664999999999999</v>
      </c>
      <c r="EC8" s="66">
        <f t="shared" si="56"/>
        <v>61.216999999999999</v>
      </c>
      <c r="ED8" s="73"/>
      <c r="EE8" s="32">
        <f t="shared" si="57"/>
        <v>5379.9496953999997</v>
      </c>
      <c r="EF8" s="33">
        <f t="shared" si="58"/>
        <v>2162.3883046000005</v>
      </c>
      <c r="EG8" s="34">
        <f t="shared" si="59"/>
        <v>7542.3379999999997</v>
      </c>
      <c r="EH8" s="63"/>
      <c r="EI8" s="47">
        <v>0.71329999999999993</v>
      </c>
      <c r="EJ8" s="41">
        <v>0.28670000000000007</v>
      </c>
      <c r="EK8" s="42">
        <f t="shared" si="60"/>
        <v>1</v>
      </c>
      <c r="EL8" s="55"/>
      <c r="EM8" s="60">
        <f t="shared" si="61"/>
        <v>987.60100000000011</v>
      </c>
      <c r="EN8" s="33">
        <v>900.56200000000001</v>
      </c>
      <c r="EO8" s="34">
        <v>1074.6400000000001</v>
      </c>
      <c r="EQ8" s="60">
        <f t="shared" si="62"/>
        <v>7252.6620000000003</v>
      </c>
      <c r="ER8" s="33">
        <v>6962.9859999999999</v>
      </c>
      <c r="ES8" s="34">
        <v>7542.3379999999997</v>
      </c>
      <c r="EU8" s="60">
        <f t="shared" si="63"/>
        <v>3466</v>
      </c>
      <c r="EV8" s="33">
        <v>3173</v>
      </c>
      <c r="EW8" s="34">
        <v>3759</v>
      </c>
      <c r="EY8" s="60">
        <f t="shared" si="64"/>
        <v>10718.662</v>
      </c>
      <c r="EZ8" s="55">
        <f t="shared" si="65"/>
        <v>10135.986000000001</v>
      </c>
      <c r="FA8" s="68">
        <f t="shared" si="66"/>
        <v>11301.338</v>
      </c>
      <c r="FC8" s="60">
        <f t="shared" si="67"/>
        <v>6313.1219999999994</v>
      </c>
      <c r="FD8" s="33">
        <v>6042.9859999999999</v>
      </c>
      <c r="FE8" s="34">
        <v>6583.2579999999998</v>
      </c>
      <c r="FF8" s="33"/>
      <c r="FG8" s="71">
        <f t="shared" si="68"/>
        <v>0.5463469948396813</v>
      </c>
    </row>
    <row r="9" spans="1:163" x14ac:dyDescent="0.2">
      <c r="A9" s="1"/>
      <c r="B9" s="72" t="s">
        <v>134</v>
      </c>
      <c r="C9" s="32">
        <v>11336.562</v>
      </c>
      <c r="D9" s="33">
        <v>10846.978999999999</v>
      </c>
      <c r="E9" s="33">
        <v>9462.9330000000009</v>
      </c>
      <c r="F9" s="33">
        <v>1869</v>
      </c>
      <c r="G9" s="33">
        <v>7018.5010000000002</v>
      </c>
      <c r="H9" s="33">
        <v>13205.562</v>
      </c>
      <c r="I9" s="34">
        <v>11331.933000000001</v>
      </c>
      <c r="J9" s="33"/>
      <c r="K9" s="35">
        <v>86.510999999999996</v>
      </c>
      <c r="L9" s="36">
        <v>17.298999999999999</v>
      </c>
      <c r="M9" s="36">
        <v>9.7000000000000003E-2</v>
      </c>
      <c r="N9" s="37">
        <f t="shared" si="0"/>
        <v>103.907</v>
      </c>
      <c r="O9" s="36">
        <v>46.734999999999999</v>
      </c>
      <c r="P9" s="37">
        <f t="shared" si="1"/>
        <v>57.171999999999997</v>
      </c>
      <c r="Q9" s="36">
        <v>2.633</v>
      </c>
      <c r="R9" s="37">
        <f t="shared" si="2"/>
        <v>54.538999999999994</v>
      </c>
      <c r="S9" s="36">
        <v>17.771999999999998</v>
      </c>
      <c r="T9" s="36">
        <v>5.2130000000000001</v>
      </c>
      <c r="U9" s="36">
        <v>0</v>
      </c>
      <c r="V9" s="37">
        <f t="shared" si="3"/>
        <v>77.523999999999987</v>
      </c>
      <c r="W9" s="36">
        <v>16.481000000000002</v>
      </c>
      <c r="X9" s="38">
        <f t="shared" si="4"/>
        <v>61.042999999999985</v>
      </c>
      <c r="Y9" s="36"/>
      <c r="Z9" s="39">
        <f t="shared" si="5"/>
        <v>1.5951169445428078E-2</v>
      </c>
      <c r="AA9" s="40">
        <f t="shared" si="6"/>
        <v>3.1896438630516387E-3</v>
      </c>
      <c r="AB9" s="41">
        <f t="shared" si="7"/>
        <v>0.36830533051729031</v>
      </c>
      <c r="AC9" s="41">
        <f t="shared" si="8"/>
        <v>0.38408435309297412</v>
      </c>
      <c r="AD9" s="41">
        <f t="shared" si="9"/>
        <v>0.44977720461566595</v>
      </c>
      <c r="AE9" s="40">
        <f t="shared" si="10"/>
        <v>8.6171458430960371E-3</v>
      </c>
      <c r="AF9" s="40">
        <f t="shared" si="11"/>
        <v>1.1255299747514951E-2</v>
      </c>
      <c r="AG9" s="40">
        <f t="shared" si="12"/>
        <v>2.1135254305654973E-2</v>
      </c>
      <c r="AH9" s="40">
        <f t="shared" si="13"/>
        <v>2.7753199865314382E-2</v>
      </c>
      <c r="AI9" s="40">
        <f t="shared" si="14"/>
        <v>1.8883338541292479E-2</v>
      </c>
      <c r="AJ9" s="42">
        <f t="shared" si="15"/>
        <v>0.11737435850105081</v>
      </c>
      <c r="AK9" s="36"/>
      <c r="AL9" s="47">
        <f t="shared" si="16"/>
        <v>9.3081712912640557E-2</v>
      </c>
      <c r="AM9" s="41">
        <f t="shared" si="17"/>
        <v>0.10076049283899209</v>
      </c>
      <c r="AN9" s="42">
        <f t="shared" si="18"/>
        <v>0.13260579337019446</v>
      </c>
      <c r="AO9" s="36"/>
      <c r="AP9" s="47">
        <f t="shared" si="19"/>
        <v>0.74168347171009241</v>
      </c>
      <c r="AQ9" s="41">
        <f t="shared" si="20"/>
        <v>0.6894518257086466</v>
      </c>
      <c r="AR9" s="41">
        <f t="shared" si="21"/>
        <v>0.13614965454253242</v>
      </c>
      <c r="AS9" s="41">
        <f t="shared" si="22"/>
        <v>0.14271152047684296</v>
      </c>
      <c r="AT9" s="100">
        <v>1.66</v>
      </c>
      <c r="AU9" s="36"/>
      <c r="AV9" s="47">
        <f t="shared" si="23"/>
        <v>0.16169819611657291</v>
      </c>
      <c r="AW9" s="41">
        <f t="shared" si="24"/>
        <v>0.18141310261401791</v>
      </c>
      <c r="AX9" s="42">
        <f t="shared" si="25"/>
        <v>0.2036184273842695</v>
      </c>
      <c r="AY9" s="36"/>
      <c r="AZ9" s="47">
        <f t="shared" si="26"/>
        <v>9.5112962818886357E-2</v>
      </c>
      <c r="BA9" s="41">
        <f t="shared" si="27"/>
        <v>0.17174064575502793</v>
      </c>
      <c r="BB9" s="41">
        <f t="shared" si="28"/>
        <v>0.19145555225247293</v>
      </c>
      <c r="BC9" s="42">
        <f t="shared" si="29"/>
        <v>0.21366087702272449</v>
      </c>
      <c r="BD9" s="36"/>
      <c r="BE9" s="39">
        <f t="shared" si="30"/>
        <v>5.8123469547292016E-4</v>
      </c>
      <c r="BF9" s="41">
        <f t="shared" si="31"/>
        <v>3.2848035729880119E-2</v>
      </c>
      <c r="BG9" s="40">
        <f t="shared" si="32"/>
        <v>3.2694937182795227E-3</v>
      </c>
      <c r="BH9" s="41">
        <f t="shared" si="33"/>
        <v>2.7806637858514106E-2</v>
      </c>
      <c r="BI9" s="41">
        <f t="shared" si="34"/>
        <v>0.72047429692252918</v>
      </c>
      <c r="BJ9" s="42">
        <f t="shared" si="35"/>
        <v>0.76657707030212752</v>
      </c>
      <c r="BK9" s="36"/>
      <c r="BL9" s="35">
        <v>77.224000000000004</v>
      </c>
      <c r="BM9" s="36">
        <v>349.39299999999997</v>
      </c>
      <c r="BN9" s="37">
        <f t="shared" si="36"/>
        <v>426.61699999999996</v>
      </c>
      <c r="BO9" s="33">
        <v>9462.9330000000009</v>
      </c>
      <c r="BP9" s="36">
        <v>11.1</v>
      </c>
      <c r="BQ9" s="36">
        <v>23.294</v>
      </c>
      <c r="BR9" s="37">
        <f t="shared" si="37"/>
        <v>9428.5390000000007</v>
      </c>
      <c r="BS9" s="36">
        <v>1191.241</v>
      </c>
      <c r="BT9" s="36">
        <v>222.29400000000001</v>
      </c>
      <c r="BU9" s="37">
        <f t="shared" si="38"/>
        <v>1413.5350000000001</v>
      </c>
      <c r="BV9" s="36">
        <v>21.998999999999999</v>
      </c>
      <c r="BW9" s="36">
        <v>0</v>
      </c>
      <c r="BX9" s="36">
        <v>29.742999999999999</v>
      </c>
      <c r="BY9" s="36">
        <v>16.128999999998964</v>
      </c>
      <c r="BZ9" s="37">
        <f t="shared" si="39"/>
        <v>11336.562</v>
      </c>
      <c r="CA9" s="36">
        <v>25.463000000000001</v>
      </c>
      <c r="CB9" s="33">
        <v>7018.5010000000002</v>
      </c>
      <c r="CC9" s="37">
        <f t="shared" si="40"/>
        <v>7043.9639999999999</v>
      </c>
      <c r="CD9" s="36">
        <v>2837.1019999999999</v>
      </c>
      <c r="CE9" s="36">
        <v>78.480000000000246</v>
      </c>
      <c r="CF9" s="37">
        <f t="shared" si="41"/>
        <v>2915.5820000000003</v>
      </c>
      <c r="CG9" s="36">
        <v>298.762</v>
      </c>
      <c r="CH9" s="36">
        <v>1078.2539999999999</v>
      </c>
      <c r="CI9" s="66">
        <f t="shared" si="42"/>
        <v>11336.562000000002</v>
      </c>
      <c r="CJ9" s="36"/>
      <c r="CK9" s="67">
        <v>1617.8579999999999</v>
      </c>
      <c r="CL9" s="36"/>
      <c r="CM9" s="60" t="s">
        <v>198</v>
      </c>
      <c r="CN9" s="55">
        <v>57.3</v>
      </c>
      <c r="CO9" s="68">
        <v>5</v>
      </c>
      <c r="CP9" s="69" t="s">
        <v>129</v>
      </c>
      <c r="CQ9" s="58" t="s">
        <v>135</v>
      </c>
      <c r="CR9" s="55"/>
      <c r="CS9" s="32">
        <v>982.88200000000006</v>
      </c>
      <c r="CT9" s="33">
        <v>1102.7190000000001</v>
      </c>
      <c r="CU9" s="34">
        <v>1237.694</v>
      </c>
      <c r="CV9" s="55"/>
      <c r="CW9" s="60">
        <f t="shared" si="43"/>
        <v>5776.415</v>
      </c>
      <c r="CX9" s="33">
        <v>5474.3329999999996</v>
      </c>
      <c r="CY9" s="34">
        <v>6078.4970000000003</v>
      </c>
      <c r="CZ9" s="55"/>
      <c r="DA9" s="32">
        <v>80.164000000000001</v>
      </c>
      <c r="DB9" s="33">
        <v>19.331</v>
      </c>
      <c r="DC9" s="33">
        <v>587.976</v>
      </c>
      <c r="DD9" s="33">
        <v>134.351</v>
      </c>
      <c r="DE9" s="33">
        <v>1084.539</v>
      </c>
      <c r="DF9" s="33">
        <v>208.91300000000001</v>
      </c>
      <c r="DG9" s="33">
        <v>39.851999999999997</v>
      </c>
      <c r="DH9" s="33">
        <v>75.997999999998683</v>
      </c>
      <c r="DI9" s="66">
        <v>6721.6</v>
      </c>
      <c r="DJ9" s="66">
        <f t="shared" si="44"/>
        <v>8952.7239999999983</v>
      </c>
      <c r="DK9" s="33"/>
      <c r="DL9" s="47">
        <f t="shared" si="45"/>
        <v>8.9541462464385168E-3</v>
      </c>
      <c r="DM9" s="41">
        <f t="shared" si="46"/>
        <v>2.1592310898895131E-3</v>
      </c>
      <c r="DN9" s="41">
        <f t="shared" si="47"/>
        <v>6.5675653577615054E-2</v>
      </c>
      <c r="DO9" s="41">
        <f t="shared" si="48"/>
        <v>1.5006717508548239E-2</v>
      </c>
      <c r="DP9" s="41">
        <f t="shared" si="49"/>
        <v>0.12114067182234146</v>
      </c>
      <c r="DQ9" s="41">
        <f t="shared" si="50"/>
        <v>2.3335132413330295E-2</v>
      </c>
      <c r="DR9" s="41">
        <f t="shared" si="51"/>
        <v>4.4513826182958401E-3</v>
      </c>
      <c r="DS9" s="41">
        <f t="shared" si="52"/>
        <v>8.4888130137820289E-3</v>
      </c>
      <c r="DT9" s="41">
        <f t="shared" si="53"/>
        <v>0.75078825170975916</v>
      </c>
      <c r="DU9" s="70">
        <f t="shared" si="54"/>
        <v>1</v>
      </c>
      <c r="DV9" s="55"/>
      <c r="DW9" s="35">
        <v>14.157</v>
      </c>
      <c r="DX9" s="36">
        <v>16.782</v>
      </c>
      <c r="DY9" s="66">
        <f t="shared" si="55"/>
        <v>30.939</v>
      </c>
      <c r="EA9" s="35">
        <v>11.1</v>
      </c>
      <c r="EB9" s="36">
        <v>23.294</v>
      </c>
      <c r="EC9" s="66">
        <f t="shared" si="56"/>
        <v>34.393999999999998</v>
      </c>
      <c r="EE9" s="32">
        <f t="shared" si="57"/>
        <v>6817.8</v>
      </c>
      <c r="EF9" s="33">
        <f t="shared" si="58"/>
        <v>2645.1330000000003</v>
      </c>
      <c r="EG9" s="34">
        <f t="shared" si="59"/>
        <v>9462.9330000000009</v>
      </c>
      <c r="EH9" s="63"/>
      <c r="EI9" s="47">
        <v>0.72047429692252918</v>
      </c>
      <c r="EJ9" s="41">
        <v>0.27952570307747082</v>
      </c>
      <c r="EK9" s="42">
        <f t="shared" si="60"/>
        <v>1</v>
      </c>
      <c r="EL9" s="55"/>
      <c r="EM9" s="60">
        <f t="shared" si="61"/>
        <v>1040.1419999999998</v>
      </c>
      <c r="EN9" s="33">
        <v>1002.03</v>
      </c>
      <c r="EO9" s="34">
        <v>1078.2539999999999</v>
      </c>
      <c r="EQ9" s="60">
        <f t="shared" si="62"/>
        <v>9060.0234999999993</v>
      </c>
      <c r="ER9" s="33">
        <v>8657.1139999999996</v>
      </c>
      <c r="ES9" s="34">
        <v>9462.9330000000009</v>
      </c>
      <c r="EU9" s="60">
        <f t="shared" si="63"/>
        <v>1753.2629999999999</v>
      </c>
      <c r="EV9" s="33">
        <v>1637.5260000000001</v>
      </c>
      <c r="EW9" s="34">
        <v>1869</v>
      </c>
      <c r="EY9" s="60">
        <f t="shared" si="64"/>
        <v>10813.2865</v>
      </c>
      <c r="EZ9" s="55">
        <f t="shared" si="65"/>
        <v>10294.64</v>
      </c>
      <c r="FA9" s="68">
        <f t="shared" si="66"/>
        <v>11331.933000000001</v>
      </c>
      <c r="FC9" s="60">
        <f t="shared" si="67"/>
        <v>6607.6370000000006</v>
      </c>
      <c r="FD9" s="33">
        <v>6196.7730000000001</v>
      </c>
      <c r="FE9" s="34">
        <v>7018.5010000000002</v>
      </c>
      <c r="FF9" s="33"/>
      <c r="FG9" s="71">
        <f t="shared" si="68"/>
        <v>0.53618522088089848</v>
      </c>
    </row>
    <row r="10" spans="1:163" x14ac:dyDescent="0.2">
      <c r="A10" s="1"/>
      <c r="B10" s="72" t="s">
        <v>137</v>
      </c>
      <c r="C10" s="32">
        <v>3574.4569999999999</v>
      </c>
      <c r="D10" s="33">
        <v>3415.5964999999997</v>
      </c>
      <c r="E10" s="33">
        <v>2896.8330000000001</v>
      </c>
      <c r="F10" s="33">
        <v>1409</v>
      </c>
      <c r="G10" s="33">
        <v>2408.0790000000002</v>
      </c>
      <c r="H10" s="33">
        <v>4983.4570000000003</v>
      </c>
      <c r="I10" s="34">
        <v>4305.8330000000005</v>
      </c>
      <c r="J10" s="33"/>
      <c r="K10" s="35">
        <v>32.206000000000003</v>
      </c>
      <c r="L10" s="36">
        <v>12.288</v>
      </c>
      <c r="M10" s="36">
        <v>0</v>
      </c>
      <c r="N10" s="37">
        <f t="shared" si="0"/>
        <v>44.494</v>
      </c>
      <c r="O10" s="36">
        <v>23.490000000000002</v>
      </c>
      <c r="P10" s="37">
        <f t="shared" si="1"/>
        <v>21.003999999999998</v>
      </c>
      <c r="Q10" s="36">
        <v>-0.55200000000000005</v>
      </c>
      <c r="R10" s="37">
        <f t="shared" si="2"/>
        <v>21.555999999999997</v>
      </c>
      <c r="S10" s="36">
        <v>10.343</v>
      </c>
      <c r="T10" s="36">
        <v>1.89</v>
      </c>
      <c r="U10" s="36">
        <v>-0.65500000000000003</v>
      </c>
      <c r="V10" s="37">
        <f t="shared" si="3"/>
        <v>33.133999999999993</v>
      </c>
      <c r="W10" s="36">
        <v>4.9000000000000004</v>
      </c>
      <c r="X10" s="38">
        <f t="shared" si="4"/>
        <v>28.233999999999995</v>
      </c>
      <c r="Y10" s="36"/>
      <c r="Z10" s="39">
        <f t="shared" si="5"/>
        <v>1.8858199438955982E-2</v>
      </c>
      <c r="AA10" s="40">
        <f t="shared" si="6"/>
        <v>7.1952292959663131E-3</v>
      </c>
      <c r="AB10" s="41">
        <f t="shared" si="7"/>
        <v>0.41408852927177536</v>
      </c>
      <c r="AC10" s="41">
        <f t="shared" si="8"/>
        <v>0.42836041358936483</v>
      </c>
      <c r="AD10" s="41">
        <f t="shared" si="9"/>
        <v>0.52793635096866998</v>
      </c>
      <c r="AE10" s="40">
        <f t="shared" si="10"/>
        <v>1.3754552096537167E-2</v>
      </c>
      <c r="AF10" s="40">
        <f t="shared" si="11"/>
        <v>1.6532397781763741E-2</v>
      </c>
      <c r="AG10" s="40">
        <f t="shared" si="12"/>
        <v>3.2927838712602436E-2</v>
      </c>
      <c r="AH10" s="40">
        <f t="shared" si="13"/>
        <v>3.8762576159621989E-2</v>
      </c>
      <c r="AI10" s="40">
        <f t="shared" si="14"/>
        <v>2.5139636299810805E-2</v>
      </c>
      <c r="AJ10" s="42">
        <f t="shared" si="15"/>
        <v>0.13724746738221622</v>
      </c>
      <c r="AK10" s="36"/>
      <c r="AL10" s="47">
        <f t="shared" si="16"/>
        <v>9.2075530593826282E-2</v>
      </c>
      <c r="AM10" s="41">
        <f t="shared" si="17"/>
        <v>6.802247448527815E-2</v>
      </c>
      <c r="AN10" s="42">
        <f t="shared" si="18"/>
        <v>9.3418860584133609E-2</v>
      </c>
      <c r="AO10" s="36"/>
      <c r="AP10" s="47">
        <f t="shared" si="19"/>
        <v>0.83127988392841423</v>
      </c>
      <c r="AQ10" s="41">
        <f t="shared" si="20"/>
        <v>0.77603815868428461</v>
      </c>
      <c r="AR10" s="41">
        <f t="shared" si="21"/>
        <v>4.1395937900497885E-2</v>
      </c>
      <c r="AS10" s="41">
        <f t="shared" si="22"/>
        <v>0.15302883766681205</v>
      </c>
      <c r="AT10" s="100">
        <v>4.95</v>
      </c>
      <c r="AU10" s="36"/>
      <c r="AV10" s="47">
        <f t="shared" si="23"/>
        <v>0.17670000000000002</v>
      </c>
      <c r="AW10" s="41">
        <f t="shared" si="24"/>
        <v>0.17670000000000002</v>
      </c>
      <c r="AX10" s="42">
        <f t="shared" si="25"/>
        <v>0.1993</v>
      </c>
      <c r="AY10" s="36"/>
      <c r="AZ10" s="47">
        <f t="shared" si="26"/>
        <v>0.12097194063322066</v>
      </c>
      <c r="BA10" s="41">
        <f t="shared" si="27"/>
        <v>0.19263010928323537</v>
      </c>
      <c r="BB10" s="41">
        <f t="shared" si="28"/>
        <v>0.19263010928323537</v>
      </c>
      <c r="BC10" s="42">
        <f t="shared" si="29"/>
        <v>0.21523010928323535</v>
      </c>
      <c r="BD10" s="36"/>
      <c r="BE10" s="39">
        <f t="shared" si="30"/>
        <v>-3.9787891614755908E-4</v>
      </c>
      <c r="BF10" s="41">
        <f t="shared" si="31"/>
        <v>-1.660799711165268E-2</v>
      </c>
      <c r="BG10" s="40">
        <f t="shared" si="32"/>
        <v>1.6607792026671886E-3</v>
      </c>
      <c r="BH10" s="41">
        <f t="shared" si="33"/>
        <v>1.0828878509931913E-2</v>
      </c>
      <c r="BI10" s="41">
        <f t="shared" si="34"/>
        <v>0.81082789377226783</v>
      </c>
      <c r="BJ10" s="42">
        <f t="shared" si="35"/>
        <v>0.87273078170936946</v>
      </c>
      <c r="BK10" s="36"/>
      <c r="BL10" s="35">
        <v>68.236000000000004</v>
      </c>
      <c r="BM10" s="36">
        <v>168.47</v>
      </c>
      <c r="BN10" s="37">
        <f t="shared" si="36"/>
        <v>236.70600000000002</v>
      </c>
      <c r="BO10" s="33">
        <v>2896.8330000000001</v>
      </c>
      <c r="BP10" s="36">
        <v>2.54</v>
      </c>
      <c r="BQ10" s="36">
        <v>9.3260000000000005</v>
      </c>
      <c r="BR10" s="37">
        <f t="shared" si="37"/>
        <v>2884.9670000000001</v>
      </c>
      <c r="BS10" s="36">
        <v>287.173</v>
      </c>
      <c r="BT10" s="36">
        <v>134.44300000000001</v>
      </c>
      <c r="BU10" s="37">
        <f t="shared" si="38"/>
        <v>421.61599999999999</v>
      </c>
      <c r="BV10" s="36">
        <v>8.9049999999999994</v>
      </c>
      <c r="BW10" s="36">
        <v>2.9369999999999998</v>
      </c>
      <c r="BX10" s="36">
        <v>7.2460000000000004</v>
      </c>
      <c r="BY10" s="36">
        <v>12.079999999999663</v>
      </c>
      <c r="BZ10" s="37">
        <f t="shared" si="39"/>
        <v>3574.4569999999999</v>
      </c>
      <c r="CA10" s="36">
        <v>200.005</v>
      </c>
      <c r="CB10" s="33">
        <v>2408.0790000000002</v>
      </c>
      <c r="CC10" s="37">
        <f t="shared" si="40"/>
        <v>2608.0840000000003</v>
      </c>
      <c r="CD10" s="36">
        <v>454.95800000000003</v>
      </c>
      <c r="CE10" s="36">
        <v>39.005999999999574</v>
      </c>
      <c r="CF10" s="37">
        <f t="shared" si="41"/>
        <v>493.9639999999996</v>
      </c>
      <c r="CG10" s="36">
        <v>40</v>
      </c>
      <c r="CH10" s="36">
        <v>432.40899999999999</v>
      </c>
      <c r="CI10" s="66">
        <f t="shared" si="42"/>
        <v>3574.4569999999999</v>
      </c>
      <c r="CJ10" s="36"/>
      <c r="CK10" s="67">
        <v>546.995</v>
      </c>
      <c r="CL10" s="36"/>
      <c r="CM10" s="60" t="s">
        <v>198</v>
      </c>
      <c r="CN10" s="55">
        <v>28</v>
      </c>
      <c r="CO10" s="68">
        <v>2</v>
      </c>
      <c r="CP10" s="60"/>
      <c r="CQ10" s="68"/>
      <c r="CR10" s="55"/>
      <c r="CS10" s="32">
        <v>313.17724890000005</v>
      </c>
      <c r="CT10" s="33">
        <v>313.17724890000005</v>
      </c>
      <c r="CU10" s="34">
        <v>353.23274309999999</v>
      </c>
      <c r="CV10" s="55"/>
      <c r="CW10" s="60">
        <f t="shared" si="43"/>
        <v>1714.9014999999999</v>
      </c>
      <c r="CX10" s="33">
        <v>1657.4359999999999</v>
      </c>
      <c r="CY10" s="34">
        <v>1772.367</v>
      </c>
      <c r="CZ10" s="55"/>
      <c r="DA10" s="32">
        <v>152.46799999999999</v>
      </c>
      <c r="DB10" s="33">
        <v>18.349</v>
      </c>
      <c r="DC10" s="33">
        <v>98.522000000000006</v>
      </c>
      <c r="DD10" s="33">
        <v>27.887</v>
      </c>
      <c r="DE10" s="33">
        <v>161.08500000000001</v>
      </c>
      <c r="DF10" s="33">
        <v>57.936</v>
      </c>
      <c r="DG10" s="33">
        <v>4.5940000000000003</v>
      </c>
      <c r="DH10" s="33">
        <v>-1.0000000002037268E-3</v>
      </c>
      <c r="DI10" s="66">
        <v>2225.7280000000001</v>
      </c>
      <c r="DJ10" s="66">
        <f t="shared" si="44"/>
        <v>2746.5680000000002</v>
      </c>
      <c r="DK10" s="33"/>
      <c r="DL10" s="47">
        <f t="shared" si="45"/>
        <v>5.5512188301909869E-2</v>
      </c>
      <c r="DM10" s="41">
        <f t="shared" si="46"/>
        <v>6.6807011514005837E-3</v>
      </c>
      <c r="DN10" s="41">
        <f t="shared" si="47"/>
        <v>3.5870948762237093E-2</v>
      </c>
      <c r="DO10" s="41">
        <f t="shared" si="48"/>
        <v>1.0153398714322748E-2</v>
      </c>
      <c r="DP10" s="41">
        <f t="shared" si="49"/>
        <v>5.8649558285103445E-2</v>
      </c>
      <c r="DQ10" s="41">
        <f t="shared" si="50"/>
        <v>2.1093961627747793E-2</v>
      </c>
      <c r="DR10" s="41">
        <f t="shared" si="51"/>
        <v>1.6726329004051602E-3</v>
      </c>
      <c r="DS10" s="41">
        <f t="shared" si="52"/>
        <v>-3.6409074896515459E-7</v>
      </c>
      <c r="DT10" s="41">
        <f t="shared" si="53"/>
        <v>0.81036697434762217</v>
      </c>
      <c r="DU10" s="70">
        <f t="shared" si="54"/>
        <v>0.99999999999999989</v>
      </c>
      <c r="DV10" s="55"/>
      <c r="DW10" s="35">
        <v>1.3839999999999999</v>
      </c>
      <c r="DX10" s="36">
        <v>3.427</v>
      </c>
      <c r="DY10" s="66">
        <f t="shared" si="55"/>
        <v>4.8109999999999999</v>
      </c>
      <c r="EA10" s="35">
        <v>2.54</v>
      </c>
      <c r="EB10" s="36">
        <v>9.3260000000000005</v>
      </c>
      <c r="EC10" s="66">
        <f t="shared" si="56"/>
        <v>11.866</v>
      </c>
      <c r="EE10" s="32">
        <f t="shared" si="57"/>
        <v>2348.8330000000001</v>
      </c>
      <c r="EF10" s="33">
        <f t="shared" si="58"/>
        <v>548.00000000000011</v>
      </c>
      <c r="EG10" s="34">
        <f t="shared" si="59"/>
        <v>2896.8330000000001</v>
      </c>
      <c r="EH10" s="63"/>
      <c r="EI10" s="47">
        <v>0.81082789377226783</v>
      </c>
      <c r="EJ10" s="41">
        <v>0.18917210622773217</v>
      </c>
      <c r="EK10" s="42">
        <f t="shared" si="60"/>
        <v>1</v>
      </c>
      <c r="EL10" s="55"/>
      <c r="EM10" s="60">
        <f t="shared" si="61"/>
        <v>411.43200000000002</v>
      </c>
      <c r="EN10" s="33">
        <v>390.45499999999998</v>
      </c>
      <c r="EO10" s="34">
        <v>432.40899999999999</v>
      </c>
      <c r="EQ10" s="60">
        <f t="shared" si="62"/>
        <v>2774.7134999999998</v>
      </c>
      <c r="ER10" s="33">
        <v>2652.5940000000001</v>
      </c>
      <c r="ES10" s="34">
        <v>2896.8330000000001</v>
      </c>
      <c r="EU10" s="60">
        <f t="shared" si="63"/>
        <v>1394</v>
      </c>
      <c r="EV10" s="33">
        <v>1379</v>
      </c>
      <c r="EW10" s="34">
        <v>1409</v>
      </c>
      <c r="EY10" s="60">
        <f t="shared" si="64"/>
        <v>4168.7134999999998</v>
      </c>
      <c r="EZ10" s="55">
        <f t="shared" si="65"/>
        <v>4031.5940000000001</v>
      </c>
      <c r="FA10" s="68">
        <f t="shared" si="66"/>
        <v>4305.8330000000005</v>
      </c>
      <c r="FC10" s="60">
        <f t="shared" si="67"/>
        <v>2305.2089999999998</v>
      </c>
      <c r="FD10" s="33">
        <v>2202.3389999999999</v>
      </c>
      <c r="FE10" s="34">
        <v>2408.0790000000002</v>
      </c>
      <c r="FF10" s="33"/>
      <c r="FG10" s="71">
        <f t="shared" si="68"/>
        <v>0.49584230555857856</v>
      </c>
    </row>
    <row r="11" spans="1:163" x14ac:dyDescent="0.2">
      <c r="A11" s="1"/>
      <c r="B11" s="72" t="s">
        <v>174</v>
      </c>
      <c r="C11" s="32">
        <v>4926.7700000000004</v>
      </c>
      <c r="D11" s="33">
        <v>4755.3489051050001</v>
      </c>
      <c r="E11" s="33">
        <v>3983.9969999999998</v>
      </c>
      <c r="F11" s="33">
        <v>1220</v>
      </c>
      <c r="G11" s="33">
        <v>3258.5880000000002</v>
      </c>
      <c r="H11" s="33">
        <v>6146.77</v>
      </c>
      <c r="I11" s="34">
        <v>5203.9969999999994</v>
      </c>
      <c r="J11" s="33"/>
      <c r="K11" s="35">
        <v>41.637</v>
      </c>
      <c r="L11" s="36">
        <v>6.6</v>
      </c>
      <c r="M11" s="36">
        <v>0</v>
      </c>
      <c r="N11" s="37">
        <f t="shared" si="0"/>
        <v>48.237000000000002</v>
      </c>
      <c r="O11" s="36">
        <v>26.517000000000003</v>
      </c>
      <c r="P11" s="37">
        <f t="shared" si="1"/>
        <v>21.72</v>
      </c>
      <c r="Q11" s="36">
        <v>-0.10300000000000001</v>
      </c>
      <c r="R11" s="37">
        <f t="shared" si="2"/>
        <v>21.823</v>
      </c>
      <c r="S11" s="36">
        <v>6.6740000000000004</v>
      </c>
      <c r="T11" s="36">
        <v>-0.04</v>
      </c>
      <c r="U11" s="36">
        <v>7.0000000000000001E-3</v>
      </c>
      <c r="V11" s="37">
        <f t="shared" si="3"/>
        <v>28.464000000000002</v>
      </c>
      <c r="W11" s="36">
        <v>5.9499999999999993</v>
      </c>
      <c r="X11" s="38">
        <f t="shared" si="4"/>
        <v>22.514000000000003</v>
      </c>
      <c r="Y11" s="36"/>
      <c r="Z11" s="39">
        <f t="shared" si="5"/>
        <v>1.7511648811005861E-2</v>
      </c>
      <c r="AA11" s="40">
        <f t="shared" si="6"/>
        <v>2.7758215566116356E-3</v>
      </c>
      <c r="AB11" s="41">
        <f t="shared" si="7"/>
        <v>0.48326073882378673</v>
      </c>
      <c r="AC11" s="41">
        <f t="shared" si="8"/>
        <v>0.4829087068164849</v>
      </c>
      <c r="AD11" s="41">
        <f t="shared" si="9"/>
        <v>0.54972324149511786</v>
      </c>
      <c r="AE11" s="40">
        <f t="shared" si="10"/>
        <v>1.1152493972222842E-2</v>
      </c>
      <c r="AF11" s="40">
        <f t="shared" si="11"/>
        <v>9.4689161402355115E-3</v>
      </c>
      <c r="AG11" s="40">
        <f t="shared" si="12"/>
        <v>2.3629898318177623E-2</v>
      </c>
      <c r="AH11" s="40">
        <f t="shared" si="13"/>
        <v>2.9759355819206194E-2</v>
      </c>
      <c r="AI11" s="40">
        <f t="shared" si="14"/>
        <v>2.2904649151531946E-2</v>
      </c>
      <c r="AJ11" s="42">
        <f t="shared" si="15"/>
        <v>0.11900457750573512</v>
      </c>
      <c r="AK11" s="36"/>
      <c r="AL11" s="47">
        <f t="shared" si="16"/>
        <v>0.11767900762148802</v>
      </c>
      <c r="AM11" s="41">
        <f t="shared" si="17"/>
        <v>0.12426919219786095</v>
      </c>
      <c r="AN11" s="42">
        <f t="shared" si="18"/>
        <v>0.13323507706903279</v>
      </c>
      <c r="AO11" s="36"/>
      <c r="AP11" s="47">
        <f t="shared" si="19"/>
        <v>0.81791929060187551</v>
      </c>
      <c r="AQ11" s="41">
        <f t="shared" si="20"/>
        <v>0.72881337357112486</v>
      </c>
      <c r="AR11" s="41">
        <f t="shared" si="21"/>
        <v>7.243650505300632E-2</v>
      </c>
      <c r="AS11" s="41">
        <f t="shared" si="22"/>
        <v>0.17366773768615137</v>
      </c>
      <c r="AT11" s="100">
        <v>2.2999999999999998</v>
      </c>
      <c r="AU11" s="36"/>
      <c r="AV11" s="47">
        <f t="shared" si="23"/>
        <v>0.17082860074240311</v>
      </c>
      <c r="AW11" s="41">
        <f t="shared" si="24"/>
        <v>0.18580647093918734</v>
      </c>
      <c r="AX11" s="42">
        <f t="shared" si="25"/>
        <v>0.20956337012064674</v>
      </c>
      <c r="AY11" s="36"/>
      <c r="AZ11" s="47">
        <f t="shared" si="26"/>
        <v>8.3452647474917638E-2</v>
      </c>
      <c r="BA11" s="41">
        <f t="shared" si="27"/>
        <v>0.18206899306274979</v>
      </c>
      <c r="BB11" s="41">
        <f t="shared" si="28"/>
        <v>0.19704686325953405</v>
      </c>
      <c r="BC11" s="42">
        <f t="shared" si="29"/>
        <v>0.22080376244099342</v>
      </c>
      <c r="BD11" s="36"/>
      <c r="BE11" s="39">
        <f t="shared" si="30"/>
        <v>-5.458020667351658E-5</v>
      </c>
      <c r="BF11" s="41">
        <f t="shared" si="31"/>
        <v>-3.6326444240671516E-3</v>
      </c>
      <c r="BG11" s="40">
        <f t="shared" si="32"/>
        <v>3.4490487819142436E-3</v>
      </c>
      <c r="BH11" s="41">
        <f t="shared" si="33"/>
        <v>3.2704830632723399E-2</v>
      </c>
      <c r="BI11" s="41">
        <f t="shared" si="34"/>
        <v>0.83008019333347893</v>
      </c>
      <c r="BJ11" s="42">
        <f t="shared" si="35"/>
        <v>0.86991537466297553</v>
      </c>
      <c r="BK11" s="36"/>
      <c r="BL11" s="35">
        <v>66.093000000000004</v>
      </c>
      <c r="BM11" s="36">
        <v>290.26499999999999</v>
      </c>
      <c r="BN11" s="37">
        <f t="shared" si="36"/>
        <v>356.358</v>
      </c>
      <c r="BO11" s="33">
        <v>3983.9969999999998</v>
      </c>
      <c r="BP11" s="36">
        <v>0</v>
      </c>
      <c r="BQ11" s="36">
        <v>9</v>
      </c>
      <c r="BR11" s="37">
        <f t="shared" si="37"/>
        <v>3974.9969999999998</v>
      </c>
      <c r="BS11" s="36">
        <v>499.26300000000003</v>
      </c>
      <c r="BT11" s="36">
        <v>83.706000000000003</v>
      </c>
      <c r="BU11" s="37">
        <f t="shared" si="38"/>
        <v>582.96900000000005</v>
      </c>
      <c r="BV11" s="36">
        <v>0</v>
      </c>
      <c r="BW11" s="36">
        <v>0.41799999999999998</v>
      </c>
      <c r="BX11" s="36">
        <v>5.1680000000000001</v>
      </c>
      <c r="BY11" s="36">
        <v>6.860000000000368</v>
      </c>
      <c r="BZ11" s="37">
        <f t="shared" si="39"/>
        <v>4926.7699999999995</v>
      </c>
      <c r="CA11" s="36">
        <v>236.732</v>
      </c>
      <c r="CB11" s="33">
        <v>3258.5880000000002</v>
      </c>
      <c r="CC11" s="37">
        <f t="shared" si="40"/>
        <v>3495.32</v>
      </c>
      <c r="CD11" s="36">
        <v>895.76700000000005</v>
      </c>
      <c r="CE11" s="36">
        <v>44.531000000000233</v>
      </c>
      <c r="CF11" s="37">
        <f t="shared" si="41"/>
        <v>940.29800000000023</v>
      </c>
      <c r="CG11" s="36">
        <v>80</v>
      </c>
      <c r="CH11" s="36">
        <v>411.15199999999999</v>
      </c>
      <c r="CI11" s="66">
        <f t="shared" si="42"/>
        <v>4926.7700000000004</v>
      </c>
      <c r="CJ11" s="36"/>
      <c r="CK11" s="67">
        <v>855.62100000000009</v>
      </c>
      <c r="CL11" s="36"/>
      <c r="CM11" s="60" t="s">
        <v>198</v>
      </c>
      <c r="CN11" s="55">
        <v>23.5</v>
      </c>
      <c r="CO11" s="68">
        <v>1</v>
      </c>
      <c r="CP11" s="69" t="s">
        <v>129</v>
      </c>
      <c r="CQ11" s="58" t="s">
        <v>175</v>
      </c>
      <c r="CR11" s="55"/>
      <c r="CS11" s="32">
        <v>342.16199999999998</v>
      </c>
      <c r="CT11" s="33">
        <v>372.16199999999998</v>
      </c>
      <c r="CU11" s="34">
        <v>419.74599999999998</v>
      </c>
      <c r="CV11" s="55"/>
      <c r="CW11" s="60">
        <f t="shared" si="43"/>
        <v>1905.5519999999999</v>
      </c>
      <c r="CX11" s="33">
        <v>1808.1489999999999</v>
      </c>
      <c r="CY11" s="34">
        <v>2002.9549999999999</v>
      </c>
      <c r="CZ11" s="55"/>
      <c r="DA11" s="32">
        <v>0</v>
      </c>
      <c r="DB11" s="33">
        <v>8.5074004600000013</v>
      </c>
      <c r="DC11" s="33">
        <v>121.01333570999999</v>
      </c>
      <c r="DD11" s="33">
        <v>10.282339749999998</v>
      </c>
      <c r="DE11" s="33">
        <v>464.18444435999999</v>
      </c>
      <c r="DF11" s="33">
        <v>46.556811729999993</v>
      </c>
      <c r="DG11" s="33">
        <v>7.6910824299999998</v>
      </c>
      <c r="DH11" s="33">
        <v>-3.162299990435713E-4</v>
      </c>
      <c r="DI11" s="66">
        <v>3287.5509999999999</v>
      </c>
      <c r="DJ11" s="66">
        <f t="shared" si="44"/>
        <v>3945.786098210001</v>
      </c>
      <c r="DK11" s="33"/>
      <c r="DL11" s="47">
        <f t="shared" si="45"/>
        <v>0</v>
      </c>
      <c r="DM11" s="41">
        <f t="shared" si="46"/>
        <v>2.1560723891899179E-3</v>
      </c>
      <c r="DN11" s="41">
        <f t="shared" si="47"/>
        <v>3.0669005541100539E-2</v>
      </c>
      <c r="DO11" s="41">
        <f t="shared" si="48"/>
        <v>2.6059039932916192E-3</v>
      </c>
      <c r="DP11" s="41">
        <f t="shared" si="49"/>
        <v>0.11764054938775735</v>
      </c>
      <c r="DQ11" s="41">
        <f t="shared" si="50"/>
        <v>1.179912204341751E-2</v>
      </c>
      <c r="DR11" s="41">
        <f t="shared" si="51"/>
        <v>1.9491888912805096E-3</v>
      </c>
      <c r="DS11" s="41">
        <f t="shared" si="52"/>
        <v>-8.0143725780530393E-8</v>
      </c>
      <c r="DT11" s="41">
        <f t="shared" si="53"/>
        <v>0.83318023789768825</v>
      </c>
      <c r="DU11" s="70">
        <f t="shared" si="54"/>
        <v>1</v>
      </c>
      <c r="DV11" s="55"/>
      <c r="DW11" s="35">
        <v>13.741</v>
      </c>
      <c r="DX11" s="36">
        <v>0</v>
      </c>
      <c r="DY11" s="66">
        <f t="shared" si="55"/>
        <v>13.741</v>
      </c>
      <c r="EA11" s="35">
        <v>0</v>
      </c>
      <c r="EB11" s="36">
        <v>9</v>
      </c>
      <c r="EC11" s="66">
        <f t="shared" si="56"/>
        <v>9</v>
      </c>
      <c r="EE11" s="32">
        <f t="shared" si="57"/>
        <v>3307.0369999999998</v>
      </c>
      <c r="EF11" s="33">
        <f t="shared" si="58"/>
        <v>676.95999999999992</v>
      </c>
      <c r="EG11" s="34">
        <f t="shared" si="59"/>
        <v>3983.9969999999998</v>
      </c>
      <c r="EH11" s="63"/>
      <c r="EI11" s="47">
        <v>0.83008019333347893</v>
      </c>
      <c r="EJ11" s="41">
        <v>0.16991980666652107</v>
      </c>
      <c r="EK11" s="42">
        <f t="shared" si="60"/>
        <v>1</v>
      </c>
      <c r="EL11" s="55"/>
      <c r="EM11" s="60">
        <f t="shared" si="61"/>
        <v>378.37199999999996</v>
      </c>
      <c r="EN11" s="33">
        <v>345.59199999999998</v>
      </c>
      <c r="EO11" s="34">
        <v>411.15199999999999</v>
      </c>
      <c r="EQ11" s="60">
        <f t="shared" si="62"/>
        <v>3774.2619999999997</v>
      </c>
      <c r="ER11" s="33">
        <v>3564.527</v>
      </c>
      <c r="ES11" s="34">
        <v>3983.9969999999998</v>
      </c>
      <c r="EU11" s="60">
        <f t="shared" si="63"/>
        <v>1142.1275000000001</v>
      </c>
      <c r="EV11" s="33">
        <v>1064.2550000000001</v>
      </c>
      <c r="EW11" s="34">
        <v>1220</v>
      </c>
      <c r="EY11" s="60">
        <f t="shared" si="64"/>
        <v>4916.3894999999993</v>
      </c>
      <c r="EZ11" s="55">
        <f t="shared" si="65"/>
        <v>4628.7820000000002</v>
      </c>
      <c r="FA11" s="68">
        <f t="shared" si="66"/>
        <v>5203.9969999999994</v>
      </c>
      <c r="FC11" s="60">
        <f t="shared" si="67"/>
        <v>3067.0309999999999</v>
      </c>
      <c r="FD11" s="33">
        <v>2875.4740000000002</v>
      </c>
      <c r="FE11" s="34">
        <v>3258.5880000000002</v>
      </c>
      <c r="FF11" s="33"/>
      <c r="FG11" s="71">
        <f t="shared" si="68"/>
        <v>0.40654526190587337</v>
      </c>
    </row>
    <row r="12" spans="1:163" x14ac:dyDescent="0.2">
      <c r="A12" s="1"/>
      <c r="B12" s="72" t="s">
        <v>138</v>
      </c>
      <c r="C12" s="32">
        <v>1615.607</v>
      </c>
      <c r="D12" s="33">
        <v>1573.5169999999998</v>
      </c>
      <c r="E12" s="33">
        <v>1367.856</v>
      </c>
      <c r="F12" s="33">
        <v>702</v>
      </c>
      <c r="G12" s="33">
        <v>1204.0709999999999</v>
      </c>
      <c r="H12" s="33">
        <v>2317.607</v>
      </c>
      <c r="I12" s="34">
        <v>2069.8559999999998</v>
      </c>
      <c r="J12" s="33"/>
      <c r="K12" s="35">
        <v>14.252000000000001</v>
      </c>
      <c r="L12" s="36">
        <v>4.0709999999999997</v>
      </c>
      <c r="M12" s="36">
        <v>0</v>
      </c>
      <c r="N12" s="37">
        <f t="shared" si="0"/>
        <v>18.323</v>
      </c>
      <c r="O12" s="36">
        <v>12.843</v>
      </c>
      <c r="P12" s="37">
        <f t="shared" si="1"/>
        <v>5.48</v>
      </c>
      <c r="Q12" s="36">
        <v>0.31100000000000005</v>
      </c>
      <c r="R12" s="37">
        <f t="shared" si="2"/>
        <v>5.1690000000000005</v>
      </c>
      <c r="S12" s="36">
        <v>4.1130000000000004</v>
      </c>
      <c r="T12" s="36">
        <v>1.782</v>
      </c>
      <c r="U12" s="36">
        <v>0.01</v>
      </c>
      <c r="V12" s="37">
        <f t="shared" si="3"/>
        <v>11.074</v>
      </c>
      <c r="W12" s="36">
        <v>1.548</v>
      </c>
      <c r="X12" s="38">
        <f t="shared" si="4"/>
        <v>9.5259999999999998</v>
      </c>
      <c r="Y12" s="36"/>
      <c r="Z12" s="39">
        <f t="shared" si="5"/>
        <v>1.8114834475890636E-2</v>
      </c>
      <c r="AA12" s="40">
        <f t="shared" si="6"/>
        <v>5.1743959550484683E-3</v>
      </c>
      <c r="AB12" s="41">
        <f t="shared" si="7"/>
        <v>0.53030803534561066</v>
      </c>
      <c r="AC12" s="41">
        <f t="shared" si="8"/>
        <v>0.57242824032804418</v>
      </c>
      <c r="AD12" s="41">
        <f t="shared" si="9"/>
        <v>0.70092233804507997</v>
      </c>
      <c r="AE12" s="40">
        <f t="shared" si="10"/>
        <v>1.6323941844924462E-2</v>
      </c>
      <c r="AF12" s="40">
        <f t="shared" si="11"/>
        <v>1.2107908589484576E-2</v>
      </c>
      <c r="AG12" s="40">
        <f t="shared" si="12"/>
        <v>2.3837079094511292E-2</v>
      </c>
      <c r="AH12" s="40">
        <f t="shared" si="13"/>
        <v>2.8463864654636357E-2</v>
      </c>
      <c r="AI12" s="40">
        <f t="shared" si="14"/>
        <v>1.2934480562621128E-2</v>
      </c>
      <c r="AJ12" s="42">
        <f t="shared" si="15"/>
        <v>8.7457882318377533E-2</v>
      </c>
      <c r="AK12" s="36"/>
      <c r="AL12" s="47">
        <f t="shared" si="16"/>
        <v>5.518553317935878E-2</v>
      </c>
      <c r="AM12" s="41">
        <f t="shared" si="17"/>
        <v>6.4566598673673634E-2</v>
      </c>
      <c r="AN12" s="42">
        <f t="shared" si="18"/>
        <v>7.1546424414154958E-2</v>
      </c>
      <c r="AO12" s="36"/>
      <c r="AP12" s="47">
        <f t="shared" si="19"/>
        <v>0.88026151875636027</v>
      </c>
      <c r="AQ12" s="41">
        <f t="shared" si="20"/>
        <v>0.87311247694074789</v>
      </c>
      <c r="AR12" s="41">
        <f t="shared" si="21"/>
        <v>-1.2244933328464155E-2</v>
      </c>
      <c r="AS12" s="41">
        <f t="shared" si="22"/>
        <v>0.12055407038964303</v>
      </c>
      <c r="AT12" s="100">
        <v>2.09</v>
      </c>
      <c r="AU12" s="36"/>
      <c r="AV12" s="47">
        <f t="shared" si="23"/>
        <v>0.21289999999999998</v>
      </c>
      <c r="AW12" s="41">
        <f t="shared" si="24"/>
        <v>0.21289999999999998</v>
      </c>
      <c r="AX12" s="42">
        <f t="shared" si="25"/>
        <v>0.21289999999999998</v>
      </c>
      <c r="AY12" s="36"/>
      <c r="AZ12" s="47">
        <f t="shared" si="26"/>
        <v>0.13798962247625815</v>
      </c>
      <c r="BA12" s="41">
        <f t="shared" si="27"/>
        <v>0.22453532075914179</v>
      </c>
      <c r="BB12" s="41">
        <f t="shared" si="28"/>
        <v>0.22453532075914179</v>
      </c>
      <c r="BC12" s="42">
        <f t="shared" si="29"/>
        <v>0.22453532075914179</v>
      </c>
      <c r="BD12" s="36"/>
      <c r="BE12" s="39">
        <f t="shared" si="30"/>
        <v>4.6693646886427097E-4</v>
      </c>
      <c r="BF12" s="41">
        <f t="shared" si="31"/>
        <v>2.7340659340659344E-2</v>
      </c>
      <c r="BG12" s="40">
        <f t="shared" si="32"/>
        <v>2.3350411154390519E-3</v>
      </c>
      <c r="BH12" s="41">
        <f t="shared" si="33"/>
        <v>1.3902854133204488E-2</v>
      </c>
      <c r="BI12" s="41">
        <f t="shared" si="34"/>
        <v>0.82892936098536685</v>
      </c>
      <c r="BJ12" s="42">
        <f t="shared" si="35"/>
        <v>0.88694865729789907</v>
      </c>
      <c r="BK12" s="36"/>
      <c r="BL12" s="35">
        <v>59.594000000000001</v>
      </c>
      <c r="BM12" s="36">
        <v>47.527000000000001</v>
      </c>
      <c r="BN12" s="37">
        <f t="shared" si="36"/>
        <v>107.12100000000001</v>
      </c>
      <c r="BO12" s="33">
        <v>1367.856</v>
      </c>
      <c r="BP12" s="36">
        <v>1.5</v>
      </c>
      <c r="BQ12" s="36">
        <v>5.3</v>
      </c>
      <c r="BR12" s="37">
        <f t="shared" si="37"/>
        <v>1361.056</v>
      </c>
      <c r="BS12" s="36">
        <v>84.421999999999997</v>
      </c>
      <c r="BT12" s="36">
        <v>57.225999999999999</v>
      </c>
      <c r="BU12" s="37">
        <f t="shared" si="38"/>
        <v>141.648</v>
      </c>
      <c r="BV12" s="36">
        <v>0</v>
      </c>
      <c r="BW12" s="36">
        <v>0.59399999999999997</v>
      </c>
      <c r="BX12" s="36">
        <v>1.319</v>
      </c>
      <c r="BY12" s="36">
        <v>3.8689999999998399</v>
      </c>
      <c r="BZ12" s="37">
        <f t="shared" si="39"/>
        <v>1615.607</v>
      </c>
      <c r="CA12" s="36">
        <v>100.002</v>
      </c>
      <c r="CB12" s="33">
        <v>1204.0709999999999</v>
      </c>
      <c r="CC12" s="37">
        <f t="shared" si="40"/>
        <v>1304.0729999999999</v>
      </c>
      <c r="CD12" s="36">
        <v>74.983000000000004</v>
      </c>
      <c r="CE12" s="36">
        <v>13.61400000000009</v>
      </c>
      <c r="CF12" s="37">
        <f t="shared" si="41"/>
        <v>88.597000000000094</v>
      </c>
      <c r="CG12" s="36">
        <v>0</v>
      </c>
      <c r="CH12" s="36">
        <v>222.93700000000001</v>
      </c>
      <c r="CI12" s="66">
        <f t="shared" si="42"/>
        <v>1615.607</v>
      </c>
      <c r="CJ12" s="36"/>
      <c r="CK12" s="67">
        <v>194.768</v>
      </c>
      <c r="CL12" s="36"/>
      <c r="CM12" s="60" t="s">
        <v>198</v>
      </c>
      <c r="CN12" s="55">
        <v>16</v>
      </c>
      <c r="CO12" s="68">
        <v>2</v>
      </c>
      <c r="CP12" s="60"/>
      <c r="CQ12" s="68"/>
      <c r="CR12" s="55"/>
      <c r="CS12" s="32">
        <v>174.3042106</v>
      </c>
      <c r="CT12" s="33">
        <v>174.3042106</v>
      </c>
      <c r="CU12" s="34">
        <v>174.3042106</v>
      </c>
      <c r="CV12" s="55"/>
      <c r="CW12" s="60">
        <f t="shared" si="43"/>
        <v>799.25900000000001</v>
      </c>
      <c r="CX12" s="33">
        <v>779.80399999999997</v>
      </c>
      <c r="CY12" s="34">
        <v>818.71400000000006</v>
      </c>
      <c r="CZ12" s="55"/>
      <c r="DA12" s="32">
        <v>19.606000000000002</v>
      </c>
      <c r="DB12" s="33">
        <v>11.496</v>
      </c>
      <c r="DC12" s="33">
        <v>80.635000000000005</v>
      </c>
      <c r="DD12" s="33">
        <v>9.5730000000000004</v>
      </c>
      <c r="DE12" s="33">
        <v>43.936</v>
      </c>
      <c r="DF12" s="33">
        <v>19.209</v>
      </c>
      <c r="DG12" s="33">
        <v>15.693</v>
      </c>
      <c r="DH12" s="33">
        <v>9.9999999997635314E-4</v>
      </c>
      <c r="DI12" s="66">
        <v>1099.271</v>
      </c>
      <c r="DJ12" s="66">
        <f t="shared" si="44"/>
        <v>1299.42</v>
      </c>
      <c r="DK12" s="33"/>
      <c r="DL12" s="47">
        <f t="shared" si="45"/>
        <v>1.5088270151298272E-2</v>
      </c>
      <c r="DM12" s="41">
        <f t="shared" si="46"/>
        <v>8.847024056886919E-3</v>
      </c>
      <c r="DN12" s="41">
        <f t="shared" si="47"/>
        <v>6.2054608979390809E-2</v>
      </c>
      <c r="DO12" s="41">
        <f t="shared" si="48"/>
        <v>7.3671330285819828E-3</v>
      </c>
      <c r="DP12" s="41">
        <f t="shared" si="49"/>
        <v>3.3812008434532331E-2</v>
      </c>
      <c r="DQ12" s="41">
        <f t="shared" si="50"/>
        <v>1.4782749226578011E-2</v>
      </c>
      <c r="DR12" s="41">
        <f t="shared" si="51"/>
        <v>1.2076926628803619E-2</v>
      </c>
      <c r="DS12" s="41">
        <f t="shared" si="52"/>
        <v>7.6957411766507601E-7</v>
      </c>
      <c r="DT12" s="41">
        <f t="shared" si="53"/>
        <v>0.84597050991981027</v>
      </c>
      <c r="DU12" s="70">
        <f t="shared" si="54"/>
        <v>0.99999999999999989</v>
      </c>
      <c r="DV12" s="55"/>
      <c r="DW12" s="35">
        <v>2.669</v>
      </c>
      <c r="DX12" s="36">
        <v>0.52500000000000002</v>
      </c>
      <c r="DY12" s="66">
        <f t="shared" si="55"/>
        <v>3.194</v>
      </c>
      <c r="EA12" s="35">
        <v>1.5</v>
      </c>
      <c r="EB12" s="36">
        <v>5.3</v>
      </c>
      <c r="EC12" s="66">
        <f t="shared" si="56"/>
        <v>6.8</v>
      </c>
      <c r="EE12" s="32">
        <f t="shared" si="57"/>
        <v>1133.856</v>
      </c>
      <c r="EF12" s="33">
        <f t="shared" si="58"/>
        <v>234.00000000000006</v>
      </c>
      <c r="EG12" s="34">
        <f t="shared" si="59"/>
        <v>1367.856</v>
      </c>
      <c r="EH12" s="63"/>
      <c r="EI12" s="47">
        <v>0.82892936098536685</v>
      </c>
      <c r="EJ12" s="41">
        <v>0.17107063901463315</v>
      </c>
      <c r="EK12" s="42">
        <f t="shared" si="60"/>
        <v>1</v>
      </c>
      <c r="EL12" s="55"/>
      <c r="EM12" s="60">
        <f t="shared" si="61"/>
        <v>217.84200000000001</v>
      </c>
      <c r="EN12" s="33">
        <v>212.74700000000001</v>
      </c>
      <c r="EO12" s="34">
        <v>222.93700000000001</v>
      </c>
      <c r="EQ12" s="60">
        <f t="shared" si="62"/>
        <v>1332.087</v>
      </c>
      <c r="ER12" s="33">
        <v>1296.318</v>
      </c>
      <c r="ES12" s="34">
        <v>1367.856</v>
      </c>
      <c r="EU12" s="60">
        <f t="shared" si="63"/>
        <v>675</v>
      </c>
      <c r="EV12" s="33">
        <v>648</v>
      </c>
      <c r="EW12" s="34">
        <v>702</v>
      </c>
      <c r="EY12" s="60">
        <f t="shared" si="64"/>
        <v>2007.087</v>
      </c>
      <c r="EZ12" s="55">
        <f t="shared" si="65"/>
        <v>1944.318</v>
      </c>
      <c r="FA12" s="68">
        <f t="shared" si="66"/>
        <v>2069.8559999999998</v>
      </c>
      <c r="FC12" s="60">
        <f t="shared" si="67"/>
        <v>1163.8734999999999</v>
      </c>
      <c r="FD12" s="33">
        <v>1123.6759999999999</v>
      </c>
      <c r="FE12" s="34">
        <v>1204.0709999999999</v>
      </c>
      <c r="FF12" s="33"/>
      <c r="FG12" s="71">
        <f t="shared" si="68"/>
        <v>0.50675318935855074</v>
      </c>
    </row>
    <row r="13" spans="1:163" x14ac:dyDescent="0.2">
      <c r="A13" s="1"/>
      <c r="B13" s="72" t="s">
        <v>139</v>
      </c>
      <c r="C13" s="32">
        <v>3222.38</v>
      </c>
      <c r="D13" s="33">
        <v>3187.4170000000004</v>
      </c>
      <c r="E13" s="33">
        <v>2735.0250000000001</v>
      </c>
      <c r="F13" s="33">
        <v>232</v>
      </c>
      <c r="G13" s="33">
        <v>2441.2600000000002</v>
      </c>
      <c r="H13" s="33">
        <v>3454.38</v>
      </c>
      <c r="I13" s="34">
        <v>2967.0250000000001</v>
      </c>
      <c r="J13" s="33"/>
      <c r="K13" s="35">
        <v>35.387999999999998</v>
      </c>
      <c r="L13" s="36">
        <v>6.452</v>
      </c>
      <c r="M13" s="36">
        <v>0.11</v>
      </c>
      <c r="N13" s="37">
        <f t="shared" si="0"/>
        <v>41.949999999999996</v>
      </c>
      <c r="O13" s="36">
        <v>20.522000000000002</v>
      </c>
      <c r="P13" s="37">
        <f t="shared" si="1"/>
        <v>21.427999999999994</v>
      </c>
      <c r="Q13" s="36">
        <v>1.4630000000000001</v>
      </c>
      <c r="R13" s="37">
        <f t="shared" si="2"/>
        <v>19.964999999999993</v>
      </c>
      <c r="S13" s="36">
        <v>3.3849999999999998</v>
      </c>
      <c r="T13" s="36">
        <v>0.10600000000000009</v>
      </c>
      <c r="U13" s="36">
        <v>-0.11</v>
      </c>
      <c r="V13" s="37">
        <f t="shared" si="3"/>
        <v>23.345999999999997</v>
      </c>
      <c r="W13" s="36">
        <v>5.4059999999999997</v>
      </c>
      <c r="X13" s="38">
        <f t="shared" si="4"/>
        <v>17.939999999999998</v>
      </c>
      <c r="Y13" s="36"/>
      <c r="Z13" s="39">
        <f t="shared" si="5"/>
        <v>2.2204813490045383E-2</v>
      </c>
      <c r="AA13" s="40">
        <f t="shared" si="6"/>
        <v>4.0484191431494525E-3</v>
      </c>
      <c r="AB13" s="41">
        <f t="shared" si="7"/>
        <v>0.45161858233753666</v>
      </c>
      <c r="AC13" s="41">
        <f t="shared" si="8"/>
        <v>0.45267453402448449</v>
      </c>
      <c r="AD13" s="41">
        <f t="shared" si="9"/>
        <v>0.48920143027413598</v>
      </c>
      <c r="AE13" s="40">
        <f t="shared" si="10"/>
        <v>1.2876884323576112E-2</v>
      </c>
      <c r="AF13" s="40">
        <f t="shared" si="11"/>
        <v>1.125676370553335E-2</v>
      </c>
      <c r="AG13" s="40">
        <f t="shared" si="12"/>
        <v>2.1617107880393768E-2</v>
      </c>
      <c r="AH13" s="40">
        <f t="shared" si="13"/>
        <v>3.0026572534645059E-2</v>
      </c>
      <c r="AI13" s="40">
        <f t="shared" si="14"/>
        <v>2.4057166044150584E-2</v>
      </c>
      <c r="AJ13" s="42">
        <f t="shared" si="15"/>
        <v>0.10790133703830676</v>
      </c>
      <c r="AK13" s="36"/>
      <c r="AL13" s="47">
        <f t="shared" si="16"/>
        <v>4.6927172430582871E-2</v>
      </c>
      <c r="AM13" s="41">
        <f t="shared" si="17"/>
        <v>0.13573334568453677</v>
      </c>
      <c r="AN13" s="42">
        <f t="shared" si="18"/>
        <v>8.1915455605861415E-2</v>
      </c>
      <c r="AO13" s="36"/>
      <c r="AP13" s="47">
        <f t="shared" si="19"/>
        <v>0.89259147539784833</v>
      </c>
      <c r="AQ13" s="41">
        <f t="shared" si="20"/>
        <v>0.8592167846541432</v>
      </c>
      <c r="AR13" s="41">
        <f t="shared" si="21"/>
        <v>-1.1498954189139713E-2</v>
      </c>
      <c r="AS13" s="41">
        <f t="shared" si="22"/>
        <v>0.13563142770250561</v>
      </c>
      <c r="AT13" s="100">
        <v>2.33</v>
      </c>
      <c r="AU13" s="36"/>
      <c r="AV13" s="47">
        <f t="shared" si="23"/>
        <v>0.20069999999999999</v>
      </c>
      <c r="AW13" s="41">
        <f t="shared" si="24"/>
        <v>0.20069999999999999</v>
      </c>
      <c r="AX13" s="42">
        <f t="shared" si="25"/>
        <v>0.20069999999999999</v>
      </c>
      <c r="AY13" s="36"/>
      <c r="AZ13" s="47">
        <f t="shared" si="26"/>
        <v>0.10741563688950403</v>
      </c>
      <c r="BA13" s="41">
        <f t="shared" si="27"/>
        <v>0.21128133026313539</v>
      </c>
      <c r="BB13" s="41">
        <f t="shared" si="28"/>
        <v>0.21128133026313539</v>
      </c>
      <c r="BC13" s="42">
        <f t="shared" si="29"/>
        <v>0.21128133026313539</v>
      </c>
      <c r="BD13" s="36"/>
      <c r="BE13" s="39">
        <f t="shared" si="30"/>
        <v>1.0943521554922565E-3</v>
      </c>
      <c r="BF13" s="41">
        <f t="shared" si="31"/>
        <v>5.8710221116417202E-2</v>
      </c>
      <c r="BG13" s="40">
        <f t="shared" si="32"/>
        <v>4.4683320993409567E-3</v>
      </c>
      <c r="BH13" s="41">
        <f t="shared" si="33"/>
        <v>3.3977046518610776E-2</v>
      </c>
      <c r="BI13" s="41">
        <f t="shared" si="34"/>
        <v>0.81901445142183349</v>
      </c>
      <c r="BJ13" s="42">
        <f t="shared" si="35"/>
        <v>0.83316621868706875</v>
      </c>
      <c r="BK13" s="36"/>
      <c r="BL13" s="35">
        <v>53.561999999999998</v>
      </c>
      <c r="BM13" s="36">
        <v>81.75</v>
      </c>
      <c r="BN13" s="37">
        <f t="shared" si="36"/>
        <v>135.31200000000001</v>
      </c>
      <c r="BO13" s="33">
        <v>2735.0250000000001</v>
      </c>
      <c r="BP13" s="36">
        <v>1.3</v>
      </c>
      <c r="BQ13" s="36">
        <v>12.25</v>
      </c>
      <c r="BR13" s="37">
        <f t="shared" si="37"/>
        <v>2721.4749999999999</v>
      </c>
      <c r="BS13" s="36">
        <v>275.52600000000001</v>
      </c>
      <c r="BT13" s="36">
        <v>52.817999999999998</v>
      </c>
      <c r="BU13" s="37">
        <f t="shared" si="38"/>
        <v>328.34399999999999</v>
      </c>
      <c r="BV13" s="36">
        <v>0</v>
      </c>
      <c r="BW13" s="36">
        <v>3.4289999999999998</v>
      </c>
      <c r="BX13" s="36">
        <v>14.33</v>
      </c>
      <c r="BY13" s="36">
        <v>19.490000000000308</v>
      </c>
      <c r="BZ13" s="37">
        <f t="shared" si="39"/>
        <v>3222.38</v>
      </c>
      <c r="CA13" s="36">
        <v>125.002</v>
      </c>
      <c r="CB13" s="33">
        <v>2441.2600000000002</v>
      </c>
      <c r="CC13" s="37">
        <f t="shared" si="40"/>
        <v>2566.2620000000002</v>
      </c>
      <c r="CD13" s="36">
        <v>275</v>
      </c>
      <c r="CE13" s="36">
        <v>34.983999999999924</v>
      </c>
      <c r="CF13" s="37">
        <f t="shared" si="41"/>
        <v>309.98399999999992</v>
      </c>
      <c r="CG13" s="36">
        <v>0</v>
      </c>
      <c r="CH13" s="36">
        <v>346.13400000000001</v>
      </c>
      <c r="CI13" s="66">
        <f t="shared" si="42"/>
        <v>3222.38</v>
      </c>
      <c r="CJ13" s="36"/>
      <c r="CK13" s="67">
        <v>437.05600000000004</v>
      </c>
      <c r="CL13" s="36"/>
      <c r="CM13" s="60" t="s">
        <v>201</v>
      </c>
      <c r="CN13" s="55">
        <v>21.9</v>
      </c>
      <c r="CO13" s="68">
        <v>1</v>
      </c>
      <c r="CP13" s="69" t="s">
        <v>129</v>
      </c>
      <c r="CQ13" s="68"/>
      <c r="CR13" s="55"/>
      <c r="CS13" s="32">
        <v>340.27460730000001</v>
      </c>
      <c r="CT13" s="33">
        <v>340.27460730000001</v>
      </c>
      <c r="CU13" s="34">
        <v>340.27460730000001</v>
      </c>
      <c r="CV13" s="55"/>
      <c r="CW13" s="60">
        <f t="shared" si="43"/>
        <v>1659.7964999999999</v>
      </c>
      <c r="CX13" s="33">
        <v>1624.154</v>
      </c>
      <c r="CY13" s="34">
        <v>1695.4390000000001</v>
      </c>
      <c r="CZ13" s="55"/>
      <c r="DA13" s="32">
        <v>51.152999999999999</v>
      </c>
      <c r="DB13" s="33">
        <v>5.25</v>
      </c>
      <c r="DC13" s="33">
        <v>119.6</v>
      </c>
      <c r="DD13" s="33">
        <v>18.478000000000002</v>
      </c>
      <c r="DE13" s="33">
        <v>283.08</v>
      </c>
      <c r="DF13" s="33">
        <v>13.99</v>
      </c>
      <c r="DG13" s="33">
        <v>5.45</v>
      </c>
      <c r="DH13" s="33">
        <v>3.0000000000654836E-2</v>
      </c>
      <c r="DI13" s="66">
        <v>2202.9180000000001</v>
      </c>
      <c r="DJ13" s="66">
        <f t="shared" si="44"/>
        <v>2699.9490000000005</v>
      </c>
      <c r="DK13" s="33"/>
      <c r="DL13" s="47">
        <f t="shared" si="45"/>
        <v>1.8945913422809095E-2</v>
      </c>
      <c r="DM13" s="41">
        <f t="shared" si="46"/>
        <v>1.9444811735332774E-3</v>
      </c>
      <c r="DN13" s="41">
        <f t="shared" si="47"/>
        <v>4.4297133019919999E-2</v>
      </c>
      <c r="DO13" s="41">
        <f t="shared" si="48"/>
        <v>6.8438329761043625E-3</v>
      </c>
      <c r="DP13" s="41">
        <f t="shared" si="49"/>
        <v>0.10484642487691431</v>
      </c>
      <c r="DQ13" s="41">
        <f t="shared" si="50"/>
        <v>5.1815793557582002E-3</v>
      </c>
      <c r="DR13" s="41">
        <f t="shared" si="51"/>
        <v>2.0185566468107355E-3</v>
      </c>
      <c r="DS13" s="41">
        <f t="shared" si="52"/>
        <v>1.1111320991861264E-5</v>
      </c>
      <c r="DT13" s="41">
        <f t="shared" si="53"/>
        <v>0.81591096720715828</v>
      </c>
      <c r="DU13" s="70">
        <f t="shared" si="54"/>
        <v>1</v>
      </c>
      <c r="DV13" s="55"/>
      <c r="DW13" s="35">
        <v>1.252</v>
      </c>
      <c r="DX13" s="36">
        <v>10.968999999999999</v>
      </c>
      <c r="DY13" s="66">
        <f t="shared" si="55"/>
        <v>12.221</v>
      </c>
      <c r="EA13" s="35">
        <v>1.3</v>
      </c>
      <c r="EB13" s="36">
        <v>12.25</v>
      </c>
      <c r="EC13" s="66">
        <f t="shared" si="56"/>
        <v>13.55</v>
      </c>
      <c r="EE13" s="32">
        <f t="shared" si="57"/>
        <v>2240.0250000000001</v>
      </c>
      <c r="EF13" s="33">
        <f t="shared" si="58"/>
        <v>494.99999999999989</v>
      </c>
      <c r="EG13" s="34">
        <f t="shared" si="59"/>
        <v>2735.0250000000001</v>
      </c>
      <c r="EH13" s="63"/>
      <c r="EI13" s="47">
        <v>0.81901445142183349</v>
      </c>
      <c r="EJ13" s="41">
        <v>0.18098554857816651</v>
      </c>
      <c r="EK13" s="42">
        <f t="shared" si="60"/>
        <v>1</v>
      </c>
      <c r="EL13" s="55"/>
      <c r="EM13" s="60">
        <f t="shared" si="61"/>
        <v>332.52600000000001</v>
      </c>
      <c r="EN13" s="33">
        <v>318.91800000000001</v>
      </c>
      <c r="EO13" s="34">
        <v>346.13400000000001</v>
      </c>
      <c r="EQ13" s="60">
        <f t="shared" si="62"/>
        <v>2673.7280000000001</v>
      </c>
      <c r="ER13" s="33">
        <v>2612.431</v>
      </c>
      <c r="ES13" s="34">
        <v>2735.0250000000001</v>
      </c>
      <c r="EU13" s="60">
        <f t="shared" si="63"/>
        <v>116</v>
      </c>
      <c r="EV13" s="33">
        <v>0</v>
      </c>
      <c r="EW13" s="34">
        <v>232</v>
      </c>
      <c r="EY13" s="60">
        <f t="shared" si="64"/>
        <v>2789.7280000000001</v>
      </c>
      <c r="EZ13" s="55">
        <f t="shared" si="65"/>
        <v>2612.431</v>
      </c>
      <c r="FA13" s="68">
        <f t="shared" si="66"/>
        <v>2967.0250000000001</v>
      </c>
      <c r="FC13" s="60">
        <f t="shared" si="67"/>
        <v>2348.8420000000001</v>
      </c>
      <c r="FD13" s="33">
        <v>2256.424</v>
      </c>
      <c r="FE13" s="34">
        <v>2441.2600000000002</v>
      </c>
      <c r="FF13" s="33"/>
      <c r="FG13" s="71">
        <f t="shared" si="68"/>
        <v>0.52614496117776299</v>
      </c>
    </row>
    <row r="14" spans="1:163" x14ac:dyDescent="0.2">
      <c r="A14" s="1"/>
      <c r="B14" s="72" t="s">
        <v>140</v>
      </c>
      <c r="C14" s="32">
        <v>2837.7350000000001</v>
      </c>
      <c r="D14" s="33">
        <v>2681.6054286200001</v>
      </c>
      <c r="E14" s="33">
        <v>2172.8910000000001</v>
      </c>
      <c r="F14" s="33">
        <v>553.79999999999995</v>
      </c>
      <c r="G14" s="33">
        <v>2138.9690000000001</v>
      </c>
      <c r="H14" s="33">
        <v>3391.5349999999999</v>
      </c>
      <c r="I14" s="34">
        <v>2726.6909999999998</v>
      </c>
      <c r="J14" s="33"/>
      <c r="K14" s="35">
        <v>23.249000000000002</v>
      </c>
      <c r="L14" s="36">
        <v>6.1859999999999999</v>
      </c>
      <c r="M14" s="36">
        <v>0</v>
      </c>
      <c r="N14" s="37">
        <f t="shared" si="0"/>
        <v>29.435000000000002</v>
      </c>
      <c r="O14" s="36">
        <v>20.18</v>
      </c>
      <c r="P14" s="37">
        <f t="shared" si="1"/>
        <v>9.2550000000000026</v>
      </c>
      <c r="Q14" s="36">
        <v>-0.10800000000000004</v>
      </c>
      <c r="R14" s="37">
        <f t="shared" si="2"/>
        <v>9.3630000000000031</v>
      </c>
      <c r="S14" s="36">
        <v>6.5970000000000004</v>
      </c>
      <c r="T14" s="36">
        <v>0.23599999999999999</v>
      </c>
      <c r="U14" s="36">
        <v>-0.39799999999999996</v>
      </c>
      <c r="V14" s="37">
        <f t="shared" si="3"/>
        <v>15.798000000000005</v>
      </c>
      <c r="W14" s="36">
        <v>2.2999999999999998</v>
      </c>
      <c r="X14" s="38">
        <f t="shared" si="4"/>
        <v>13.498000000000005</v>
      </c>
      <c r="Y14" s="36"/>
      <c r="Z14" s="39">
        <f t="shared" si="5"/>
        <v>1.7339612869119479E-2</v>
      </c>
      <c r="AA14" s="40">
        <f t="shared" si="6"/>
        <v>4.6136541446244166E-3</v>
      </c>
      <c r="AB14" s="41">
        <f t="shared" si="7"/>
        <v>0.55641336715561929</v>
      </c>
      <c r="AC14" s="41">
        <f t="shared" si="8"/>
        <v>0.560057726465364</v>
      </c>
      <c r="AD14" s="41">
        <f t="shared" si="9"/>
        <v>0.6855783930694751</v>
      </c>
      <c r="AE14" s="40">
        <f t="shared" si="10"/>
        <v>1.5050685521907652E-2</v>
      </c>
      <c r="AF14" s="40">
        <f t="shared" si="11"/>
        <v>1.0067103725208601E-2</v>
      </c>
      <c r="AG14" s="40">
        <f t="shared" si="12"/>
        <v>2.1200461610287994E-2</v>
      </c>
      <c r="AH14" s="40">
        <f t="shared" si="13"/>
        <v>2.5268412089666115E-2</v>
      </c>
      <c r="AI14" s="40">
        <f t="shared" si="14"/>
        <v>1.4705876578539523E-2</v>
      </c>
      <c r="AJ14" s="42">
        <f t="shared" si="15"/>
        <v>0.10771750688795922</v>
      </c>
      <c r="AK14" s="36"/>
      <c r="AL14" s="47">
        <f t="shared" si="16"/>
        <v>3.323886466412123E-2</v>
      </c>
      <c r="AM14" s="41">
        <f t="shared" si="17"/>
        <v>4.5273082183798836E-2</v>
      </c>
      <c r="AN14" s="42">
        <f t="shared" si="18"/>
        <v>7.4842050199218052E-2</v>
      </c>
      <c r="AO14" s="36"/>
      <c r="AP14" s="47">
        <f t="shared" si="19"/>
        <v>0.98438854042839696</v>
      </c>
      <c r="AQ14" s="41">
        <f t="shared" si="20"/>
        <v>0.83886170425127482</v>
      </c>
      <c r="AR14" s="41">
        <f t="shared" si="21"/>
        <v>-7.4152520985927173E-2</v>
      </c>
      <c r="AS14" s="41">
        <f t="shared" si="22"/>
        <v>0.21894334888211903</v>
      </c>
      <c r="AT14" s="100">
        <v>2.48</v>
      </c>
      <c r="AU14" s="36"/>
      <c r="AV14" s="47">
        <f t="shared" si="23"/>
        <v>0.16332745096101137</v>
      </c>
      <c r="AW14" s="41">
        <f t="shared" si="24"/>
        <v>0.18611283662388831</v>
      </c>
      <c r="AX14" s="42">
        <f t="shared" si="25"/>
        <v>0.208922552650527</v>
      </c>
      <c r="AY14" s="36"/>
      <c r="AZ14" s="47">
        <f t="shared" si="26"/>
        <v>9.1975466349042453E-2</v>
      </c>
      <c r="BA14" s="41">
        <f t="shared" si="27"/>
        <v>0.1735903025252637</v>
      </c>
      <c r="BB14" s="41">
        <f t="shared" si="28"/>
        <v>0.19637568818814061</v>
      </c>
      <c r="BC14" s="42">
        <f t="shared" si="29"/>
        <v>0.21918540421477931</v>
      </c>
      <c r="BD14" s="36"/>
      <c r="BE14" s="39">
        <f t="shared" si="30"/>
        <v>-1.0103181075432179E-4</v>
      </c>
      <c r="BF14" s="41">
        <f t="shared" si="31"/>
        <v>-6.7130780706116363E-3</v>
      </c>
      <c r="BG14" s="40">
        <f t="shared" si="32"/>
        <v>3.014141068281842E-2</v>
      </c>
      <c r="BH14" s="41">
        <f t="shared" si="33"/>
        <v>0.23225646299514166</v>
      </c>
      <c r="BI14" s="41">
        <f t="shared" si="34"/>
        <v>0.80134944642874395</v>
      </c>
      <c r="BJ14" s="42">
        <f t="shared" si="35"/>
        <v>0.84169603376400193</v>
      </c>
      <c r="BK14" s="36"/>
      <c r="BL14" s="35">
        <v>32.963999999999999</v>
      </c>
      <c r="BM14" s="36">
        <v>226.17599999999999</v>
      </c>
      <c r="BN14" s="37">
        <f t="shared" si="36"/>
        <v>259.14</v>
      </c>
      <c r="BO14" s="33">
        <v>2172.8910000000001</v>
      </c>
      <c r="BP14" s="36">
        <v>13.587999999999999</v>
      </c>
      <c r="BQ14" s="36">
        <v>7.4</v>
      </c>
      <c r="BR14" s="37">
        <f t="shared" si="37"/>
        <v>2151.9029999999998</v>
      </c>
      <c r="BS14" s="36">
        <v>315.04200000000003</v>
      </c>
      <c r="BT14" s="36">
        <v>93.344000000000008</v>
      </c>
      <c r="BU14" s="37">
        <f t="shared" si="38"/>
        <v>408.38600000000002</v>
      </c>
      <c r="BV14" s="36">
        <v>0.03</v>
      </c>
      <c r="BW14" s="36">
        <v>6.9530000000000003</v>
      </c>
      <c r="BX14" s="36">
        <v>2.1150000000000002</v>
      </c>
      <c r="BY14" s="36">
        <v>9.2080000000004372</v>
      </c>
      <c r="BZ14" s="37">
        <f t="shared" si="39"/>
        <v>2837.7350000000001</v>
      </c>
      <c r="CA14" s="36">
        <v>101.033</v>
      </c>
      <c r="CB14" s="33">
        <v>2138.9690000000001</v>
      </c>
      <c r="CC14" s="37">
        <f t="shared" si="40"/>
        <v>2240.002</v>
      </c>
      <c r="CD14" s="36">
        <v>249.941</v>
      </c>
      <c r="CE14" s="36">
        <v>26.886000000000138</v>
      </c>
      <c r="CF14" s="37">
        <f t="shared" si="41"/>
        <v>276.82700000000011</v>
      </c>
      <c r="CG14" s="36">
        <v>59.904000000000003</v>
      </c>
      <c r="CH14" s="36">
        <v>261.00200000000001</v>
      </c>
      <c r="CI14" s="66">
        <f t="shared" si="42"/>
        <v>2837.7350000000001</v>
      </c>
      <c r="CJ14" s="36"/>
      <c r="CK14" s="67">
        <v>621.30320414000005</v>
      </c>
      <c r="CL14" s="36"/>
      <c r="CM14" s="60" t="s">
        <v>198</v>
      </c>
      <c r="CN14" s="55">
        <v>22</v>
      </c>
      <c r="CO14" s="68">
        <v>2</v>
      </c>
      <c r="CP14" s="69" t="s">
        <v>129</v>
      </c>
      <c r="CQ14" s="68"/>
      <c r="CR14" s="55"/>
      <c r="CS14" s="32">
        <v>214.81300000000002</v>
      </c>
      <c r="CT14" s="33">
        <v>244.78100000000001</v>
      </c>
      <c r="CU14" s="34">
        <v>274.78100000000001</v>
      </c>
      <c r="CV14" s="55"/>
      <c r="CW14" s="60">
        <f t="shared" si="43"/>
        <v>1273.3685</v>
      </c>
      <c r="CX14" s="33">
        <v>1231.508</v>
      </c>
      <c r="CY14" s="34">
        <v>1315.229</v>
      </c>
      <c r="CZ14" s="55"/>
      <c r="DA14" s="32">
        <v>223.573038</v>
      </c>
      <c r="DB14" s="33">
        <v>14.28118877</v>
      </c>
      <c r="DC14" s="33">
        <v>103.25610569</v>
      </c>
      <c r="DD14" s="33">
        <v>15.73466399</v>
      </c>
      <c r="DE14" s="33">
        <v>98.354769340000004</v>
      </c>
      <c r="DF14" s="33">
        <v>26.015945890000001</v>
      </c>
      <c r="DG14" s="33">
        <v>3.2567483999999998</v>
      </c>
      <c r="DH14" s="33">
        <v>0</v>
      </c>
      <c r="DI14" s="66">
        <v>1643.3478031599998</v>
      </c>
      <c r="DJ14" s="66">
        <f t="shared" si="44"/>
        <v>2127.8202632399998</v>
      </c>
      <c r="DK14" s="33"/>
      <c r="DL14" s="47">
        <f t="shared" si="45"/>
        <v>0.10507139247728034</v>
      </c>
      <c r="DM14" s="41">
        <f t="shared" si="46"/>
        <v>6.7116518329674371E-3</v>
      </c>
      <c r="DN14" s="41">
        <f t="shared" si="47"/>
        <v>4.8526704756901545E-2</v>
      </c>
      <c r="DO14" s="41">
        <f t="shared" si="48"/>
        <v>7.3947335974896035E-3</v>
      </c>
      <c r="DP14" s="41">
        <f t="shared" si="49"/>
        <v>4.622325063783192E-2</v>
      </c>
      <c r="DQ14" s="41">
        <f t="shared" si="50"/>
        <v>1.2226571172128003E-2</v>
      </c>
      <c r="DR14" s="41">
        <f t="shared" si="51"/>
        <v>1.5305561547012425E-3</v>
      </c>
      <c r="DS14" s="41">
        <f t="shared" si="52"/>
        <v>0</v>
      </c>
      <c r="DT14" s="41">
        <f t="shared" si="53"/>
        <v>0.77231513937069984</v>
      </c>
      <c r="DU14" s="70">
        <f t="shared" si="54"/>
        <v>0.99999999999999989</v>
      </c>
      <c r="DV14" s="55"/>
      <c r="DW14" s="35">
        <v>19.248999999999999</v>
      </c>
      <c r="DX14" s="36">
        <v>46.244999999999997</v>
      </c>
      <c r="DY14" s="66">
        <f t="shared" si="55"/>
        <v>65.494</v>
      </c>
      <c r="EA14" s="35">
        <v>13.587999999999999</v>
      </c>
      <c r="EB14" s="36">
        <v>7.4</v>
      </c>
      <c r="EC14" s="66">
        <f t="shared" si="56"/>
        <v>20.988</v>
      </c>
      <c r="EE14" s="32">
        <f t="shared" si="57"/>
        <v>1741.2449999999999</v>
      </c>
      <c r="EF14" s="33">
        <f t="shared" si="58"/>
        <v>431.64600000000013</v>
      </c>
      <c r="EG14" s="34">
        <f t="shared" si="59"/>
        <v>2172.8910000000001</v>
      </c>
      <c r="EH14" s="63"/>
      <c r="EI14" s="47">
        <v>0.80134944642874395</v>
      </c>
      <c r="EJ14" s="41">
        <v>0.19865055357125605</v>
      </c>
      <c r="EK14" s="42">
        <f t="shared" si="60"/>
        <v>1</v>
      </c>
      <c r="EL14" s="55"/>
      <c r="EM14" s="60">
        <f t="shared" si="61"/>
        <v>250.61850000000001</v>
      </c>
      <c r="EN14" s="33">
        <v>240.23500000000001</v>
      </c>
      <c r="EO14" s="34">
        <v>261.00200000000001</v>
      </c>
      <c r="EQ14" s="60">
        <f t="shared" si="62"/>
        <v>2137.9404999999997</v>
      </c>
      <c r="ER14" s="33">
        <v>2102.9899999999998</v>
      </c>
      <c r="ES14" s="34">
        <v>2172.8910000000001</v>
      </c>
      <c r="EU14" s="60">
        <f t="shared" si="63"/>
        <v>529.70100000000002</v>
      </c>
      <c r="EV14" s="33">
        <v>505.60199999999998</v>
      </c>
      <c r="EW14" s="34">
        <v>553.79999999999995</v>
      </c>
      <c r="EY14" s="60">
        <f t="shared" si="64"/>
        <v>2667.6414999999997</v>
      </c>
      <c r="EZ14" s="55">
        <f t="shared" si="65"/>
        <v>2608.5919999999996</v>
      </c>
      <c r="FA14" s="68">
        <f t="shared" si="66"/>
        <v>2726.6909999999998</v>
      </c>
      <c r="FC14" s="60">
        <f t="shared" si="67"/>
        <v>2064.5</v>
      </c>
      <c r="FD14" s="33">
        <v>1990.0309999999999</v>
      </c>
      <c r="FE14" s="34">
        <v>2138.9690000000001</v>
      </c>
      <c r="FF14" s="33"/>
      <c r="FG14" s="71">
        <f t="shared" si="68"/>
        <v>0.46347844319501291</v>
      </c>
    </row>
    <row r="15" spans="1:163" x14ac:dyDescent="0.2">
      <c r="A15" s="1"/>
      <c r="B15" s="72" t="s">
        <v>143</v>
      </c>
      <c r="C15" s="32">
        <v>3445.1559999999999</v>
      </c>
      <c r="D15" s="33">
        <v>3377.0050000000001</v>
      </c>
      <c r="E15" s="33">
        <v>2957.51</v>
      </c>
      <c r="F15" s="33">
        <v>1368</v>
      </c>
      <c r="G15" s="33">
        <v>2365.1010000000001</v>
      </c>
      <c r="H15" s="33">
        <v>4813.1559999999999</v>
      </c>
      <c r="I15" s="34">
        <v>4325.51</v>
      </c>
      <c r="J15" s="33"/>
      <c r="K15" s="35">
        <v>30.941000000000003</v>
      </c>
      <c r="L15" s="36">
        <v>12.005000000000001</v>
      </c>
      <c r="M15" s="36">
        <v>0</v>
      </c>
      <c r="N15" s="37">
        <f t="shared" si="0"/>
        <v>42.946000000000005</v>
      </c>
      <c r="O15" s="36">
        <v>25.465000000000003</v>
      </c>
      <c r="P15" s="37">
        <f t="shared" si="1"/>
        <v>17.481000000000002</v>
      </c>
      <c r="Q15" s="36">
        <v>1.1000000000000001</v>
      </c>
      <c r="R15" s="37">
        <f t="shared" si="2"/>
        <v>16.381</v>
      </c>
      <c r="S15" s="36">
        <v>4.6859999999999999</v>
      </c>
      <c r="T15" s="36">
        <v>1.1339999999999999</v>
      </c>
      <c r="U15" s="36">
        <v>0.14299999999999999</v>
      </c>
      <c r="V15" s="37">
        <f t="shared" si="3"/>
        <v>22.344000000000001</v>
      </c>
      <c r="W15" s="36">
        <v>5.1999999999999993</v>
      </c>
      <c r="X15" s="38">
        <f t="shared" si="4"/>
        <v>17.144000000000002</v>
      </c>
      <c r="Y15" s="36"/>
      <c r="Z15" s="39">
        <f t="shared" si="5"/>
        <v>1.8324521284392534E-2</v>
      </c>
      <c r="AA15" s="40">
        <f t="shared" si="6"/>
        <v>7.1098502963424697E-3</v>
      </c>
      <c r="AB15" s="41">
        <f t="shared" si="7"/>
        <v>0.52218758971414514</v>
      </c>
      <c r="AC15" s="41">
        <f t="shared" si="8"/>
        <v>0.5346195834732953</v>
      </c>
      <c r="AD15" s="41">
        <f t="shared" si="9"/>
        <v>0.59295394215992181</v>
      </c>
      <c r="AE15" s="40">
        <f t="shared" si="10"/>
        <v>1.5081410895157101E-2</v>
      </c>
      <c r="AF15" s="40">
        <f t="shared" si="11"/>
        <v>1.015337555022868E-2</v>
      </c>
      <c r="AG15" s="40">
        <f t="shared" si="12"/>
        <v>2.0078615086191125E-2</v>
      </c>
      <c r="AH15" s="40">
        <f t="shared" si="13"/>
        <v>2.7289536288108922E-2</v>
      </c>
      <c r="AI15" s="40">
        <f t="shared" si="14"/>
        <v>1.9185008966804525E-2</v>
      </c>
      <c r="AJ15" s="42">
        <f t="shared" si="15"/>
        <v>9.4945497994508965E-2</v>
      </c>
      <c r="AK15" s="36"/>
      <c r="AL15" s="47">
        <f t="shared" si="16"/>
        <v>8.6204895563083889E-2</v>
      </c>
      <c r="AM15" s="41">
        <f t="shared" si="17"/>
        <v>9.83846127476313E-2</v>
      </c>
      <c r="AN15" s="42">
        <f t="shared" si="18"/>
        <v>1.8245403453362005E-2</v>
      </c>
      <c r="AO15" s="36"/>
      <c r="AP15" s="47">
        <f t="shared" si="19"/>
        <v>0.79969332309949925</v>
      </c>
      <c r="AQ15" s="41">
        <f t="shared" si="20"/>
        <v>0.78441069393004814</v>
      </c>
      <c r="AR15" s="41">
        <f t="shared" si="21"/>
        <v>6.9290040857366147E-2</v>
      </c>
      <c r="AS15" s="41">
        <f t="shared" si="22"/>
        <v>0.11938936872524784</v>
      </c>
      <c r="AT15" s="100">
        <v>1.49</v>
      </c>
      <c r="AU15" s="36"/>
      <c r="AV15" s="47">
        <f t="shared" si="23"/>
        <v>0.18096524933496602</v>
      </c>
      <c r="AW15" s="41">
        <f t="shared" si="24"/>
        <v>0.19785500147785332</v>
      </c>
      <c r="AX15" s="42">
        <f t="shared" si="25"/>
        <v>0.22037467100170308</v>
      </c>
      <c r="AY15" s="36"/>
      <c r="AZ15" s="47">
        <f t="shared" si="26"/>
        <v>0.11513411874527597</v>
      </c>
      <c r="BA15" s="41">
        <f t="shared" si="27"/>
        <v>0.19061717969288802</v>
      </c>
      <c r="BB15" s="41">
        <f t="shared" si="28"/>
        <v>0.20750693183577532</v>
      </c>
      <c r="BC15" s="42">
        <f t="shared" si="29"/>
        <v>0.23002660135962508</v>
      </c>
      <c r="BD15" s="36"/>
      <c r="BE15" s="39">
        <f t="shared" si="30"/>
        <v>7.7460670224928189E-4</v>
      </c>
      <c r="BF15" s="41">
        <f t="shared" si="31"/>
        <v>4.7208274322990428E-2</v>
      </c>
      <c r="BG15" s="40">
        <f t="shared" si="32"/>
        <v>1.0465560556008262E-2</v>
      </c>
      <c r="BH15" s="41">
        <f t="shared" si="33"/>
        <v>7.5537821381069167E-2</v>
      </c>
      <c r="BI15" s="41">
        <f t="shared" si="34"/>
        <v>0.84599999999999997</v>
      </c>
      <c r="BJ15" s="42">
        <f t="shared" si="35"/>
        <v>0.89470454582234227</v>
      </c>
      <c r="BK15" s="36"/>
      <c r="BL15" s="35">
        <v>73.397999999999996</v>
      </c>
      <c r="BM15" s="36">
        <v>92.863</v>
      </c>
      <c r="BN15" s="37">
        <f t="shared" si="36"/>
        <v>166.261</v>
      </c>
      <c r="BO15" s="33">
        <v>2957.51</v>
      </c>
      <c r="BP15" s="36">
        <v>7.9850000000000003</v>
      </c>
      <c r="BQ15" s="36">
        <v>5.1150000000000002</v>
      </c>
      <c r="BR15" s="37">
        <f t="shared" si="37"/>
        <v>2944.4100000000003</v>
      </c>
      <c r="BS15" s="36">
        <v>217.11099999999999</v>
      </c>
      <c r="BT15" s="36">
        <v>95.992000000000004</v>
      </c>
      <c r="BU15" s="37">
        <f t="shared" si="38"/>
        <v>313.10300000000001</v>
      </c>
      <c r="BV15" s="36">
        <v>0</v>
      </c>
      <c r="BW15" s="36">
        <v>4.3999999999999997E-2</v>
      </c>
      <c r="BX15" s="36">
        <v>7.3109999999999999</v>
      </c>
      <c r="BY15" s="36">
        <v>14.026999999999664</v>
      </c>
      <c r="BZ15" s="37">
        <f t="shared" si="39"/>
        <v>3445.1559999999999</v>
      </c>
      <c r="CA15" s="36">
        <v>100.121</v>
      </c>
      <c r="CB15" s="33">
        <v>2365.1010000000001</v>
      </c>
      <c r="CC15" s="37">
        <f t="shared" si="40"/>
        <v>2465.2220000000002</v>
      </c>
      <c r="CD15" s="36">
        <v>479.94400000000002</v>
      </c>
      <c r="CE15" s="36">
        <v>33.369999999999777</v>
      </c>
      <c r="CF15" s="37">
        <f t="shared" si="41"/>
        <v>513.31399999999985</v>
      </c>
      <c r="CG15" s="36">
        <v>69.965000000000003</v>
      </c>
      <c r="CH15" s="36">
        <v>396.65499999999997</v>
      </c>
      <c r="CI15" s="66">
        <f t="shared" si="42"/>
        <v>3445.1559999999999</v>
      </c>
      <c r="CJ15" s="36"/>
      <c r="CK15" s="67">
        <v>411.31499999999994</v>
      </c>
      <c r="CL15" s="36"/>
      <c r="CM15" s="60" t="s">
        <v>200</v>
      </c>
      <c r="CN15" s="55">
        <v>28.5</v>
      </c>
      <c r="CO15" s="68">
        <v>4</v>
      </c>
      <c r="CP15" s="69" t="s">
        <v>129</v>
      </c>
      <c r="CQ15" s="58" t="s">
        <v>133</v>
      </c>
      <c r="CR15" s="55"/>
      <c r="CS15" s="32">
        <v>321.435</v>
      </c>
      <c r="CT15" s="33">
        <v>351.435</v>
      </c>
      <c r="CU15" s="34">
        <v>391.435</v>
      </c>
      <c r="CV15" s="55"/>
      <c r="CW15" s="60">
        <f t="shared" si="43"/>
        <v>1707.6875</v>
      </c>
      <c r="CX15" s="33">
        <v>1639.15</v>
      </c>
      <c r="CY15" s="34">
        <v>1776.2249999999999</v>
      </c>
      <c r="CZ15" s="55"/>
      <c r="DA15" s="32">
        <v>38.085000000000001</v>
      </c>
      <c r="DB15" s="33">
        <v>13.46</v>
      </c>
      <c r="DC15" s="33">
        <v>63.417999999999999</v>
      </c>
      <c r="DD15" s="33">
        <v>21.042999999999999</v>
      </c>
      <c r="DE15" s="33">
        <v>236.726</v>
      </c>
      <c r="DF15" s="33">
        <v>40.965000000000003</v>
      </c>
      <c r="DG15" s="33">
        <v>8.141</v>
      </c>
      <c r="DH15" s="33">
        <v>0</v>
      </c>
      <c r="DI15" s="66">
        <v>2429.0659999999998</v>
      </c>
      <c r="DJ15" s="66">
        <f t="shared" si="44"/>
        <v>2850.904</v>
      </c>
      <c r="DK15" s="33"/>
      <c r="DL15" s="47">
        <f t="shared" si="45"/>
        <v>1.3358920538888718E-2</v>
      </c>
      <c r="DM15" s="41">
        <f t="shared" si="46"/>
        <v>4.7213094513178979E-3</v>
      </c>
      <c r="DN15" s="41">
        <f t="shared" si="47"/>
        <v>2.2244873906662587E-2</v>
      </c>
      <c r="DO15" s="41">
        <f t="shared" si="48"/>
        <v>7.3811675173909748E-3</v>
      </c>
      <c r="DP15" s="41">
        <f t="shared" si="49"/>
        <v>8.3035416134671663E-2</v>
      </c>
      <c r="DQ15" s="41">
        <f t="shared" si="50"/>
        <v>1.4369126424460452E-2</v>
      </c>
      <c r="DR15" s="41">
        <f t="shared" si="51"/>
        <v>2.8555854564026009E-3</v>
      </c>
      <c r="DS15" s="41">
        <f t="shared" si="52"/>
        <v>0</v>
      </c>
      <c r="DT15" s="41">
        <f t="shared" si="53"/>
        <v>0.85203360057020505</v>
      </c>
      <c r="DU15" s="70">
        <f t="shared" si="54"/>
        <v>1</v>
      </c>
      <c r="DV15" s="55"/>
      <c r="DW15" s="35">
        <v>8.9329999999999998</v>
      </c>
      <c r="DX15" s="36">
        <v>22.018999999999998</v>
      </c>
      <c r="DY15" s="66">
        <f t="shared" si="55"/>
        <v>30.951999999999998</v>
      </c>
      <c r="EA15" s="35">
        <v>7.9850000000000003</v>
      </c>
      <c r="EB15" s="36">
        <v>5.1150000000000002</v>
      </c>
      <c r="EC15" s="66">
        <f t="shared" si="56"/>
        <v>13.100000000000001</v>
      </c>
      <c r="EE15" s="32">
        <f t="shared" si="57"/>
        <v>2502.0534600000001</v>
      </c>
      <c r="EF15" s="33">
        <f t="shared" si="58"/>
        <v>455.45654000000013</v>
      </c>
      <c r="EG15" s="34">
        <f t="shared" si="59"/>
        <v>2957.51</v>
      </c>
      <c r="EH15" s="63"/>
      <c r="EI15" s="47">
        <v>0.84599999999999997</v>
      </c>
      <c r="EJ15" s="41">
        <v>0.15400000000000003</v>
      </c>
      <c r="EK15" s="42">
        <f t="shared" si="60"/>
        <v>1</v>
      </c>
      <c r="EL15" s="55"/>
      <c r="EM15" s="60">
        <f t="shared" si="61"/>
        <v>361.13350000000003</v>
      </c>
      <c r="EN15" s="33">
        <v>325.61200000000002</v>
      </c>
      <c r="EO15" s="34">
        <v>396.65499999999997</v>
      </c>
      <c r="EQ15" s="60">
        <f t="shared" si="62"/>
        <v>2840.1509999999998</v>
      </c>
      <c r="ER15" s="33">
        <v>2722.7919999999999</v>
      </c>
      <c r="ES15" s="34">
        <v>2957.51</v>
      </c>
      <c r="EU15" s="60">
        <f t="shared" si="63"/>
        <v>1291.6365000000001</v>
      </c>
      <c r="EV15" s="33">
        <v>1215.2729999999999</v>
      </c>
      <c r="EW15" s="34">
        <v>1368</v>
      </c>
      <c r="EY15" s="60">
        <f t="shared" si="64"/>
        <v>4131.7875000000004</v>
      </c>
      <c r="EZ15" s="55">
        <f t="shared" si="65"/>
        <v>3938.0649999999996</v>
      </c>
      <c r="FA15" s="68">
        <f t="shared" si="66"/>
        <v>4325.51</v>
      </c>
      <c r="FC15" s="60">
        <f t="shared" si="67"/>
        <v>2343.9115000000002</v>
      </c>
      <c r="FD15" s="33">
        <v>2322.7220000000002</v>
      </c>
      <c r="FE15" s="34">
        <v>2365.1010000000001</v>
      </c>
      <c r="FF15" s="33"/>
      <c r="FG15" s="71">
        <f t="shared" si="68"/>
        <v>0.51557171866818219</v>
      </c>
    </row>
    <row r="16" spans="1:163" x14ac:dyDescent="0.2">
      <c r="A16" s="1"/>
      <c r="B16" s="72" t="s">
        <v>144</v>
      </c>
      <c r="C16" s="32">
        <v>5897.924</v>
      </c>
      <c r="D16" s="33">
        <v>5670.0079999999998</v>
      </c>
      <c r="E16" s="33">
        <v>4880.4849999999997</v>
      </c>
      <c r="F16" s="33">
        <v>1666</v>
      </c>
      <c r="G16" s="33">
        <v>4298.47</v>
      </c>
      <c r="H16" s="33">
        <v>7563.924</v>
      </c>
      <c r="I16" s="34">
        <v>6546.4849999999997</v>
      </c>
      <c r="J16" s="33"/>
      <c r="K16" s="35">
        <v>58.015999999999998</v>
      </c>
      <c r="L16" s="36">
        <v>19.036000000000001</v>
      </c>
      <c r="M16" s="36">
        <v>0.80100000000000005</v>
      </c>
      <c r="N16" s="37">
        <f t="shared" si="0"/>
        <v>77.852999999999994</v>
      </c>
      <c r="O16" s="36">
        <v>35.095999999999997</v>
      </c>
      <c r="P16" s="37">
        <f t="shared" si="1"/>
        <v>42.756999999999998</v>
      </c>
      <c r="Q16" s="36">
        <v>0.23299999999999998</v>
      </c>
      <c r="R16" s="37">
        <f t="shared" si="2"/>
        <v>42.524000000000001</v>
      </c>
      <c r="S16" s="36">
        <v>12.43</v>
      </c>
      <c r="T16" s="36">
        <v>2.7649999999999997</v>
      </c>
      <c r="U16" s="36">
        <v>-0.75900000000000001</v>
      </c>
      <c r="V16" s="37">
        <f t="shared" si="3"/>
        <v>56.96</v>
      </c>
      <c r="W16" s="36">
        <v>14.239999999999998</v>
      </c>
      <c r="X16" s="38">
        <f t="shared" si="4"/>
        <v>42.72</v>
      </c>
      <c r="Y16" s="36"/>
      <c r="Z16" s="39">
        <f t="shared" si="5"/>
        <v>2.0464168657257628E-2</v>
      </c>
      <c r="AA16" s="40">
        <f t="shared" si="6"/>
        <v>6.7146289740684676E-3</v>
      </c>
      <c r="AB16" s="41">
        <f t="shared" si="7"/>
        <v>0.37718166967586625</v>
      </c>
      <c r="AC16" s="41">
        <f t="shared" si="8"/>
        <v>0.38873320558687685</v>
      </c>
      <c r="AD16" s="41">
        <f t="shared" si="9"/>
        <v>0.45079829935904847</v>
      </c>
      <c r="AE16" s="40">
        <f t="shared" si="10"/>
        <v>1.2379523979507612E-2</v>
      </c>
      <c r="AF16" s="40">
        <f t="shared" si="11"/>
        <v>1.5068761807743481E-2</v>
      </c>
      <c r="AG16" s="40">
        <f t="shared" si="12"/>
        <v>2.9069690790047269E-2</v>
      </c>
      <c r="AH16" s="40">
        <f t="shared" si="13"/>
        <v>3.943461424777199E-2</v>
      </c>
      <c r="AI16" s="40">
        <f t="shared" si="14"/>
        <v>2.8936318613201548E-2</v>
      </c>
      <c r="AJ16" s="42">
        <f t="shared" si="15"/>
        <v>0.1296424287622896</v>
      </c>
      <c r="AK16" s="36"/>
      <c r="AL16" s="47">
        <f t="shared" si="16"/>
        <v>0.11683597941473069</v>
      </c>
      <c r="AM16" s="41">
        <f t="shared" si="17"/>
        <v>0.11596841699010187</v>
      </c>
      <c r="AN16" s="42">
        <f t="shared" si="18"/>
        <v>8.8931780487452788E-2</v>
      </c>
      <c r="AO16" s="36"/>
      <c r="AP16" s="47">
        <f t="shared" si="19"/>
        <v>0.88074648318763415</v>
      </c>
      <c r="AQ16" s="41">
        <f t="shared" si="20"/>
        <v>0.83806406921207788</v>
      </c>
      <c r="AR16" s="41">
        <f t="shared" si="21"/>
        <v>-4.5816121062258403E-3</v>
      </c>
      <c r="AS16" s="41">
        <f t="shared" si="22"/>
        <v>0.14540692623370524</v>
      </c>
      <c r="AT16" s="100">
        <v>1.29</v>
      </c>
      <c r="AU16" s="36"/>
      <c r="AV16" s="47">
        <f t="shared" si="23"/>
        <v>0.19042288820355921</v>
      </c>
      <c r="AW16" s="41">
        <f t="shared" si="24"/>
        <v>0.19042288820355921</v>
      </c>
      <c r="AX16" s="42">
        <f t="shared" si="25"/>
        <v>0.20669720814041487</v>
      </c>
      <c r="AY16" s="36"/>
      <c r="AZ16" s="47">
        <f t="shared" si="26"/>
        <v>0.11842285522838207</v>
      </c>
      <c r="BA16" s="41">
        <f t="shared" si="27"/>
        <v>0.20432766715760869</v>
      </c>
      <c r="BB16" s="41">
        <f t="shared" si="28"/>
        <v>0.20432766715760869</v>
      </c>
      <c r="BC16" s="42">
        <f t="shared" si="29"/>
        <v>0.22060198709446432</v>
      </c>
      <c r="BD16" s="36"/>
      <c r="BE16" s="39">
        <f t="shared" si="30"/>
        <v>1.00752334546181E-4</v>
      </c>
      <c r="BF16" s="41">
        <f t="shared" si="31"/>
        <v>4.0205687465488683E-3</v>
      </c>
      <c r="BG16" s="40">
        <f t="shared" si="32"/>
        <v>5.200712634092719E-3</v>
      </c>
      <c r="BH16" s="41">
        <f t="shared" si="33"/>
        <v>3.5412231185421021E-2</v>
      </c>
      <c r="BI16" s="41">
        <f t="shared" si="34"/>
        <v>0.69132903799519929</v>
      </c>
      <c r="BJ16" s="42">
        <f t="shared" si="35"/>
        <v>0.76988200538151408</v>
      </c>
      <c r="BK16" s="36"/>
      <c r="BL16" s="35">
        <v>70.227000000000004</v>
      </c>
      <c r="BM16" s="36">
        <v>181.32599999999999</v>
      </c>
      <c r="BN16" s="37">
        <f t="shared" si="36"/>
        <v>251.553</v>
      </c>
      <c r="BO16" s="33">
        <v>4880.4849999999997</v>
      </c>
      <c r="BP16" s="36">
        <v>0</v>
      </c>
      <c r="BQ16" s="36">
        <v>18.309000000000001</v>
      </c>
      <c r="BR16" s="37">
        <f t="shared" si="37"/>
        <v>4862.1759999999995</v>
      </c>
      <c r="BS16" s="36">
        <v>603.36599999999999</v>
      </c>
      <c r="BT16" s="36">
        <v>136.65600000000001</v>
      </c>
      <c r="BU16" s="37">
        <f t="shared" si="38"/>
        <v>740.02199999999993</v>
      </c>
      <c r="BV16" s="36">
        <v>8.1270000000000007</v>
      </c>
      <c r="BW16" s="36">
        <v>4.1319999999999997</v>
      </c>
      <c r="BX16" s="36">
        <v>22.521000000000001</v>
      </c>
      <c r="BY16" s="36">
        <v>9.3930000000006828</v>
      </c>
      <c r="BZ16" s="37">
        <f t="shared" si="39"/>
        <v>5897.924</v>
      </c>
      <c r="CA16" s="36">
        <v>30.841999999999999</v>
      </c>
      <c r="CB16" s="33">
        <v>4298.47</v>
      </c>
      <c r="CC16" s="37">
        <f t="shared" si="40"/>
        <v>4329.3119999999999</v>
      </c>
      <c r="CD16" s="36">
        <v>749.73500000000001</v>
      </c>
      <c r="CE16" s="36">
        <v>70.427999999999997</v>
      </c>
      <c r="CF16" s="37">
        <f t="shared" si="41"/>
        <v>820.16300000000001</v>
      </c>
      <c r="CG16" s="36">
        <v>50</v>
      </c>
      <c r="CH16" s="36">
        <v>698.44900000000007</v>
      </c>
      <c r="CI16" s="66">
        <f t="shared" si="42"/>
        <v>5897.9240000000009</v>
      </c>
      <c r="CJ16" s="36"/>
      <c r="CK16" s="67">
        <v>857.59899999999993</v>
      </c>
      <c r="CL16" s="36"/>
      <c r="CM16" s="60" t="s">
        <v>198</v>
      </c>
      <c r="CN16" s="55">
        <v>39</v>
      </c>
      <c r="CO16" s="68">
        <v>2</v>
      </c>
      <c r="CP16" s="69" t="s">
        <v>129</v>
      </c>
      <c r="CQ16" s="68"/>
      <c r="CR16" s="55"/>
      <c r="CS16" s="32">
        <v>585.04100000000005</v>
      </c>
      <c r="CT16" s="33">
        <v>585.04100000000005</v>
      </c>
      <c r="CU16" s="34">
        <v>635.04100000000005</v>
      </c>
      <c r="CV16" s="55"/>
      <c r="CW16" s="60">
        <f t="shared" si="43"/>
        <v>2939.1437500000002</v>
      </c>
      <c r="CX16" s="33">
        <v>2805.9625000000001</v>
      </c>
      <c r="CY16" s="34">
        <v>3072.3249999999998</v>
      </c>
      <c r="CZ16" s="55"/>
      <c r="DA16" s="32">
        <v>463.334</v>
      </c>
      <c r="DB16" s="33">
        <v>61.156999999999996</v>
      </c>
      <c r="DC16" s="33">
        <v>212.97399999999999</v>
      </c>
      <c r="DD16" s="33">
        <v>34.442999999999998</v>
      </c>
      <c r="DE16" s="33">
        <v>573.87199999999996</v>
      </c>
      <c r="DF16" s="33">
        <v>46.445</v>
      </c>
      <c r="DG16" s="33">
        <v>51.956000000000003</v>
      </c>
      <c r="DH16" s="33">
        <v>0</v>
      </c>
      <c r="DI16" s="66">
        <v>3174.3670000000002</v>
      </c>
      <c r="DJ16" s="66">
        <f t="shared" si="44"/>
        <v>4618.5479999999998</v>
      </c>
      <c r="DK16" s="33"/>
      <c r="DL16" s="47">
        <f t="shared" si="45"/>
        <v>0.10032027381765872</v>
      </c>
      <c r="DM16" s="41">
        <f t="shared" si="46"/>
        <v>1.3241607535528482E-2</v>
      </c>
      <c r="DN16" s="41">
        <f t="shared" si="47"/>
        <v>4.6112760980290775E-2</v>
      </c>
      <c r="DO16" s="41">
        <f t="shared" si="48"/>
        <v>7.4575386030414749E-3</v>
      </c>
      <c r="DP16" s="41">
        <f t="shared" si="49"/>
        <v>0.12425376979951275</v>
      </c>
      <c r="DQ16" s="41">
        <f t="shared" si="50"/>
        <v>1.0056190820145207E-2</v>
      </c>
      <c r="DR16" s="41">
        <f t="shared" si="51"/>
        <v>1.1249422978823649E-2</v>
      </c>
      <c r="DS16" s="41">
        <f t="shared" si="52"/>
        <v>0</v>
      </c>
      <c r="DT16" s="41">
        <f t="shared" si="53"/>
        <v>0.68730843546499898</v>
      </c>
      <c r="DU16" s="70">
        <f t="shared" si="54"/>
        <v>1</v>
      </c>
      <c r="DV16" s="55"/>
      <c r="DW16" s="35">
        <v>25.382000000000001</v>
      </c>
      <c r="DX16" s="36">
        <v>0</v>
      </c>
      <c r="DY16" s="66">
        <f t="shared" si="55"/>
        <v>25.382000000000001</v>
      </c>
      <c r="EA16" s="35">
        <v>0</v>
      </c>
      <c r="EB16" s="36">
        <v>18.309000000000001</v>
      </c>
      <c r="EC16" s="66">
        <f t="shared" si="56"/>
        <v>18.309000000000001</v>
      </c>
      <c r="EE16" s="32">
        <f t="shared" si="57"/>
        <v>3374.0210000000002</v>
      </c>
      <c r="EF16" s="33">
        <f t="shared" si="58"/>
        <v>1506.4639999999997</v>
      </c>
      <c r="EG16" s="34">
        <f t="shared" si="59"/>
        <v>4880.4849999999997</v>
      </c>
      <c r="EH16" s="63"/>
      <c r="EI16" s="47">
        <v>0.69132903799519929</v>
      </c>
      <c r="EJ16" s="41">
        <v>0.30867096200480071</v>
      </c>
      <c r="EK16" s="42">
        <f t="shared" si="60"/>
        <v>1</v>
      </c>
      <c r="EL16" s="55"/>
      <c r="EM16" s="60">
        <f t="shared" si="61"/>
        <v>659.04349999999999</v>
      </c>
      <c r="EN16" s="33">
        <v>619.63799999999992</v>
      </c>
      <c r="EO16" s="34">
        <v>698.44900000000007</v>
      </c>
      <c r="EQ16" s="60">
        <f t="shared" si="62"/>
        <v>4625.2029999999995</v>
      </c>
      <c r="ER16" s="33">
        <v>4369.9210000000003</v>
      </c>
      <c r="ES16" s="34">
        <v>4880.4849999999997</v>
      </c>
      <c r="EU16" s="60">
        <f t="shared" si="63"/>
        <v>1581.1354999999999</v>
      </c>
      <c r="EV16" s="33">
        <v>1496.271</v>
      </c>
      <c r="EW16" s="34">
        <v>1666</v>
      </c>
      <c r="EY16" s="60">
        <f t="shared" si="64"/>
        <v>6206.3384999999998</v>
      </c>
      <c r="EZ16" s="55">
        <f t="shared" si="65"/>
        <v>5866.192</v>
      </c>
      <c r="FA16" s="68">
        <f t="shared" si="66"/>
        <v>6546.4849999999997</v>
      </c>
      <c r="FC16" s="60">
        <f t="shared" si="67"/>
        <v>4122.9444999999996</v>
      </c>
      <c r="FD16" s="33">
        <v>3947.4189999999999</v>
      </c>
      <c r="FE16" s="34">
        <v>4298.47</v>
      </c>
      <c r="FF16" s="33"/>
      <c r="FG16" s="71">
        <f t="shared" si="68"/>
        <v>0.5209163427673873</v>
      </c>
    </row>
    <row r="17" spans="1:163" x14ac:dyDescent="0.2">
      <c r="A17" s="1"/>
      <c r="B17" s="72" t="s">
        <v>145</v>
      </c>
      <c r="C17" s="32">
        <v>1660.0239999999999</v>
      </c>
      <c r="D17" s="33">
        <v>1542.7665</v>
      </c>
      <c r="E17" s="33">
        <v>1296.3879999999999</v>
      </c>
      <c r="F17" s="33">
        <v>132</v>
      </c>
      <c r="G17" s="33">
        <v>1450.077</v>
      </c>
      <c r="H17" s="33">
        <v>1792.0239999999999</v>
      </c>
      <c r="I17" s="34">
        <v>1428.3879999999999</v>
      </c>
      <c r="J17" s="33"/>
      <c r="K17" s="35">
        <v>14.991</v>
      </c>
      <c r="L17" s="36">
        <v>3.1139999999999999</v>
      </c>
      <c r="M17" s="36">
        <v>0.27400000000000002</v>
      </c>
      <c r="N17" s="37">
        <f t="shared" si="0"/>
        <v>18.379000000000001</v>
      </c>
      <c r="O17" s="36">
        <v>10.935</v>
      </c>
      <c r="P17" s="37">
        <f t="shared" si="1"/>
        <v>7.4440000000000008</v>
      </c>
      <c r="Q17" s="36">
        <v>3.5999999999999997E-2</v>
      </c>
      <c r="R17" s="37">
        <f t="shared" si="2"/>
        <v>7.4080000000000013</v>
      </c>
      <c r="S17" s="36">
        <v>2.36</v>
      </c>
      <c r="T17" s="36">
        <v>-4.0000000000000001E-3</v>
      </c>
      <c r="U17" s="36">
        <v>0</v>
      </c>
      <c r="V17" s="37">
        <f t="shared" si="3"/>
        <v>9.7640000000000011</v>
      </c>
      <c r="W17" s="36">
        <v>3.181</v>
      </c>
      <c r="X17" s="38">
        <f t="shared" si="4"/>
        <v>6.5830000000000011</v>
      </c>
      <c r="Y17" s="36"/>
      <c r="Z17" s="39">
        <f t="shared" si="5"/>
        <v>1.9433919520549611E-2</v>
      </c>
      <c r="AA17" s="40">
        <f t="shared" si="6"/>
        <v>4.0369038347669592E-3</v>
      </c>
      <c r="AB17" s="41">
        <f t="shared" si="7"/>
        <v>0.52736918254159637</v>
      </c>
      <c r="AC17" s="41">
        <f t="shared" si="8"/>
        <v>0.52726746709098804</v>
      </c>
      <c r="AD17" s="41">
        <f t="shared" si="9"/>
        <v>0.59497252298819303</v>
      </c>
      <c r="AE17" s="40">
        <f t="shared" si="10"/>
        <v>1.4175832830178774E-2</v>
      </c>
      <c r="AF17" s="40">
        <f t="shared" si="11"/>
        <v>8.5340198921871856E-3</v>
      </c>
      <c r="AG17" s="40">
        <f t="shared" si="12"/>
        <v>2.0715784968704472E-2</v>
      </c>
      <c r="AH17" s="40">
        <f t="shared" si="13"/>
        <v>3.0839236319809178E-2</v>
      </c>
      <c r="AI17" s="40">
        <f t="shared" si="14"/>
        <v>2.3311945169096574E-2</v>
      </c>
      <c r="AJ17" s="42">
        <f t="shared" si="15"/>
        <v>0.10690810174377298</v>
      </c>
      <c r="AK17" s="36"/>
      <c r="AL17" s="47">
        <f t="shared" si="16"/>
        <v>0.15762468645886263</v>
      </c>
      <c r="AM17" s="41">
        <f t="shared" si="17"/>
        <v>0.14742033097458448</v>
      </c>
      <c r="AN17" s="42">
        <f t="shared" si="18"/>
        <v>0.31948253552859313</v>
      </c>
      <c r="AO17" s="36"/>
      <c r="AP17" s="47">
        <f t="shared" si="19"/>
        <v>1.1185516990283775</v>
      </c>
      <c r="AQ17" s="41">
        <f t="shared" si="20"/>
        <v>0.95612414447917082</v>
      </c>
      <c r="AR17" s="41">
        <f t="shared" si="21"/>
        <v>-0.16814046061984647</v>
      </c>
      <c r="AS17" s="41">
        <f t="shared" si="22"/>
        <v>0.208226025647822</v>
      </c>
      <c r="AT17" s="100">
        <v>1.56</v>
      </c>
      <c r="AU17" s="36"/>
      <c r="AV17" s="47">
        <f t="shared" si="23"/>
        <v>0.17069999999999999</v>
      </c>
      <c r="AW17" s="41">
        <f t="shared" si="24"/>
        <v>0.17069999999999999</v>
      </c>
      <c r="AX17" s="42">
        <f t="shared" si="25"/>
        <v>0.1925</v>
      </c>
      <c r="AY17" s="36"/>
      <c r="AZ17" s="47">
        <f t="shared" si="26"/>
        <v>7.7617552517313018E-2</v>
      </c>
      <c r="BA17" s="41">
        <f t="shared" si="27"/>
        <v>0.18026443535252418</v>
      </c>
      <c r="BB17" s="41">
        <f t="shared" si="28"/>
        <v>0.18026443535252418</v>
      </c>
      <c r="BC17" s="42">
        <f t="shared" si="29"/>
        <v>0.20206443535252419</v>
      </c>
      <c r="BD17" s="36"/>
      <c r="BE17" s="39">
        <f t="shared" si="30"/>
        <v>5.9596309498534308E-5</v>
      </c>
      <c r="BF17" s="41">
        <f t="shared" si="31"/>
        <v>3.6734693877551014E-3</v>
      </c>
      <c r="BG17" s="40">
        <f t="shared" si="32"/>
        <v>3.0237860887326947E-4</v>
      </c>
      <c r="BH17" s="41">
        <f t="shared" si="33"/>
        <v>2.9330998825263565E-3</v>
      </c>
      <c r="BI17" s="41">
        <f t="shared" si="34"/>
        <v>0.84418245154999894</v>
      </c>
      <c r="BJ17" s="42">
        <f t="shared" si="35"/>
        <v>0.85858184190850106</v>
      </c>
      <c r="BK17" s="36"/>
      <c r="BL17" s="35">
        <v>76.67</v>
      </c>
      <c r="BM17" s="36">
        <v>251.935</v>
      </c>
      <c r="BN17" s="37">
        <f t="shared" si="36"/>
        <v>328.60500000000002</v>
      </c>
      <c r="BO17" s="33">
        <v>1296.3879999999999</v>
      </c>
      <c r="BP17" s="36">
        <v>0.2</v>
      </c>
      <c r="BQ17" s="36">
        <v>4.5999999999999996</v>
      </c>
      <c r="BR17" s="37">
        <f t="shared" si="37"/>
        <v>1291.588</v>
      </c>
      <c r="BS17" s="36">
        <v>10.003</v>
      </c>
      <c r="BT17" s="36">
        <v>17.071999999999999</v>
      </c>
      <c r="BU17" s="37">
        <f t="shared" si="38"/>
        <v>27.074999999999999</v>
      </c>
      <c r="BV17" s="36">
        <v>1.0089999999999999</v>
      </c>
      <c r="BW17" s="36">
        <v>0.15</v>
      </c>
      <c r="BX17" s="36">
        <v>8.2279999999999998</v>
      </c>
      <c r="BY17" s="36">
        <v>3.3689999999999038</v>
      </c>
      <c r="BZ17" s="37">
        <f t="shared" si="39"/>
        <v>1660.0240000000001</v>
      </c>
      <c r="CA17" s="36">
        <v>1.5429999999999999</v>
      </c>
      <c r="CB17" s="33">
        <v>1450.077</v>
      </c>
      <c r="CC17" s="37">
        <f t="shared" si="40"/>
        <v>1451.62</v>
      </c>
      <c r="CD17" s="36">
        <v>50</v>
      </c>
      <c r="CE17" s="36">
        <v>14.556999999999988</v>
      </c>
      <c r="CF17" s="37">
        <f t="shared" si="41"/>
        <v>64.556999999999988</v>
      </c>
      <c r="CG17" s="36">
        <v>15</v>
      </c>
      <c r="CH17" s="36">
        <v>128.84700000000001</v>
      </c>
      <c r="CI17" s="66">
        <f t="shared" si="42"/>
        <v>1660.0239999999999</v>
      </c>
      <c r="CJ17" s="36"/>
      <c r="CK17" s="67">
        <v>345.66020000000003</v>
      </c>
      <c r="CL17" s="36"/>
      <c r="CM17" s="60" t="s">
        <v>202</v>
      </c>
      <c r="CN17" s="55">
        <v>15.3</v>
      </c>
      <c r="CO17" s="68">
        <v>2</v>
      </c>
      <c r="CP17" s="60"/>
      <c r="CQ17" s="68"/>
      <c r="CR17" s="55"/>
      <c r="CS17" s="32">
        <v>117.48922529999999</v>
      </c>
      <c r="CT17" s="33">
        <v>117.48922529999999</v>
      </c>
      <c r="CU17" s="34">
        <v>132.4937075</v>
      </c>
      <c r="CV17" s="55"/>
      <c r="CW17" s="60">
        <f t="shared" si="43"/>
        <v>635.55399999999997</v>
      </c>
      <c r="CX17" s="33">
        <v>582.82899999999995</v>
      </c>
      <c r="CY17" s="34">
        <v>688.279</v>
      </c>
      <c r="CZ17" s="55"/>
      <c r="DA17" s="32">
        <v>44.198</v>
      </c>
      <c r="DB17" s="33">
        <v>18.186</v>
      </c>
      <c r="DC17" s="33">
        <v>37.704999999999998</v>
      </c>
      <c r="DD17" s="33">
        <v>3.8860000000000001</v>
      </c>
      <c r="DE17" s="33">
        <v>39.831000000000003</v>
      </c>
      <c r="DF17" s="33">
        <v>22.568000000000001</v>
      </c>
      <c r="DG17" s="33">
        <v>8.1349999999999998</v>
      </c>
      <c r="DH17" s="33">
        <v>13.935000000000317</v>
      </c>
      <c r="DI17" s="66">
        <v>1012.206</v>
      </c>
      <c r="DJ17" s="66">
        <f t="shared" si="44"/>
        <v>1200.6500000000003</v>
      </c>
      <c r="DK17" s="33"/>
      <c r="DL17" s="47">
        <f t="shared" si="45"/>
        <v>3.6811726981218498E-2</v>
      </c>
      <c r="DM17" s="41">
        <f t="shared" si="46"/>
        <v>1.5146795485778533E-2</v>
      </c>
      <c r="DN17" s="41">
        <f t="shared" si="47"/>
        <v>3.140382292924665E-2</v>
      </c>
      <c r="DO17" s="41">
        <f t="shared" si="48"/>
        <v>3.2365801857327276E-3</v>
      </c>
      <c r="DP17" s="41">
        <f t="shared" si="49"/>
        <v>3.3174530462666052E-2</v>
      </c>
      <c r="DQ17" s="41">
        <f t="shared" si="50"/>
        <v>1.87964852371632E-2</v>
      </c>
      <c r="DR17" s="41">
        <f t="shared" si="51"/>
        <v>6.7754966060050784E-3</v>
      </c>
      <c r="DS17" s="41">
        <f t="shared" si="52"/>
        <v>1.1606213301128815E-2</v>
      </c>
      <c r="DT17" s="41">
        <f t="shared" si="53"/>
        <v>0.8430483488110605</v>
      </c>
      <c r="DU17" s="70">
        <f t="shared" si="54"/>
        <v>1</v>
      </c>
      <c r="DV17" s="55"/>
      <c r="DW17" s="35">
        <v>0.10100000000000001</v>
      </c>
      <c r="DX17" s="36">
        <v>0.29099999999999998</v>
      </c>
      <c r="DY17" s="66">
        <f t="shared" si="55"/>
        <v>0.39200000000000002</v>
      </c>
      <c r="EA17" s="35">
        <v>0.2</v>
      </c>
      <c r="EB17" s="36">
        <v>4.5999999999999996</v>
      </c>
      <c r="EC17" s="66">
        <f t="shared" si="56"/>
        <v>4.8</v>
      </c>
      <c r="EE17" s="32">
        <f t="shared" si="57"/>
        <v>1094.3879999999999</v>
      </c>
      <c r="EF17" s="33">
        <f t="shared" si="58"/>
        <v>201.99999999999997</v>
      </c>
      <c r="EG17" s="34">
        <f t="shared" si="59"/>
        <v>1296.3879999999999</v>
      </c>
      <c r="EH17" s="63"/>
      <c r="EI17" s="47">
        <v>0.84418245154999894</v>
      </c>
      <c r="EJ17" s="41">
        <v>0.15581754845000106</v>
      </c>
      <c r="EK17" s="42">
        <f t="shared" si="60"/>
        <v>1</v>
      </c>
      <c r="EL17" s="55"/>
      <c r="EM17" s="60">
        <f t="shared" si="61"/>
        <v>123.1525</v>
      </c>
      <c r="EN17" s="33">
        <v>117.458</v>
      </c>
      <c r="EO17" s="34">
        <v>128.84700000000001</v>
      </c>
      <c r="EQ17" s="60">
        <f t="shared" si="62"/>
        <v>1208.1284999999998</v>
      </c>
      <c r="ER17" s="33">
        <v>1119.8689999999999</v>
      </c>
      <c r="ES17" s="34">
        <v>1296.3879999999999</v>
      </c>
      <c r="EU17" s="60">
        <f t="shared" si="63"/>
        <v>128.5</v>
      </c>
      <c r="EV17" s="33">
        <v>125</v>
      </c>
      <c r="EW17" s="34">
        <v>132</v>
      </c>
      <c r="EY17" s="60">
        <f t="shared" si="64"/>
        <v>1336.6284999999998</v>
      </c>
      <c r="EZ17" s="55">
        <f t="shared" si="65"/>
        <v>1244.8689999999999</v>
      </c>
      <c r="FA17" s="68">
        <f t="shared" si="66"/>
        <v>1428.3879999999999</v>
      </c>
      <c r="FC17" s="60">
        <f t="shared" si="67"/>
        <v>1274.5255</v>
      </c>
      <c r="FD17" s="33">
        <v>1098.9739999999999</v>
      </c>
      <c r="FE17" s="34">
        <v>1450.077</v>
      </c>
      <c r="FF17" s="33"/>
      <c r="FG17" s="71">
        <f t="shared" si="68"/>
        <v>0.41461990910974783</v>
      </c>
    </row>
    <row r="18" spans="1:163" x14ac:dyDescent="0.2">
      <c r="A18" s="1"/>
      <c r="B18" s="72" t="s">
        <v>146</v>
      </c>
      <c r="C18" s="32">
        <v>2039.2149999999999</v>
      </c>
      <c r="D18" s="33">
        <v>2023.0245</v>
      </c>
      <c r="E18" s="33">
        <v>1743.84</v>
      </c>
      <c r="F18" s="33">
        <v>480</v>
      </c>
      <c r="G18" s="33">
        <v>1429.8969999999999</v>
      </c>
      <c r="H18" s="33">
        <v>2519.2150000000001</v>
      </c>
      <c r="I18" s="34">
        <v>2223.84</v>
      </c>
      <c r="J18" s="33"/>
      <c r="K18" s="35">
        <v>18.231999999999999</v>
      </c>
      <c r="L18" s="36">
        <v>4.3819999999999997</v>
      </c>
      <c r="M18" s="36">
        <v>0</v>
      </c>
      <c r="N18" s="37">
        <f t="shared" si="0"/>
        <v>22.613999999999997</v>
      </c>
      <c r="O18" s="36">
        <v>14.154999999999999</v>
      </c>
      <c r="P18" s="37">
        <f t="shared" si="1"/>
        <v>8.4589999999999979</v>
      </c>
      <c r="Q18" s="36">
        <v>0.125</v>
      </c>
      <c r="R18" s="37">
        <f t="shared" si="2"/>
        <v>8.3339999999999979</v>
      </c>
      <c r="S18" s="36">
        <v>3.0750000000000002</v>
      </c>
      <c r="T18" s="36">
        <v>0.24</v>
      </c>
      <c r="U18" s="36">
        <v>-0.193</v>
      </c>
      <c r="V18" s="37">
        <f t="shared" si="3"/>
        <v>11.456</v>
      </c>
      <c r="W18" s="36">
        <v>2.38</v>
      </c>
      <c r="X18" s="38">
        <f t="shared" si="4"/>
        <v>9.0760000000000005</v>
      </c>
      <c r="Y18" s="36"/>
      <c r="Z18" s="39">
        <f t="shared" si="5"/>
        <v>1.802449747889855E-2</v>
      </c>
      <c r="AA18" s="40">
        <f t="shared" si="6"/>
        <v>4.3321274655843262E-3</v>
      </c>
      <c r="AB18" s="41">
        <f t="shared" si="7"/>
        <v>0.54591384164449086</v>
      </c>
      <c r="AC18" s="41">
        <f t="shared" si="8"/>
        <v>0.55101405270738457</v>
      </c>
      <c r="AD18" s="41">
        <f t="shared" si="9"/>
        <v>0.62593968338197581</v>
      </c>
      <c r="AE18" s="40">
        <f t="shared" si="10"/>
        <v>1.3993898739239194E-2</v>
      </c>
      <c r="AF18" s="40">
        <f t="shared" si="11"/>
        <v>8.9727039885082963E-3</v>
      </c>
      <c r="AG18" s="40">
        <f t="shared" si="12"/>
        <v>1.6920831816607713E-2</v>
      </c>
      <c r="AH18" s="40">
        <f t="shared" si="13"/>
        <v>2.1950845505590479E-2</v>
      </c>
      <c r="AI18" s="40">
        <f t="shared" si="14"/>
        <v>1.5537484834685835E-2</v>
      </c>
      <c r="AJ18" s="42">
        <f t="shared" si="15"/>
        <v>7.9822167889518958E-2</v>
      </c>
      <c r="AK18" s="36"/>
      <c r="AL18" s="47">
        <f t="shared" si="16"/>
        <v>7.0376335637963514E-2</v>
      </c>
      <c r="AM18" s="41">
        <f t="shared" si="17"/>
        <v>7.1118937435217661E-2</v>
      </c>
      <c r="AN18" s="42">
        <f t="shared" si="18"/>
        <v>8.3484312214475581E-2</v>
      </c>
      <c r="AO18" s="36"/>
      <c r="AP18" s="47">
        <f t="shared" si="19"/>
        <v>0.81997029543994859</v>
      </c>
      <c r="AQ18" s="41">
        <f t="shared" si="20"/>
        <v>0.80114083949920045</v>
      </c>
      <c r="AR18" s="41">
        <f t="shared" si="21"/>
        <v>5.2076411756484718E-2</v>
      </c>
      <c r="AS18" s="41">
        <f t="shared" si="22"/>
        <v>0.12197536797247961</v>
      </c>
      <c r="AT18" s="100">
        <v>1.83</v>
      </c>
      <c r="AU18" s="36"/>
      <c r="AV18" s="47">
        <f t="shared" si="23"/>
        <v>0.18289999999999998</v>
      </c>
      <c r="AW18" s="41">
        <f t="shared" si="24"/>
        <v>0.18289999999999998</v>
      </c>
      <c r="AX18" s="42">
        <f t="shared" si="25"/>
        <v>0.20069999999999999</v>
      </c>
      <c r="AY18" s="36"/>
      <c r="AZ18" s="47">
        <f t="shared" si="26"/>
        <v>0.11560723121397204</v>
      </c>
      <c r="BA18" s="41">
        <f t="shared" si="27"/>
        <v>0.1909905326683336</v>
      </c>
      <c r="BB18" s="41">
        <f t="shared" si="28"/>
        <v>0.1909905326683336</v>
      </c>
      <c r="BC18" s="42">
        <f t="shared" si="29"/>
        <v>0.20879053266833361</v>
      </c>
      <c r="BD18" s="36"/>
      <c r="BE18" s="39">
        <f t="shared" si="30"/>
        <v>1.4823493695864602E-4</v>
      </c>
      <c r="BF18" s="41">
        <f t="shared" si="31"/>
        <v>1.0616612875828097E-2</v>
      </c>
      <c r="BG18" s="40">
        <f t="shared" si="32"/>
        <v>9.5633773740710151E-3</v>
      </c>
      <c r="BH18" s="41">
        <f t="shared" si="33"/>
        <v>6.7636788378006796E-2</v>
      </c>
      <c r="BI18" s="41">
        <f t="shared" si="34"/>
        <v>0.77864941737774107</v>
      </c>
      <c r="BJ18" s="42">
        <f t="shared" si="35"/>
        <v>0.82642636160874872</v>
      </c>
      <c r="BK18" s="36"/>
      <c r="BL18" s="35">
        <v>47.959000000000003</v>
      </c>
      <c r="BM18" s="36">
        <v>26.649000000000001</v>
      </c>
      <c r="BN18" s="37">
        <f t="shared" si="36"/>
        <v>74.608000000000004</v>
      </c>
      <c r="BO18" s="33">
        <v>1743.84</v>
      </c>
      <c r="BP18" s="36">
        <v>4.4189999999999996</v>
      </c>
      <c r="BQ18" s="36">
        <v>6.4</v>
      </c>
      <c r="BR18" s="37">
        <f t="shared" si="37"/>
        <v>1733.0209999999997</v>
      </c>
      <c r="BS18" s="36">
        <v>170.691</v>
      </c>
      <c r="BT18" s="36">
        <v>40.255000000000003</v>
      </c>
      <c r="BU18" s="37">
        <f t="shared" si="38"/>
        <v>210.946</v>
      </c>
      <c r="BV18" s="36">
        <v>0</v>
      </c>
      <c r="BW18" s="36">
        <v>0</v>
      </c>
      <c r="BX18" s="36">
        <v>11.743</v>
      </c>
      <c r="BY18" s="36">
        <v>8.8970000000002418</v>
      </c>
      <c r="BZ18" s="37">
        <f t="shared" si="39"/>
        <v>2039.2149999999997</v>
      </c>
      <c r="CA18" s="36">
        <v>135</v>
      </c>
      <c r="CB18" s="33">
        <v>1429.8969999999999</v>
      </c>
      <c r="CC18" s="37">
        <f t="shared" si="40"/>
        <v>1564.8969999999999</v>
      </c>
      <c r="CD18" s="36">
        <v>199.929</v>
      </c>
      <c r="CE18" s="36">
        <v>18.64100000000002</v>
      </c>
      <c r="CF18" s="37">
        <f t="shared" si="41"/>
        <v>218.57000000000002</v>
      </c>
      <c r="CG18" s="36">
        <v>20</v>
      </c>
      <c r="CH18" s="36">
        <v>235.74799999999999</v>
      </c>
      <c r="CI18" s="66">
        <f t="shared" si="42"/>
        <v>2039.2149999999999</v>
      </c>
      <c r="CJ18" s="36"/>
      <c r="CK18" s="67">
        <v>248.73400000000001</v>
      </c>
      <c r="CL18" s="36"/>
      <c r="CM18" s="60" t="s">
        <v>198</v>
      </c>
      <c r="CN18" s="55">
        <v>15.1</v>
      </c>
      <c r="CO18" s="68">
        <v>1</v>
      </c>
      <c r="CP18" s="60"/>
      <c r="CQ18" s="68"/>
      <c r="CR18" s="55"/>
      <c r="CS18" s="32">
        <v>205.1781345</v>
      </c>
      <c r="CT18" s="33">
        <v>205.1781345</v>
      </c>
      <c r="CU18" s="34">
        <v>225.1462635</v>
      </c>
      <c r="CV18" s="55"/>
      <c r="CW18" s="60">
        <f t="shared" si="43"/>
        <v>1072.7605000000001</v>
      </c>
      <c r="CX18" s="33">
        <v>1023.716</v>
      </c>
      <c r="CY18" s="34">
        <v>1121.8050000000001</v>
      </c>
      <c r="CZ18" s="55"/>
      <c r="DA18" s="32">
        <v>33.052999999999997</v>
      </c>
      <c r="DB18" s="33">
        <v>8.8040000000000003</v>
      </c>
      <c r="DC18" s="33">
        <v>49.252000000000002</v>
      </c>
      <c r="DD18" s="33">
        <v>82.191000000000003</v>
      </c>
      <c r="DE18" s="33">
        <v>117.971</v>
      </c>
      <c r="DF18" s="33">
        <v>43.98</v>
      </c>
      <c r="DG18" s="33">
        <v>17.260999999999999</v>
      </c>
      <c r="DH18" s="33">
        <v>0</v>
      </c>
      <c r="DI18" s="66">
        <v>1312.28</v>
      </c>
      <c r="DJ18" s="66">
        <f t="shared" si="44"/>
        <v>1664.7919999999999</v>
      </c>
      <c r="DK18" s="33"/>
      <c r="DL18" s="47">
        <f t="shared" si="45"/>
        <v>1.9854131927592156E-2</v>
      </c>
      <c r="DM18" s="41">
        <f t="shared" si="46"/>
        <v>5.2883483342063154E-3</v>
      </c>
      <c r="DN18" s="41">
        <f t="shared" si="47"/>
        <v>2.9584476619301393E-2</v>
      </c>
      <c r="DO18" s="41">
        <f t="shared" si="48"/>
        <v>4.9370131523938127E-2</v>
      </c>
      <c r="DP18" s="41">
        <f t="shared" si="49"/>
        <v>7.086230592170073E-2</v>
      </c>
      <c r="DQ18" s="41">
        <f t="shared" si="50"/>
        <v>2.6417714645433181E-2</v>
      </c>
      <c r="DR18" s="41">
        <f t="shared" si="51"/>
        <v>1.0368262221346571E-2</v>
      </c>
      <c r="DS18" s="41">
        <f t="shared" si="52"/>
        <v>0</v>
      </c>
      <c r="DT18" s="41">
        <f t="shared" si="53"/>
        <v>0.78825462880648156</v>
      </c>
      <c r="DU18" s="70">
        <f t="shared" si="54"/>
        <v>1</v>
      </c>
      <c r="DV18" s="55"/>
      <c r="DW18" s="35">
        <v>4.984</v>
      </c>
      <c r="DX18" s="36">
        <v>11.693</v>
      </c>
      <c r="DY18" s="66">
        <f t="shared" si="55"/>
        <v>16.677</v>
      </c>
      <c r="EA18" s="35">
        <v>4.4189999999999996</v>
      </c>
      <c r="EB18" s="36">
        <v>6.4</v>
      </c>
      <c r="EC18" s="66">
        <f t="shared" si="56"/>
        <v>10.818999999999999</v>
      </c>
      <c r="EE18" s="32">
        <f t="shared" si="57"/>
        <v>1357.84</v>
      </c>
      <c r="EF18" s="33">
        <f t="shared" si="58"/>
        <v>386</v>
      </c>
      <c r="EG18" s="34">
        <f t="shared" si="59"/>
        <v>1743.84</v>
      </c>
      <c r="EH18" s="63"/>
      <c r="EI18" s="47">
        <v>0.77864941737774107</v>
      </c>
      <c r="EJ18" s="41">
        <v>0.22135058262225893</v>
      </c>
      <c r="EK18" s="42">
        <f t="shared" si="60"/>
        <v>1</v>
      </c>
      <c r="EL18" s="55"/>
      <c r="EM18" s="60">
        <f t="shared" si="61"/>
        <v>227.40549999999999</v>
      </c>
      <c r="EN18" s="33">
        <v>219.06299999999999</v>
      </c>
      <c r="EO18" s="34">
        <v>235.74799999999999</v>
      </c>
      <c r="EQ18" s="60">
        <f t="shared" si="62"/>
        <v>1686.5119999999999</v>
      </c>
      <c r="ER18" s="33">
        <v>1629.184</v>
      </c>
      <c r="ES18" s="34">
        <v>1743.84</v>
      </c>
      <c r="EU18" s="60">
        <f t="shared" si="63"/>
        <v>463.5</v>
      </c>
      <c r="EV18" s="33">
        <v>447</v>
      </c>
      <c r="EW18" s="34">
        <v>480</v>
      </c>
      <c r="EY18" s="60">
        <f t="shared" si="64"/>
        <v>2150.0120000000002</v>
      </c>
      <c r="EZ18" s="55">
        <f t="shared" si="65"/>
        <v>2076.1840000000002</v>
      </c>
      <c r="FA18" s="68">
        <f t="shared" si="66"/>
        <v>2223.84</v>
      </c>
      <c r="FC18" s="60">
        <f t="shared" si="67"/>
        <v>1374.809</v>
      </c>
      <c r="FD18" s="33">
        <v>1319.721</v>
      </c>
      <c r="FE18" s="34">
        <v>1429.8969999999999</v>
      </c>
      <c r="FF18" s="33"/>
      <c r="FG18" s="71">
        <f t="shared" si="68"/>
        <v>0.55011609859676402</v>
      </c>
    </row>
    <row r="19" spans="1:163" x14ac:dyDescent="0.2">
      <c r="A19" s="1"/>
      <c r="B19" s="72" t="s">
        <v>147</v>
      </c>
      <c r="C19" s="32">
        <v>4385.1170000000002</v>
      </c>
      <c r="D19" s="33">
        <v>3899.0695000000001</v>
      </c>
      <c r="E19" s="33">
        <v>2442.6190000000001</v>
      </c>
      <c r="F19" s="33">
        <v>306</v>
      </c>
      <c r="G19" s="33">
        <v>3459.8739999999998</v>
      </c>
      <c r="H19" s="33">
        <v>4691.1170000000002</v>
      </c>
      <c r="I19" s="34">
        <v>2748.6190000000001</v>
      </c>
      <c r="J19" s="33"/>
      <c r="K19" s="35">
        <v>33.627000000000002</v>
      </c>
      <c r="L19" s="36">
        <v>1.9420000000000002</v>
      </c>
      <c r="M19" s="36">
        <v>8.8999999999999996E-2</v>
      </c>
      <c r="N19" s="37">
        <f t="shared" si="0"/>
        <v>35.658000000000001</v>
      </c>
      <c r="O19" s="36">
        <v>18.87</v>
      </c>
      <c r="P19" s="37">
        <f t="shared" si="1"/>
        <v>16.788</v>
      </c>
      <c r="Q19" s="36">
        <v>0.74</v>
      </c>
      <c r="R19" s="37">
        <f t="shared" si="2"/>
        <v>16.048000000000002</v>
      </c>
      <c r="S19" s="36">
        <v>3.8649999999999998</v>
      </c>
      <c r="T19" s="36">
        <v>-4.4999999999999998E-2</v>
      </c>
      <c r="U19" s="36">
        <v>0</v>
      </c>
      <c r="V19" s="37">
        <f t="shared" si="3"/>
        <v>19.867999999999999</v>
      </c>
      <c r="W19" s="36">
        <v>4.0720000000000001</v>
      </c>
      <c r="X19" s="38">
        <f t="shared" si="4"/>
        <v>15.795999999999999</v>
      </c>
      <c r="Y19" s="36"/>
      <c r="Z19" s="39">
        <f t="shared" si="5"/>
        <v>1.7248730754863436E-2</v>
      </c>
      <c r="AA19" s="40">
        <f t="shared" si="6"/>
        <v>9.9613510351636474E-4</v>
      </c>
      <c r="AB19" s="41">
        <f t="shared" si="7"/>
        <v>0.47798774000709254</v>
      </c>
      <c r="AC19" s="41">
        <f t="shared" si="8"/>
        <v>0.47744351390329681</v>
      </c>
      <c r="AD19" s="41">
        <f t="shared" si="9"/>
        <v>0.5291940097593808</v>
      </c>
      <c r="AE19" s="40">
        <f t="shared" si="10"/>
        <v>9.6792324425096811E-3</v>
      </c>
      <c r="AF19" s="40">
        <f t="shared" si="11"/>
        <v>8.1024459810218816E-3</v>
      </c>
      <c r="AG19" s="40">
        <f t="shared" si="12"/>
        <v>1.9287494600728653E-2</v>
      </c>
      <c r="AH19" s="40">
        <f t="shared" si="13"/>
        <v>2.5163122862231962E-2</v>
      </c>
      <c r="AI19" s="40">
        <f t="shared" si="14"/>
        <v>1.9595195831380949E-2</v>
      </c>
      <c r="AJ19" s="42">
        <f t="shared" si="15"/>
        <v>0.10625928112192472</v>
      </c>
      <c r="AK19" s="36"/>
      <c r="AL19" s="47">
        <f t="shared" si="16"/>
        <v>1.9465095925218071E-2</v>
      </c>
      <c r="AM19" s="41">
        <f t="shared" si="17"/>
        <v>-3.010205629928242E-2</v>
      </c>
      <c r="AN19" s="42">
        <f t="shared" si="18"/>
        <v>2.3931269809796235E-2</v>
      </c>
      <c r="AO19" s="36"/>
      <c r="AP19" s="47">
        <f t="shared" si="19"/>
        <v>1.4164607742754804</v>
      </c>
      <c r="AQ19" s="41">
        <f t="shared" si="20"/>
        <v>0.85377866339290676</v>
      </c>
      <c r="AR19" s="41">
        <f t="shared" si="21"/>
        <v>-0.29913546206406816</v>
      </c>
      <c r="AS19" s="41">
        <f t="shared" si="22"/>
        <v>0.43426321350148694</v>
      </c>
      <c r="AT19" s="100">
        <v>9.4700000000000006</v>
      </c>
      <c r="AU19" s="36"/>
      <c r="AV19" s="47">
        <f t="shared" si="23"/>
        <v>0.17695453967318905</v>
      </c>
      <c r="AW19" s="41">
        <f t="shared" si="24"/>
        <v>0.20129709295143114</v>
      </c>
      <c r="AX19" s="42">
        <f t="shared" si="25"/>
        <v>0.21651118875033243</v>
      </c>
      <c r="AY19" s="36"/>
      <c r="AZ19" s="47">
        <f t="shared" si="26"/>
        <v>7.0747941274999046E-2</v>
      </c>
      <c r="BA19" s="41">
        <f t="shared" si="27"/>
        <v>0.18656741396276685</v>
      </c>
      <c r="BB19" s="41">
        <f t="shared" si="28"/>
        <v>0.21090996724100894</v>
      </c>
      <c r="BC19" s="42">
        <f t="shared" si="29"/>
        <v>0.22612406303991023</v>
      </c>
      <c r="BD19" s="36"/>
      <c r="BE19" s="39">
        <f t="shared" si="30"/>
        <v>6.1174719960319091E-4</v>
      </c>
      <c r="BF19" s="41">
        <f t="shared" si="31"/>
        <v>3.5908385093167704E-2</v>
      </c>
      <c r="BG19" s="40">
        <f t="shared" si="32"/>
        <v>1.3736485305321868E-2</v>
      </c>
      <c r="BH19" s="41">
        <f t="shared" si="33"/>
        <v>0.10553315426278079</v>
      </c>
      <c r="BI19" s="41">
        <f t="shared" si="34"/>
        <v>0.73419186537073522</v>
      </c>
      <c r="BJ19" s="42">
        <f t="shared" si="35"/>
        <v>0.76378392203502909</v>
      </c>
      <c r="BK19" s="36"/>
      <c r="BL19" s="35">
        <v>1150.377</v>
      </c>
      <c r="BM19" s="36">
        <v>455.471</v>
      </c>
      <c r="BN19" s="37">
        <f t="shared" si="36"/>
        <v>1605.848</v>
      </c>
      <c r="BO19" s="33">
        <v>2442.6190000000001</v>
      </c>
      <c r="BP19" s="36">
        <v>1.7</v>
      </c>
      <c r="BQ19" s="36">
        <v>6</v>
      </c>
      <c r="BR19" s="37">
        <f t="shared" si="37"/>
        <v>2434.9190000000003</v>
      </c>
      <c r="BS19" s="36">
        <v>298.447</v>
      </c>
      <c r="BT19" s="36">
        <v>33.598999999999997</v>
      </c>
      <c r="BU19" s="37">
        <f t="shared" si="38"/>
        <v>332.04599999999999</v>
      </c>
      <c r="BV19" s="36">
        <v>0</v>
      </c>
      <c r="BW19" s="36">
        <v>0.16900000000000001</v>
      </c>
      <c r="BX19" s="36">
        <v>4.641</v>
      </c>
      <c r="BY19" s="36">
        <v>7.4939999999999163</v>
      </c>
      <c r="BZ19" s="37">
        <f t="shared" si="39"/>
        <v>4385.1169999999993</v>
      </c>
      <c r="CA19" s="36">
        <v>42.756999999999998</v>
      </c>
      <c r="CB19" s="33">
        <v>3459.8739999999998</v>
      </c>
      <c r="CC19" s="37">
        <f t="shared" si="40"/>
        <v>3502.6309999999999</v>
      </c>
      <c r="CD19" s="36">
        <v>484.79399999999998</v>
      </c>
      <c r="CE19" s="36">
        <v>22.454000000000349</v>
      </c>
      <c r="CF19" s="37">
        <f t="shared" si="41"/>
        <v>507.24800000000033</v>
      </c>
      <c r="CG19" s="36">
        <v>65</v>
      </c>
      <c r="CH19" s="36">
        <v>310.238</v>
      </c>
      <c r="CI19" s="66">
        <f t="shared" si="42"/>
        <v>4385.1170000000002</v>
      </c>
      <c r="CJ19" s="36"/>
      <c r="CK19" s="67">
        <v>1904.2950000000001</v>
      </c>
      <c r="CL19" s="36"/>
      <c r="CM19" s="60" t="s">
        <v>203</v>
      </c>
      <c r="CN19" s="55">
        <v>14.8</v>
      </c>
      <c r="CO19" s="68">
        <v>1</v>
      </c>
      <c r="CP19" s="69" t="s">
        <v>129</v>
      </c>
      <c r="CQ19" s="68"/>
      <c r="CR19" s="55"/>
      <c r="CS19" s="32">
        <v>290.774</v>
      </c>
      <c r="CT19" s="33">
        <v>330.774</v>
      </c>
      <c r="CU19" s="34">
        <v>355.774</v>
      </c>
      <c r="CV19" s="55"/>
      <c r="CW19" s="60">
        <f t="shared" si="43"/>
        <v>1637.9524999999999</v>
      </c>
      <c r="CX19" s="33">
        <v>1632.692</v>
      </c>
      <c r="CY19" s="34">
        <v>1643.213</v>
      </c>
      <c r="CZ19" s="55"/>
      <c r="DA19" s="32">
        <v>0</v>
      </c>
      <c r="DB19" s="33">
        <v>0</v>
      </c>
      <c r="DC19" s="33">
        <v>0</v>
      </c>
      <c r="DD19" s="33">
        <v>0</v>
      </c>
      <c r="DE19" s="33">
        <v>477.90000000000009</v>
      </c>
      <c r="DF19" s="33">
        <v>0</v>
      </c>
      <c r="DG19" s="33">
        <v>0</v>
      </c>
      <c r="DH19" s="33">
        <v>0</v>
      </c>
      <c r="DI19" s="66">
        <v>1728.7750000000001</v>
      </c>
      <c r="DJ19" s="66">
        <f t="shared" si="44"/>
        <v>2206.6750000000002</v>
      </c>
      <c r="DK19" s="33"/>
      <c r="DL19" s="47">
        <f t="shared" si="45"/>
        <v>0</v>
      </c>
      <c r="DM19" s="41">
        <f t="shared" si="46"/>
        <v>0</v>
      </c>
      <c r="DN19" s="41">
        <f t="shared" si="47"/>
        <v>0</v>
      </c>
      <c r="DO19" s="41">
        <f t="shared" si="48"/>
        <v>0</v>
      </c>
      <c r="DP19" s="41">
        <f t="shared" si="49"/>
        <v>0.21657017911563781</v>
      </c>
      <c r="DQ19" s="41">
        <f t="shared" si="50"/>
        <v>0</v>
      </c>
      <c r="DR19" s="41">
        <f t="shared" si="51"/>
        <v>0</v>
      </c>
      <c r="DS19" s="41">
        <f t="shared" si="52"/>
        <v>0</v>
      </c>
      <c r="DT19" s="41">
        <f t="shared" si="53"/>
        <v>0.78342982088436219</v>
      </c>
      <c r="DU19" s="70">
        <f t="shared" si="54"/>
        <v>1</v>
      </c>
      <c r="DV19" s="55"/>
      <c r="DW19" s="35">
        <v>33.552999999999997</v>
      </c>
      <c r="DX19" s="36">
        <v>0</v>
      </c>
      <c r="DY19" s="66">
        <f t="shared" si="55"/>
        <v>33.552999999999997</v>
      </c>
      <c r="EA19" s="35">
        <v>1.7</v>
      </c>
      <c r="EB19" s="36">
        <v>6</v>
      </c>
      <c r="EC19" s="66">
        <f t="shared" si="56"/>
        <v>7.7</v>
      </c>
      <c r="EE19" s="32">
        <f t="shared" si="57"/>
        <v>1793.3509999999999</v>
      </c>
      <c r="EF19" s="33">
        <f t="shared" si="58"/>
        <v>649.26800000000014</v>
      </c>
      <c r="EG19" s="34">
        <f t="shared" si="59"/>
        <v>2442.6190000000001</v>
      </c>
      <c r="EH19" s="63"/>
      <c r="EI19" s="47">
        <v>0.73419186537073522</v>
      </c>
      <c r="EJ19" s="41">
        <v>0.26580813462926478</v>
      </c>
      <c r="EK19" s="42">
        <f t="shared" si="60"/>
        <v>1</v>
      </c>
      <c r="EL19" s="55"/>
      <c r="EM19" s="60">
        <f t="shared" si="61"/>
        <v>297.31049999999999</v>
      </c>
      <c r="EN19" s="33">
        <v>284.38299999999998</v>
      </c>
      <c r="EO19" s="34">
        <v>310.238</v>
      </c>
      <c r="EQ19" s="60">
        <f t="shared" si="62"/>
        <v>2419.3000000000002</v>
      </c>
      <c r="ER19" s="33">
        <v>2395.9810000000002</v>
      </c>
      <c r="ES19" s="34">
        <v>2442.6190000000001</v>
      </c>
      <c r="EU19" s="60">
        <f t="shared" si="63"/>
        <v>371.97249999999997</v>
      </c>
      <c r="EV19" s="33">
        <v>437.94499999999999</v>
      </c>
      <c r="EW19" s="34">
        <v>306</v>
      </c>
      <c r="EY19" s="60">
        <f t="shared" si="64"/>
        <v>2791.2725</v>
      </c>
      <c r="EZ19" s="55">
        <f t="shared" si="65"/>
        <v>2833.9260000000004</v>
      </c>
      <c r="FA19" s="68">
        <f t="shared" si="66"/>
        <v>2748.6190000000001</v>
      </c>
      <c r="FC19" s="60">
        <f t="shared" si="67"/>
        <v>3419.442</v>
      </c>
      <c r="FD19" s="33">
        <v>3379.01</v>
      </c>
      <c r="FE19" s="34">
        <v>3459.8739999999998</v>
      </c>
      <c r="FF19" s="33"/>
      <c r="FG19" s="71">
        <f t="shared" si="68"/>
        <v>0.37472500733731845</v>
      </c>
    </row>
    <row r="20" spans="1:163" x14ac:dyDescent="0.2">
      <c r="A20" s="1"/>
      <c r="B20" s="72" t="s">
        <v>148</v>
      </c>
      <c r="C20" s="32">
        <v>670.32</v>
      </c>
      <c r="D20" s="33">
        <v>643.07050000000004</v>
      </c>
      <c r="E20" s="33">
        <v>565.89099999999996</v>
      </c>
      <c r="F20" s="33">
        <v>61</v>
      </c>
      <c r="G20" s="33">
        <v>523.91200000000003</v>
      </c>
      <c r="H20" s="33">
        <v>731.32</v>
      </c>
      <c r="I20" s="34">
        <v>626.89099999999996</v>
      </c>
      <c r="J20" s="33"/>
      <c r="K20" s="35">
        <v>8.2140000000000004</v>
      </c>
      <c r="L20" s="36">
        <v>1.53</v>
      </c>
      <c r="M20" s="36">
        <v>0.18099999999999999</v>
      </c>
      <c r="N20" s="37">
        <f t="shared" si="0"/>
        <v>9.9249999999999989</v>
      </c>
      <c r="O20" s="36">
        <v>7.9269999999999996</v>
      </c>
      <c r="P20" s="37">
        <f t="shared" si="1"/>
        <v>1.9979999999999993</v>
      </c>
      <c r="Q20" s="36">
        <v>-5.1999999999999998E-2</v>
      </c>
      <c r="R20" s="37">
        <f t="shared" si="2"/>
        <v>2.0499999999999994</v>
      </c>
      <c r="S20" s="36">
        <v>0.63400000000000001</v>
      </c>
      <c r="T20" s="36">
        <v>-0.214</v>
      </c>
      <c r="U20" s="36">
        <v>-2.1000000000000001E-2</v>
      </c>
      <c r="V20" s="37">
        <f t="shared" si="3"/>
        <v>2.4489999999999994</v>
      </c>
      <c r="W20" s="36">
        <v>0.54800000000000004</v>
      </c>
      <c r="X20" s="38">
        <f t="shared" si="4"/>
        <v>1.9009999999999994</v>
      </c>
      <c r="Y20" s="36"/>
      <c r="Z20" s="39">
        <f t="shared" si="5"/>
        <v>2.5546188170659359E-2</v>
      </c>
      <c r="AA20" s="40">
        <f t="shared" si="6"/>
        <v>4.7584207330300483E-3</v>
      </c>
      <c r="AB20" s="41">
        <f t="shared" si="7"/>
        <v>0.76626389560174002</v>
      </c>
      <c r="AC20" s="41">
        <f t="shared" si="8"/>
        <v>0.75073397101998296</v>
      </c>
      <c r="AD20" s="41">
        <f t="shared" si="9"/>
        <v>0.79869017632241823</v>
      </c>
      <c r="AE20" s="40">
        <f t="shared" si="10"/>
        <v>2.4653595523352414E-2</v>
      </c>
      <c r="AF20" s="40">
        <f t="shared" si="11"/>
        <v>5.9122600088170711E-3</v>
      </c>
      <c r="AG20" s="40">
        <f t="shared" si="12"/>
        <v>1.2049662866152708E-2</v>
      </c>
      <c r="AH20" s="40">
        <f t="shared" si="13"/>
        <v>1.532671478714216E-2</v>
      </c>
      <c r="AI20" s="40">
        <f t="shared" si="14"/>
        <v>1.2994113032936901E-2</v>
      </c>
      <c r="AJ20" s="42">
        <f t="shared" si="15"/>
        <v>4.7474261882612945E-2</v>
      </c>
      <c r="AK20" s="36"/>
      <c r="AL20" s="47">
        <f t="shared" si="16"/>
        <v>0.19986218009880621</v>
      </c>
      <c r="AM20" s="41">
        <f t="shared" si="17"/>
        <v>0.24970795207623142</v>
      </c>
      <c r="AN20" s="42">
        <f t="shared" si="18"/>
        <v>3.4979899447852257E-2</v>
      </c>
      <c r="AO20" s="36"/>
      <c r="AP20" s="47">
        <f t="shared" si="19"/>
        <v>0.92581786951904177</v>
      </c>
      <c r="AQ20" s="41">
        <f t="shared" si="20"/>
        <v>0.896625963735314</v>
      </c>
      <c r="AR20" s="41">
        <f t="shared" si="21"/>
        <v>-5.5029220372359473E-2</v>
      </c>
      <c r="AS20" s="41">
        <f t="shared" si="22"/>
        <v>0.14513991377252658</v>
      </c>
      <c r="AT20" s="100">
        <v>2.67</v>
      </c>
      <c r="AU20" s="36"/>
      <c r="AV20" s="47">
        <f t="shared" si="23"/>
        <v>0.2331</v>
      </c>
      <c r="AW20" s="41">
        <f t="shared" si="24"/>
        <v>0.2331</v>
      </c>
      <c r="AX20" s="42">
        <f t="shared" si="25"/>
        <v>0.2331</v>
      </c>
      <c r="AY20" s="36"/>
      <c r="AZ20" s="47">
        <f t="shared" si="26"/>
        <v>0.12187462704379996</v>
      </c>
      <c r="BA20" s="41">
        <f t="shared" si="27"/>
        <v>0.23888768541296246</v>
      </c>
      <c r="BB20" s="41">
        <f t="shared" si="28"/>
        <v>0.23888768541296246</v>
      </c>
      <c r="BC20" s="42">
        <f t="shared" si="29"/>
        <v>0.23888768541296246</v>
      </c>
      <c r="BD20" s="36"/>
      <c r="BE20" s="39">
        <f t="shared" si="30"/>
        <v>-2.0047786984552602E-4</v>
      </c>
      <c r="BF20" s="41">
        <f t="shared" si="31"/>
        <v>-2.1505376344086027E-2</v>
      </c>
      <c r="BG20" s="40">
        <f t="shared" si="32"/>
        <v>1.5856410510151249E-2</v>
      </c>
      <c r="BH20" s="41">
        <f t="shared" si="33"/>
        <v>0.10638449226391605</v>
      </c>
      <c r="BI20" s="41">
        <f t="shared" si="34"/>
        <v>0.84095877121212392</v>
      </c>
      <c r="BJ20" s="42">
        <f t="shared" si="35"/>
        <v>0.85643437216358187</v>
      </c>
      <c r="BK20" s="36"/>
      <c r="BL20" s="35">
        <v>2.0630000000000002</v>
      </c>
      <c r="BM20" s="36">
        <v>61.671999999999997</v>
      </c>
      <c r="BN20" s="37">
        <f t="shared" si="36"/>
        <v>63.734999999999999</v>
      </c>
      <c r="BO20" s="33">
        <v>565.89099999999996</v>
      </c>
      <c r="BP20" s="36">
        <v>0.65</v>
      </c>
      <c r="BQ20" s="36">
        <v>2</v>
      </c>
      <c r="BR20" s="37">
        <f t="shared" si="37"/>
        <v>563.24099999999999</v>
      </c>
      <c r="BS20" s="36">
        <v>26.148</v>
      </c>
      <c r="BT20" s="36">
        <v>9.9640000000000004</v>
      </c>
      <c r="BU20" s="37">
        <f t="shared" si="38"/>
        <v>36.112000000000002</v>
      </c>
      <c r="BV20" s="36">
        <v>0</v>
      </c>
      <c r="BW20" s="36">
        <v>3.8929999999999998</v>
      </c>
      <c r="BX20" s="36">
        <v>3.6970000000000001</v>
      </c>
      <c r="BY20" s="36">
        <v>-0.3579999999999508</v>
      </c>
      <c r="BZ20" s="37">
        <f t="shared" si="39"/>
        <v>670.32</v>
      </c>
      <c r="CA20" s="36">
        <v>60.402999999999999</v>
      </c>
      <c r="CB20" s="33">
        <v>523.91200000000003</v>
      </c>
      <c r="CC20" s="37">
        <f t="shared" si="40"/>
        <v>584.31500000000005</v>
      </c>
      <c r="CD20" s="36">
        <v>0</v>
      </c>
      <c r="CE20" s="36">
        <v>4.3100000000000023</v>
      </c>
      <c r="CF20" s="37">
        <f t="shared" si="41"/>
        <v>4.3100000000000023</v>
      </c>
      <c r="CG20" s="36">
        <v>0</v>
      </c>
      <c r="CH20" s="36">
        <v>81.694999999999993</v>
      </c>
      <c r="CI20" s="66">
        <f t="shared" si="42"/>
        <v>670.31999999999994</v>
      </c>
      <c r="CJ20" s="36"/>
      <c r="CK20" s="67">
        <v>97.290187000000003</v>
      </c>
      <c r="CL20" s="36"/>
      <c r="CM20" s="60" t="s">
        <v>197</v>
      </c>
      <c r="CN20" s="55">
        <v>9</v>
      </c>
      <c r="CO20" s="68">
        <v>2</v>
      </c>
      <c r="CP20" s="60"/>
      <c r="CQ20" s="58" t="s">
        <v>133</v>
      </c>
      <c r="CR20" s="55"/>
      <c r="CS20" s="32">
        <v>76.563093600000002</v>
      </c>
      <c r="CT20" s="33">
        <v>76.563093600000002</v>
      </c>
      <c r="CU20" s="34">
        <v>76.563093600000002</v>
      </c>
      <c r="CV20" s="55"/>
      <c r="CW20" s="60">
        <f t="shared" si="43"/>
        <v>315.52750000000003</v>
      </c>
      <c r="CX20" s="33">
        <v>302.59899999999999</v>
      </c>
      <c r="CY20" s="34">
        <v>328.45600000000002</v>
      </c>
      <c r="CZ20" s="55"/>
      <c r="DA20" s="32">
        <v>24.234999999999999</v>
      </c>
      <c r="DB20" s="33">
        <v>5.7640000000000002</v>
      </c>
      <c r="DC20" s="33">
        <v>10.468</v>
      </c>
      <c r="DD20" s="33">
        <v>8.0519999999999996</v>
      </c>
      <c r="DE20" s="33">
        <v>32.369</v>
      </c>
      <c r="DF20" s="33">
        <v>2.82</v>
      </c>
      <c r="DG20" s="33">
        <v>0.78900000000000003</v>
      </c>
      <c r="DH20" s="33">
        <v>0.498</v>
      </c>
      <c r="DI20" s="66">
        <v>423.70400000000001</v>
      </c>
      <c r="DJ20" s="66">
        <f t="shared" si="44"/>
        <v>508.69900000000001</v>
      </c>
      <c r="DK20" s="33"/>
      <c r="DL20" s="47">
        <f t="shared" si="45"/>
        <v>4.7641139455748882E-2</v>
      </c>
      <c r="DM20" s="41">
        <f t="shared" si="46"/>
        <v>1.1330865600286221E-2</v>
      </c>
      <c r="DN20" s="41">
        <f t="shared" si="47"/>
        <v>2.0577984230360193E-2</v>
      </c>
      <c r="DO20" s="41">
        <f t="shared" si="48"/>
        <v>1.582861377749907E-2</v>
      </c>
      <c r="DP20" s="41">
        <f t="shared" si="49"/>
        <v>6.3630948753585118E-2</v>
      </c>
      <c r="DQ20" s="41">
        <f t="shared" si="50"/>
        <v>5.5435532603759783E-3</v>
      </c>
      <c r="DR20" s="41">
        <f t="shared" si="51"/>
        <v>1.5510154334881729E-3</v>
      </c>
      <c r="DS20" s="41">
        <f t="shared" si="52"/>
        <v>9.7896791619405581E-4</v>
      </c>
      <c r="DT20" s="41">
        <f t="shared" si="53"/>
        <v>0.83291691157246228</v>
      </c>
      <c r="DU20" s="70">
        <f t="shared" si="54"/>
        <v>1</v>
      </c>
      <c r="DV20" s="55"/>
      <c r="DW20" s="35">
        <v>2.1360000000000001</v>
      </c>
      <c r="DX20" s="36">
        <v>6.8369999999999997</v>
      </c>
      <c r="DY20" s="66">
        <f t="shared" si="55"/>
        <v>8.972999999999999</v>
      </c>
      <c r="EA20" s="35">
        <v>0.65</v>
      </c>
      <c r="EB20" s="36">
        <v>2</v>
      </c>
      <c r="EC20" s="66">
        <f t="shared" si="56"/>
        <v>2.65</v>
      </c>
      <c r="EE20" s="32">
        <f t="shared" si="57"/>
        <v>475.89099999999996</v>
      </c>
      <c r="EF20" s="33">
        <f t="shared" si="58"/>
        <v>89.999999999999972</v>
      </c>
      <c r="EG20" s="34">
        <f t="shared" si="59"/>
        <v>565.89099999999996</v>
      </c>
      <c r="EH20" s="63"/>
      <c r="EI20" s="47">
        <v>0.84095877121212392</v>
      </c>
      <c r="EJ20" s="41">
        <v>0.15904122878787608</v>
      </c>
      <c r="EK20" s="42">
        <f t="shared" si="60"/>
        <v>1</v>
      </c>
      <c r="EL20" s="55"/>
      <c r="EM20" s="60">
        <f t="shared" si="61"/>
        <v>80.085499999999996</v>
      </c>
      <c r="EN20" s="33">
        <v>78.475999999999999</v>
      </c>
      <c r="EO20" s="34">
        <v>81.694999999999993</v>
      </c>
      <c r="EQ20" s="60">
        <f t="shared" si="62"/>
        <v>518.76049999999998</v>
      </c>
      <c r="ER20" s="33">
        <v>471.63</v>
      </c>
      <c r="ES20" s="34">
        <v>565.89099999999996</v>
      </c>
      <c r="EU20" s="60">
        <f t="shared" si="63"/>
        <v>45.5</v>
      </c>
      <c r="EV20" s="33">
        <v>30</v>
      </c>
      <c r="EW20" s="34">
        <v>61</v>
      </c>
      <c r="EY20" s="60">
        <f t="shared" si="64"/>
        <v>564.26049999999998</v>
      </c>
      <c r="EZ20" s="55">
        <f t="shared" si="65"/>
        <v>501.63</v>
      </c>
      <c r="FA20" s="68">
        <f t="shared" si="66"/>
        <v>626.89099999999996</v>
      </c>
      <c r="FC20" s="60">
        <f t="shared" si="67"/>
        <v>515.05849999999998</v>
      </c>
      <c r="FD20" s="33">
        <v>506.20499999999998</v>
      </c>
      <c r="FE20" s="34">
        <v>523.91200000000003</v>
      </c>
      <c r="FF20" s="33"/>
      <c r="FG20" s="71">
        <f t="shared" si="68"/>
        <v>0.48999880654015993</v>
      </c>
    </row>
    <row r="21" spans="1:163" x14ac:dyDescent="0.2">
      <c r="A21" s="1"/>
      <c r="B21" s="72" t="s">
        <v>150</v>
      </c>
      <c r="C21" s="32">
        <v>6563.9350000000004</v>
      </c>
      <c r="D21" s="33">
        <v>6486.6550000000007</v>
      </c>
      <c r="E21" s="33">
        <v>5546.6710000000003</v>
      </c>
      <c r="F21" s="33">
        <v>1872.9</v>
      </c>
      <c r="G21" s="33">
        <v>4585.7299999999996</v>
      </c>
      <c r="H21" s="33">
        <v>8436.8350000000009</v>
      </c>
      <c r="I21" s="34">
        <v>7419.5709999999999</v>
      </c>
      <c r="J21" s="33"/>
      <c r="K21" s="35">
        <v>62.34</v>
      </c>
      <c r="L21" s="36">
        <v>22.564999999999998</v>
      </c>
      <c r="M21" s="36">
        <v>0.60699999999999998</v>
      </c>
      <c r="N21" s="37">
        <f t="shared" si="0"/>
        <v>85.512</v>
      </c>
      <c r="O21" s="36">
        <v>48.988</v>
      </c>
      <c r="P21" s="37">
        <f t="shared" si="1"/>
        <v>36.524000000000001</v>
      </c>
      <c r="Q21" s="36">
        <v>5.6450000000000005</v>
      </c>
      <c r="R21" s="37">
        <f t="shared" si="2"/>
        <v>30.879000000000001</v>
      </c>
      <c r="S21" s="36">
        <v>3.6030000000000002</v>
      </c>
      <c r="T21" s="36">
        <v>0.46100000000000002</v>
      </c>
      <c r="U21" s="36">
        <v>0</v>
      </c>
      <c r="V21" s="37">
        <f t="shared" si="3"/>
        <v>34.942999999999998</v>
      </c>
      <c r="W21" s="36">
        <v>8.7100000000000009</v>
      </c>
      <c r="X21" s="38">
        <f t="shared" si="4"/>
        <v>26.232999999999997</v>
      </c>
      <c r="Y21" s="36"/>
      <c r="Z21" s="39">
        <f t="shared" si="5"/>
        <v>1.9221000654420499E-2</v>
      </c>
      <c r="AA21" s="40">
        <f t="shared" si="6"/>
        <v>6.9573609202277587E-3</v>
      </c>
      <c r="AB21" s="41">
        <f t="shared" si="7"/>
        <v>0.54688755916763421</v>
      </c>
      <c r="AC21" s="41">
        <f t="shared" si="8"/>
        <v>0.54971665825057514</v>
      </c>
      <c r="AD21" s="41">
        <f t="shared" si="9"/>
        <v>0.57287866030498646</v>
      </c>
      <c r="AE21" s="40">
        <f t="shared" si="10"/>
        <v>1.5104240937740637E-2</v>
      </c>
      <c r="AF21" s="40">
        <f t="shared" si="11"/>
        <v>8.0882982060861853E-3</v>
      </c>
      <c r="AG21" s="40">
        <f t="shared" si="12"/>
        <v>1.4963212986788901E-2</v>
      </c>
      <c r="AH21" s="40">
        <f t="shared" si="13"/>
        <v>2.315125562107986E-2</v>
      </c>
      <c r="AI21" s="40">
        <f t="shared" si="14"/>
        <v>1.7613275409562555E-2</v>
      </c>
      <c r="AJ21" s="42">
        <f t="shared" si="15"/>
        <v>8.1131505067819631E-2</v>
      </c>
      <c r="AK21" s="36"/>
      <c r="AL21" s="47">
        <f t="shared" si="16"/>
        <v>4.7941193918973439E-2</v>
      </c>
      <c r="AM21" s="41">
        <f t="shared" si="17"/>
        <v>6.799106175101359E-2</v>
      </c>
      <c r="AN21" s="42">
        <f t="shared" si="18"/>
        <v>7.0417097430264003E-2</v>
      </c>
      <c r="AO21" s="36"/>
      <c r="AP21" s="47">
        <f t="shared" si="19"/>
        <v>0.82675356082954976</v>
      </c>
      <c r="AQ21" s="41">
        <f t="shared" si="20"/>
        <v>0.78856523405653689</v>
      </c>
      <c r="AR21" s="41">
        <f t="shared" si="21"/>
        <v>5.5692202924008262E-2</v>
      </c>
      <c r="AS21" s="41">
        <f t="shared" si="22"/>
        <v>0.13162729368892284</v>
      </c>
      <c r="AT21" s="100">
        <v>4.0199999999999996</v>
      </c>
      <c r="AU21" s="36"/>
      <c r="AV21" s="47">
        <f t="shared" si="23"/>
        <v>0.17288034198686394</v>
      </c>
      <c r="AW21" s="41">
        <f t="shared" si="24"/>
        <v>0.18933160511983252</v>
      </c>
      <c r="AX21" s="42">
        <f t="shared" si="25"/>
        <v>0.20871972337505695</v>
      </c>
      <c r="AY21" s="36"/>
      <c r="AZ21" s="47">
        <f t="shared" si="26"/>
        <v>0.10439789546971442</v>
      </c>
      <c r="BA21" s="41">
        <f t="shared" si="27"/>
        <v>0.18014576262267479</v>
      </c>
      <c r="BB21" s="41">
        <f t="shared" si="28"/>
        <v>0.19659702575564336</v>
      </c>
      <c r="BC21" s="42">
        <f t="shared" si="29"/>
        <v>0.21598514401086777</v>
      </c>
      <c r="BD21" s="36"/>
      <c r="BE21" s="39">
        <f t="shared" si="30"/>
        <v>2.0831040427440402E-3</v>
      </c>
      <c r="BF21" s="41">
        <f t="shared" si="31"/>
        <v>0.13908051640879079</v>
      </c>
      <c r="BG21" s="40">
        <f t="shared" si="32"/>
        <v>8.1832868760378964E-3</v>
      </c>
      <c r="BH21" s="41">
        <f t="shared" si="33"/>
        <v>6.3883779093579396E-2</v>
      </c>
      <c r="BI21" s="41">
        <f t="shared" si="34"/>
        <v>0.70023983755301145</v>
      </c>
      <c r="BJ21" s="42">
        <f t="shared" si="35"/>
        <v>0.77590739410674814</v>
      </c>
      <c r="BK21" s="36"/>
      <c r="BL21" s="35">
        <v>138.85499999999999</v>
      </c>
      <c r="BM21" s="36">
        <v>257.83800000000002</v>
      </c>
      <c r="BN21" s="37">
        <f t="shared" si="36"/>
        <v>396.69299999999998</v>
      </c>
      <c r="BO21" s="33">
        <v>5546.6710000000003</v>
      </c>
      <c r="BP21" s="36">
        <v>8.0579999999999998</v>
      </c>
      <c r="BQ21" s="36">
        <v>17.190000000000001</v>
      </c>
      <c r="BR21" s="37">
        <f t="shared" si="37"/>
        <v>5521.4230000000007</v>
      </c>
      <c r="BS21" s="36">
        <v>467.29999999999995</v>
      </c>
      <c r="BT21" s="36">
        <v>116.096</v>
      </c>
      <c r="BU21" s="37">
        <f t="shared" si="38"/>
        <v>583.39599999999996</v>
      </c>
      <c r="BV21" s="36">
        <v>12.15</v>
      </c>
      <c r="BW21" s="36">
        <v>7.1360000000000001</v>
      </c>
      <c r="BX21" s="36">
        <v>27.196000000000002</v>
      </c>
      <c r="BY21" s="36">
        <v>15.940999999999544</v>
      </c>
      <c r="BZ21" s="37">
        <f t="shared" si="39"/>
        <v>6563.9350000000004</v>
      </c>
      <c r="CA21" s="36">
        <v>5.0000000000000001E-3</v>
      </c>
      <c r="CB21" s="33">
        <v>4585.7299999999996</v>
      </c>
      <c r="CC21" s="37">
        <f t="shared" si="40"/>
        <v>4585.7349999999997</v>
      </c>
      <c r="CD21" s="36">
        <v>1100.146</v>
      </c>
      <c r="CE21" s="36">
        <v>63.391000000000759</v>
      </c>
      <c r="CF21" s="37">
        <f t="shared" si="41"/>
        <v>1163.5370000000007</v>
      </c>
      <c r="CG21" s="36">
        <v>129.40199999999999</v>
      </c>
      <c r="CH21" s="36">
        <v>685.26099999999997</v>
      </c>
      <c r="CI21" s="66">
        <f t="shared" si="42"/>
        <v>6563.9350000000013</v>
      </c>
      <c r="CJ21" s="36"/>
      <c r="CK21" s="67">
        <v>863.99299999999994</v>
      </c>
      <c r="CL21" s="36"/>
      <c r="CM21" s="60" t="s">
        <v>200</v>
      </c>
      <c r="CN21" s="55">
        <v>50</v>
      </c>
      <c r="CO21" s="68">
        <v>7</v>
      </c>
      <c r="CP21" s="69" t="s">
        <v>129</v>
      </c>
      <c r="CQ21" s="58" t="s">
        <v>133</v>
      </c>
      <c r="CR21" s="55"/>
      <c r="CS21" s="32">
        <v>624.21300000000008</v>
      </c>
      <c r="CT21" s="33">
        <v>683.61300000000006</v>
      </c>
      <c r="CU21" s="34">
        <v>753.61699999999996</v>
      </c>
      <c r="CV21" s="55"/>
      <c r="CW21" s="60">
        <f t="shared" si="43"/>
        <v>3506.3325</v>
      </c>
      <c r="CX21" s="33">
        <v>3402</v>
      </c>
      <c r="CY21" s="34">
        <v>3610.665</v>
      </c>
      <c r="CZ21" s="55"/>
      <c r="DA21" s="32">
        <v>573.32899999999995</v>
      </c>
      <c r="DB21" s="33">
        <v>39.811999999999998</v>
      </c>
      <c r="DC21" s="33">
        <v>182.24299999999999</v>
      </c>
      <c r="DD21" s="33">
        <v>125.381</v>
      </c>
      <c r="DE21" s="33">
        <v>459.971</v>
      </c>
      <c r="DF21" s="33">
        <v>179.57599999999999</v>
      </c>
      <c r="DG21" s="33">
        <v>45.497</v>
      </c>
      <c r="DH21" s="33">
        <v>2.1316282072803006E-13</v>
      </c>
      <c r="DI21" s="66">
        <v>3893.6390000000001</v>
      </c>
      <c r="DJ21" s="66">
        <f t="shared" si="44"/>
        <v>5499.4480000000003</v>
      </c>
      <c r="DK21" s="33"/>
      <c r="DL21" s="47">
        <f t="shared" si="45"/>
        <v>0.10425209948343905</v>
      </c>
      <c r="DM21" s="41">
        <f t="shared" si="46"/>
        <v>7.239272014209425E-3</v>
      </c>
      <c r="DN21" s="41">
        <f t="shared" si="47"/>
        <v>3.3138416801104402E-2</v>
      </c>
      <c r="DO21" s="41">
        <f t="shared" si="48"/>
        <v>2.2798833628393248E-2</v>
      </c>
      <c r="DP21" s="41">
        <f t="shared" si="49"/>
        <v>8.3639485271976385E-2</v>
      </c>
      <c r="DQ21" s="41">
        <f t="shared" si="50"/>
        <v>3.265345903807073E-2</v>
      </c>
      <c r="DR21" s="41">
        <f t="shared" si="51"/>
        <v>8.2730121277626405E-3</v>
      </c>
      <c r="DS21" s="41">
        <f t="shared" si="52"/>
        <v>3.8760766667496454E-17</v>
      </c>
      <c r="DT21" s="41">
        <f t="shared" si="53"/>
        <v>0.7080054216350441</v>
      </c>
      <c r="DU21" s="70">
        <f t="shared" si="54"/>
        <v>1</v>
      </c>
      <c r="DV21" s="55"/>
      <c r="DW21" s="35">
        <v>20.516999999999999</v>
      </c>
      <c r="DX21" s="36">
        <v>24.873000000000001</v>
      </c>
      <c r="DY21" s="66">
        <f t="shared" si="55"/>
        <v>45.39</v>
      </c>
      <c r="EA21" s="35">
        <v>8.0579999999999998</v>
      </c>
      <c r="EB21" s="36">
        <v>17.190000000000001</v>
      </c>
      <c r="EC21" s="66">
        <f t="shared" si="56"/>
        <v>25.248000000000001</v>
      </c>
      <c r="EE21" s="32">
        <f t="shared" si="57"/>
        <v>3883.9999999999995</v>
      </c>
      <c r="EF21" s="33">
        <f t="shared" si="58"/>
        <v>1662.6710000000005</v>
      </c>
      <c r="EG21" s="34">
        <f t="shared" si="59"/>
        <v>5546.6710000000003</v>
      </c>
      <c r="EH21" s="63"/>
      <c r="EI21" s="47">
        <v>0.70023983755301145</v>
      </c>
      <c r="EJ21" s="41">
        <v>0.29976016244698855</v>
      </c>
      <c r="EK21" s="42">
        <f t="shared" si="60"/>
        <v>1</v>
      </c>
      <c r="EL21" s="55"/>
      <c r="EM21" s="60">
        <f t="shared" si="61"/>
        <v>646.67849999999999</v>
      </c>
      <c r="EN21" s="33">
        <v>608.096</v>
      </c>
      <c r="EO21" s="34">
        <v>685.26099999999997</v>
      </c>
      <c r="EQ21" s="60">
        <f t="shared" si="62"/>
        <v>5419.7965000000004</v>
      </c>
      <c r="ER21" s="33">
        <v>5292.9219999999996</v>
      </c>
      <c r="ES21" s="34">
        <v>5546.6710000000003</v>
      </c>
      <c r="EU21" s="60">
        <f t="shared" si="63"/>
        <v>1763.6</v>
      </c>
      <c r="EV21" s="33">
        <v>1654.3</v>
      </c>
      <c r="EW21" s="34">
        <v>1872.9</v>
      </c>
      <c r="EY21" s="60">
        <f t="shared" si="64"/>
        <v>7183.3964999999998</v>
      </c>
      <c r="EZ21" s="55">
        <f t="shared" si="65"/>
        <v>6947.2219999999998</v>
      </c>
      <c r="FA21" s="68">
        <f t="shared" si="66"/>
        <v>7419.5709999999999</v>
      </c>
      <c r="FC21" s="60">
        <f t="shared" si="67"/>
        <v>4434.8945000000003</v>
      </c>
      <c r="FD21" s="33">
        <v>4284.0590000000002</v>
      </c>
      <c r="FE21" s="34">
        <v>4585.7299999999996</v>
      </c>
      <c r="FF21" s="33"/>
      <c r="FG21" s="71">
        <f t="shared" si="68"/>
        <v>0.55007628808024456</v>
      </c>
    </row>
    <row r="22" spans="1:163" x14ac:dyDescent="0.2">
      <c r="A22" s="1"/>
      <c r="B22" s="72" t="s">
        <v>151</v>
      </c>
      <c r="C22" s="32">
        <v>3061.9520000000002</v>
      </c>
      <c r="D22" s="33">
        <v>2944.5084999999999</v>
      </c>
      <c r="E22" s="33">
        <v>2386.5940000000001</v>
      </c>
      <c r="F22" s="33">
        <v>874</v>
      </c>
      <c r="G22" s="33">
        <v>2197.4479999999999</v>
      </c>
      <c r="H22" s="33">
        <v>3935.9520000000002</v>
      </c>
      <c r="I22" s="34">
        <v>3260.5940000000001</v>
      </c>
      <c r="J22" s="33"/>
      <c r="K22" s="35">
        <v>24.539000000000001</v>
      </c>
      <c r="L22" s="36">
        <v>8.5459999999999994</v>
      </c>
      <c r="M22" s="36">
        <v>0.6</v>
      </c>
      <c r="N22" s="37">
        <f t="shared" si="0"/>
        <v>33.685000000000002</v>
      </c>
      <c r="O22" s="36">
        <v>19.847000000000001</v>
      </c>
      <c r="P22" s="37">
        <f t="shared" si="1"/>
        <v>13.838000000000001</v>
      </c>
      <c r="Q22" s="36">
        <v>1.6259999999999999</v>
      </c>
      <c r="R22" s="37">
        <f t="shared" si="2"/>
        <v>12.212000000000002</v>
      </c>
      <c r="S22" s="36">
        <v>5.6340000000000003</v>
      </c>
      <c r="T22" s="36">
        <v>0.98399999999999999</v>
      </c>
      <c r="U22" s="36">
        <v>0.153</v>
      </c>
      <c r="V22" s="37">
        <f t="shared" si="3"/>
        <v>18.983000000000004</v>
      </c>
      <c r="W22" s="36">
        <v>3.6660000000000004</v>
      </c>
      <c r="X22" s="38">
        <f t="shared" si="4"/>
        <v>15.317000000000004</v>
      </c>
      <c r="Y22" s="36"/>
      <c r="Z22" s="39">
        <f t="shared" si="5"/>
        <v>1.6667637400265615E-2</v>
      </c>
      <c r="AA22" s="40">
        <f t="shared" si="6"/>
        <v>5.8047039089885455E-3</v>
      </c>
      <c r="AB22" s="41">
        <f t="shared" si="7"/>
        <v>0.49244473116145199</v>
      </c>
      <c r="AC22" s="41">
        <f t="shared" si="8"/>
        <v>0.50476868689437682</v>
      </c>
      <c r="AD22" s="41">
        <f t="shared" si="9"/>
        <v>0.58919400326554849</v>
      </c>
      <c r="AE22" s="40">
        <f t="shared" si="10"/>
        <v>1.348068786352629E-2</v>
      </c>
      <c r="AF22" s="40">
        <f t="shared" si="11"/>
        <v>1.0403773668848301E-2</v>
      </c>
      <c r="AG22" s="40">
        <f t="shared" si="12"/>
        <v>2.0692245237622416E-2</v>
      </c>
      <c r="AH22" s="40">
        <f t="shared" si="13"/>
        <v>2.7634691426572051E-2</v>
      </c>
      <c r="AI22" s="40">
        <f t="shared" si="14"/>
        <v>1.6497597365139709E-2</v>
      </c>
      <c r="AJ22" s="42">
        <f t="shared" si="15"/>
        <v>9.4064543863420058E-2</v>
      </c>
      <c r="AK22" s="36"/>
      <c r="AL22" s="47">
        <f t="shared" si="16"/>
        <v>0.11001532518935572</v>
      </c>
      <c r="AM22" s="41">
        <f t="shared" si="17"/>
        <v>0.15213096565261108</v>
      </c>
      <c r="AN22" s="42">
        <f t="shared" si="18"/>
        <v>9.4188043465812443E-2</v>
      </c>
      <c r="AO22" s="36"/>
      <c r="AP22" s="47">
        <f t="shared" si="19"/>
        <v>0.92074646965508156</v>
      </c>
      <c r="AQ22" s="41">
        <f t="shared" si="20"/>
        <v>0.81380121004641459</v>
      </c>
      <c r="AR22" s="41">
        <f t="shared" si="21"/>
        <v>-3.3226190351775625E-2</v>
      </c>
      <c r="AS22" s="41">
        <f t="shared" si="22"/>
        <v>0.19742830717137305</v>
      </c>
      <c r="AT22" s="100">
        <v>2.79</v>
      </c>
      <c r="AU22" s="36"/>
      <c r="AV22" s="47">
        <f t="shared" si="23"/>
        <v>0.18100000000000002</v>
      </c>
      <c r="AW22" s="41">
        <f t="shared" si="24"/>
        <v>0.18100000000000002</v>
      </c>
      <c r="AX22" s="42">
        <f t="shared" si="25"/>
        <v>0.20600000000000002</v>
      </c>
      <c r="AY22" s="36"/>
      <c r="AZ22" s="47">
        <f t="shared" si="26"/>
        <v>0.11006540925527245</v>
      </c>
      <c r="BA22" s="41">
        <f t="shared" si="27"/>
        <v>0.19052552120776423</v>
      </c>
      <c r="BB22" s="41">
        <f t="shared" si="28"/>
        <v>0.19052552120776423</v>
      </c>
      <c r="BC22" s="42">
        <f t="shared" si="29"/>
        <v>0.21552552120776419</v>
      </c>
      <c r="BD22" s="36"/>
      <c r="BE22" s="39">
        <f t="shared" si="30"/>
        <v>1.4336573096133292E-3</v>
      </c>
      <c r="BF22" s="41">
        <f t="shared" si="31"/>
        <v>7.9487680876026576E-2</v>
      </c>
      <c r="BG22" s="40">
        <f t="shared" si="32"/>
        <v>2.7516200912262412E-3</v>
      </c>
      <c r="BH22" s="41">
        <f t="shared" si="33"/>
        <v>1.9123916689963657E-2</v>
      </c>
      <c r="BI22" s="41">
        <f t="shared" si="34"/>
        <v>0.87178380570805092</v>
      </c>
      <c r="BJ22" s="42">
        <f t="shared" si="35"/>
        <v>0.90615206922419655</v>
      </c>
      <c r="BK22" s="36"/>
      <c r="BL22" s="35">
        <v>23.968</v>
      </c>
      <c r="BM22" s="36">
        <v>156.75200000000001</v>
      </c>
      <c r="BN22" s="37">
        <f t="shared" si="36"/>
        <v>180.72</v>
      </c>
      <c r="BO22" s="33">
        <v>2386.5940000000001</v>
      </c>
      <c r="BP22" s="36">
        <v>1.5760000000000001</v>
      </c>
      <c r="BQ22" s="36">
        <v>4.8010000000000002</v>
      </c>
      <c r="BR22" s="37">
        <f t="shared" si="37"/>
        <v>2380.2170000000001</v>
      </c>
      <c r="BS22" s="36">
        <v>411.35900000000004</v>
      </c>
      <c r="BT22" s="36">
        <v>62.164000000000001</v>
      </c>
      <c r="BU22" s="37">
        <f t="shared" si="38"/>
        <v>473.52300000000002</v>
      </c>
      <c r="BV22" s="36">
        <v>1.85</v>
      </c>
      <c r="BW22" s="36">
        <v>0.20300000000000001</v>
      </c>
      <c r="BX22" s="36">
        <v>19.669</v>
      </c>
      <c r="BY22" s="36">
        <v>5.7700000000003016</v>
      </c>
      <c r="BZ22" s="37">
        <f t="shared" si="39"/>
        <v>3061.9520000000002</v>
      </c>
      <c r="CA22" s="36">
        <v>2.7789999999999999</v>
      </c>
      <c r="CB22" s="33">
        <v>2197.4479999999999</v>
      </c>
      <c r="CC22" s="37">
        <f t="shared" si="40"/>
        <v>2200.2269999999999</v>
      </c>
      <c r="CD22" s="36">
        <v>460</v>
      </c>
      <c r="CE22" s="36">
        <v>24.710000000000377</v>
      </c>
      <c r="CF22" s="37">
        <f t="shared" si="41"/>
        <v>484.71000000000038</v>
      </c>
      <c r="CG22" s="36">
        <v>40</v>
      </c>
      <c r="CH22" s="36">
        <v>337.01499999999999</v>
      </c>
      <c r="CI22" s="66">
        <f t="shared" si="42"/>
        <v>3061.9520000000002</v>
      </c>
      <c r="CJ22" s="36"/>
      <c r="CK22" s="67">
        <v>604.51600000000008</v>
      </c>
      <c r="CL22" s="36"/>
      <c r="CM22" s="60" t="s">
        <v>198</v>
      </c>
      <c r="CN22" s="55">
        <v>22.3</v>
      </c>
      <c r="CO22" s="68">
        <v>2</v>
      </c>
      <c r="CP22" s="69" t="s">
        <v>129</v>
      </c>
      <c r="CQ22" s="68"/>
      <c r="CR22" s="55"/>
      <c r="CS22" s="32">
        <v>291.04727600000007</v>
      </c>
      <c r="CT22" s="33">
        <v>291.04727600000007</v>
      </c>
      <c r="CU22" s="34">
        <v>331.24717600000002</v>
      </c>
      <c r="CV22" s="55"/>
      <c r="CW22" s="60">
        <f t="shared" si="43"/>
        <v>1480.4580000000001</v>
      </c>
      <c r="CX22" s="33">
        <v>1352.92</v>
      </c>
      <c r="CY22" s="34">
        <v>1607.9960000000001</v>
      </c>
      <c r="CZ22" s="55"/>
      <c r="DA22" s="32">
        <v>216.465</v>
      </c>
      <c r="DB22" s="33">
        <v>32.685000000000002</v>
      </c>
      <c r="DC22" s="33">
        <v>12.102</v>
      </c>
      <c r="DD22" s="33">
        <v>8.1530000000000005</v>
      </c>
      <c r="DE22" s="33">
        <v>20.555</v>
      </c>
      <c r="DF22" s="33">
        <v>13.56</v>
      </c>
      <c r="DG22" s="33">
        <v>7.9420000000000002</v>
      </c>
      <c r="DH22" s="33">
        <v>7.0560000000002674</v>
      </c>
      <c r="DI22" s="66">
        <v>1960.962</v>
      </c>
      <c r="DJ22" s="66">
        <f t="shared" si="44"/>
        <v>2279.4800000000005</v>
      </c>
      <c r="DK22" s="33"/>
      <c r="DL22" s="47">
        <f t="shared" si="45"/>
        <v>9.4962447575762873E-2</v>
      </c>
      <c r="DM22" s="41">
        <f t="shared" si="46"/>
        <v>1.4338796567638231E-2</v>
      </c>
      <c r="DN22" s="41">
        <f t="shared" si="47"/>
        <v>5.3091055854844081E-3</v>
      </c>
      <c r="DO22" s="41">
        <f t="shared" si="48"/>
        <v>3.576692929966483E-3</v>
      </c>
      <c r="DP22" s="41">
        <f t="shared" si="49"/>
        <v>9.0174074788986949E-3</v>
      </c>
      <c r="DQ22" s="41">
        <f t="shared" si="50"/>
        <v>5.9487251478407346E-3</v>
      </c>
      <c r="DR22" s="41">
        <f t="shared" si="51"/>
        <v>3.4841279590081941E-3</v>
      </c>
      <c r="DS22" s="41">
        <f t="shared" si="52"/>
        <v>3.0954428202924641E-3</v>
      </c>
      <c r="DT22" s="41">
        <f t="shared" si="53"/>
        <v>0.86026725393510783</v>
      </c>
      <c r="DU22" s="70">
        <f t="shared" si="54"/>
        <v>0.99999999999999989</v>
      </c>
      <c r="DV22" s="55"/>
      <c r="DW22" s="35">
        <v>5.61</v>
      </c>
      <c r="DX22" s="36">
        <v>0.95699999999999996</v>
      </c>
      <c r="DY22" s="66">
        <f t="shared" si="55"/>
        <v>6.5670000000000002</v>
      </c>
      <c r="EA22" s="35">
        <v>1.5760000000000001</v>
      </c>
      <c r="EB22" s="36">
        <v>4.8010000000000002</v>
      </c>
      <c r="EC22" s="66">
        <f t="shared" si="56"/>
        <v>6.3770000000000007</v>
      </c>
      <c r="EE22" s="32">
        <f t="shared" si="57"/>
        <v>2080.5940000000001</v>
      </c>
      <c r="EF22" s="33">
        <f t="shared" si="58"/>
        <v>305.99999999999994</v>
      </c>
      <c r="EG22" s="34">
        <f t="shared" si="59"/>
        <v>2386.5940000000001</v>
      </c>
      <c r="EH22" s="63"/>
      <c r="EI22" s="47">
        <v>0.87178380570805092</v>
      </c>
      <c r="EJ22" s="41">
        <v>0.12821619429194908</v>
      </c>
      <c r="EK22" s="42">
        <f t="shared" si="60"/>
        <v>1</v>
      </c>
      <c r="EL22" s="55"/>
      <c r="EM22" s="60">
        <f t="shared" si="61"/>
        <v>325.66999999999996</v>
      </c>
      <c r="EN22" s="33">
        <v>314.32499999999999</v>
      </c>
      <c r="EO22" s="34">
        <v>337.01499999999999</v>
      </c>
      <c r="EQ22" s="60">
        <f t="shared" si="62"/>
        <v>2268.3244999999997</v>
      </c>
      <c r="ER22" s="33">
        <v>2150.0549999999998</v>
      </c>
      <c r="ES22" s="34">
        <v>2386.5940000000001</v>
      </c>
      <c r="EU22" s="60">
        <f t="shared" si="63"/>
        <v>777</v>
      </c>
      <c r="EV22" s="33">
        <v>680</v>
      </c>
      <c r="EW22" s="34">
        <v>874</v>
      </c>
      <c r="EY22" s="60">
        <f t="shared" si="64"/>
        <v>3045.3244999999997</v>
      </c>
      <c r="EZ22" s="55">
        <f t="shared" si="65"/>
        <v>2830.0549999999998</v>
      </c>
      <c r="FA22" s="68">
        <f t="shared" si="66"/>
        <v>3260.5940000000001</v>
      </c>
      <c r="FC22" s="60">
        <f t="shared" si="67"/>
        <v>2102.8694999999998</v>
      </c>
      <c r="FD22" s="33">
        <v>2008.2909999999999</v>
      </c>
      <c r="FE22" s="34">
        <v>2197.4479999999999</v>
      </c>
      <c r="FF22" s="33"/>
      <c r="FG22" s="71">
        <f t="shared" si="68"/>
        <v>0.52515388876115632</v>
      </c>
    </row>
    <row r="23" spans="1:163" x14ac:dyDescent="0.2">
      <c r="A23" s="1"/>
      <c r="B23" s="72" t="s">
        <v>152</v>
      </c>
      <c r="C23" s="32">
        <v>1660.7370000000001</v>
      </c>
      <c r="D23" s="33">
        <v>1621.9704999999999</v>
      </c>
      <c r="E23" s="33">
        <v>1247.123</v>
      </c>
      <c r="F23" s="33">
        <v>465</v>
      </c>
      <c r="G23" s="33">
        <v>1145.7760000000001</v>
      </c>
      <c r="H23" s="33">
        <v>2125.7370000000001</v>
      </c>
      <c r="I23" s="34">
        <v>1712.123</v>
      </c>
      <c r="J23" s="33"/>
      <c r="K23" s="35">
        <v>14.013</v>
      </c>
      <c r="L23" s="36">
        <v>3.8450000000000002</v>
      </c>
      <c r="M23" s="36">
        <v>5.1999999999999998E-2</v>
      </c>
      <c r="N23" s="37">
        <f t="shared" si="0"/>
        <v>17.91</v>
      </c>
      <c r="O23" s="36">
        <v>11.497</v>
      </c>
      <c r="P23" s="37">
        <f t="shared" si="1"/>
        <v>6.4130000000000003</v>
      </c>
      <c r="Q23" s="36">
        <v>-0.22</v>
      </c>
      <c r="R23" s="37">
        <f t="shared" si="2"/>
        <v>6.633</v>
      </c>
      <c r="S23" s="36">
        <v>1.7350000000000001</v>
      </c>
      <c r="T23" s="36">
        <v>2.700000000000001E-2</v>
      </c>
      <c r="U23" s="36">
        <v>8.9999999999999993E-3</v>
      </c>
      <c r="V23" s="37">
        <f t="shared" si="3"/>
        <v>8.4039999999999999</v>
      </c>
      <c r="W23" s="36">
        <v>1.7889999999999999</v>
      </c>
      <c r="X23" s="38">
        <f t="shared" si="4"/>
        <v>6.6150000000000002</v>
      </c>
      <c r="Y23" s="36"/>
      <c r="Z23" s="39">
        <f t="shared" si="5"/>
        <v>1.7278982570891395E-2</v>
      </c>
      <c r="AA23" s="40">
        <f t="shared" si="6"/>
        <v>4.7411466484748033E-3</v>
      </c>
      <c r="AB23" s="41">
        <f t="shared" si="7"/>
        <v>0.58443472956486375</v>
      </c>
      <c r="AC23" s="41">
        <f t="shared" si="8"/>
        <v>0.58523797403919575</v>
      </c>
      <c r="AD23" s="41">
        <f t="shared" si="9"/>
        <v>0.64193188163037407</v>
      </c>
      <c r="AE23" s="40">
        <f t="shared" si="10"/>
        <v>1.4176583359561718E-2</v>
      </c>
      <c r="AF23" s="40">
        <f t="shared" si="11"/>
        <v>8.1567451442550905E-3</v>
      </c>
      <c r="AG23" s="40">
        <f t="shared" si="12"/>
        <v>1.6930217559054214E-2</v>
      </c>
      <c r="AH23" s="40">
        <f t="shared" si="13"/>
        <v>2.0922831223774477E-2</v>
      </c>
      <c r="AI23" s="40">
        <f t="shared" si="14"/>
        <v>1.6976286178262523E-2</v>
      </c>
      <c r="AJ23" s="42">
        <f t="shared" si="15"/>
        <v>8.3602159880441951E-2</v>
      </c>
      <c r="AK23" s="36"/>
      <c r="AL23" s="47">
        <f t="shared" si="16"/>
        <v>7.6849610378696767E-3</v>
      </c>
      <c r="AM23" s="41">
        <f t="shared" si="17"/>
        <v>-6.6345315910459326E-3</v>
      </c>
      <c r="AN23" s="42">
        <f t="shared" si="18"/>
        <v>8.3708748828353857E-2</v>
      </c>
      <c r="AO23" s="36"/>
      <c r="AP23" s="47">
        <f t="shared" si="19"/>
        <v>0.9187353613075856</v>
      </c>
      <c r="AQ23" s="41">
        <f t="shared" si="20"/>
        <v>0.77284607980487552</v>
      </c>
      <c r="AR23" s="41">
        <f t="shared" si="21"/>
        <v>-2.8775176322319556E-2</v>
      </c>
      <c r="AS23" s="41">
        <f t="shared" si="22"/>
        <v>0.23155562861548817</v>
      </c>
      <c r="AT23" s="100">
        <v>4.28</v>
      </c>
      <c r="AU23" s="36"/>
      <c r="AV23" s="47">
        <f t="shared" si="23"/>
        <v>0.17247623358985967</v>
      </c>
      <c r="AW23" s="41">
        <f t="shared" si="24"/>
        <v>0.19769592865852659</v>
      </c>
      <c r="AX23" s="42">
        <f t="shared" si="25"/>
        <v>0.22291562372719353</v>
      </c>
      <c r="AY23" s="36"/>
      <c r="AZ23" s="47">
        <f t="shared" si="26"/>
        <v>9.8981958010208718E-2</v>
      </c>
      <c r="BA23" s="41">
        <f t="shared" si="27"/>
        <v>0.18081764773382128</v>
      </c>
      <c r="BB23" s="41">
        <f t="shared" si="28"/>
        <v>0.2060373428024882</v>
      </c>
      <c r="BC23" s="42">
        <f t="shared" si="29"/>
        <v>0.23125703787115512</v>
      </c>
      <c r="BD23" s="36"/>
      <c r="BE23" s="39">
        <f t="shared" si="30"/>
        <v>-3.5416251632467848E-4</v>
      </c>
      <c r="BF23" s="41">
        <f t="shared" si="31"/>
        <v>-2.6911314984709483E-2</v>
      </c>
      <c r="BG23" s="40">
        <f t="shared" si="32"/>
        <v>3.2161222269174727E-2</v>
      </c>
      <c r="BH23" s="41">
        <f t="shared" si="33"/>
        <v>0.22554306568522151</v>
      </c>
      <c r="BI23" s="41">
        <f t="shared" si="34"/>
        <v>0.85678798322218408</v>
      </c>
      <c r="BJ23" s="42">
        <f t="shared" si="35"/>
        <v>0.89568331247229316</v>
      </c>
      <c r="BK23" s="36"/>
      <c r="BL23" s="35">
        <v>48.607999999999997</v>
      </c>
      <c r="BM23" s="36">
        <v>125.458</v>
      </c>
      <c r="BN23" s="37">
        <f t="shared" si="36"/>
        <v>174.066</v>
      </c>
      <c r="BO23" s="33">
        <v>1247.123</v>
      </c>
      <c r="BP23" s="36">
        <v>7.95</v>
      </c>
      <c r="BQ23" s="36">
        <v>5.5</v>
      </c>
      <c r="BR23" s="37">
        <f t="shared" si="37"/>
        <v>1233.673</v>
      </c>
      <c r="BS23" s="36">
        <v>169.791</v>
      </c>
      <c r="BT23" s="36">
        <v>76.603999999999999</v>
      </c>
      <c r="BU23" s="37">
        <f t="shared" si="38"/>
        <v>246.39499999999998</v>
      </c>
      <c r="BV23" s="36">
        <v>0</v>
      </c>
      <c r="BW23" s="36">
        <v>0.33100000000000002</v>
      </c>
      <c r="BX23" s="36">
        <v>2.359</v>
      </c>
      <c r="BY23" s="36">
        <v>3.9130000000000651</v>
      </c>
      <c r="BZ23" s="37">
        <f t="shared" si="39"/>
        <v>1660.7369999999999</v>
      </c>
      <c r="CA23" s="36">
        <v>0.35299999999999998</v>
      </c>
      <c r="CB23" s="33">
        <v>1145.7760000000001</v>
      </c>
      <c r="CC23" s="37">
        <f t="shared" si="40"/>
        <v>1146.1290000000001</v>
      </c>
      <c r="CD23" s="36">
        <v>296.41199999999998</v>
      </c>
      <c r="CE23" s="36">
        <v>13.81299999999996</v>
      </c>
      <c r="CF23" s="37">
        <f t="shared" si="41"/>
        <v>310.22499999999991</v>
      </c>
      <c r="CG23" s="36">
        <v>40</v>
      </c>
      <c r="CH23" s="36">
        <v>164.38300000000001</v>
      </c>
      <c r="CI23" s="66">
        <f t="shared" si="42"/>
        <v>1660.7370000000001</v>
      </c>
      <c r="CJ23" s="36"/>
      <c r="CK23" s="67">
        <v>384.553</v>
      </c>
      <c r="CL23" s="36"/>
      <c r="CM23" s="60" t="s">
        <v>201</v>
      </c>
      <c r="CN23" s="55">
        <v>13</v>
      </c>
      <c r="CO23" s="68">
        <v>3</v>
      </c>
      <c r="CP23" s="69" t="s">
        <v>129</v>
      </c>
      <c r="CQ23" s="58" t="s">
        <v>133</v>
      </c>
      <c r="CR23" s="55"/>
      <c r="CS23" s="32">
        <v>136.779</v>
      </c>
      <c r="CT23" s="33">
        <v>156.779</v>
      </c>
      <c r="CU23" s="34">
        <v>176.779</v>
      </c>
      <c r="CV23" s="55"/>
      <c r="CW23" s="60">
        <f t="shared" si="43"/>
        <v>781.44299999999998</v>
      </c>
      <c r="CX23" s="33">
        <v>769.85500000000002</v>
      </c>
      <c r="CY23" s="34">
        <v>793.03099999999995</v>
      </c>
      <c r="CZ23" s="55"/>
      <c r="DA23" s="32">
        <v>34.548999999999999</v>
      </c>
      <c r="DB23" s="33">
        <v>12.795999999999999</v>
      </c>
      <c r="DC23" s="33">
        <v>43.956000000000003</v>
      </c>
      <c r="DD23" s="33">
        <v>20.614000000000001</v>
      </c>
      <c r="DE23" s="33">
        <v>69.123999999999995</v>
      </c>
      <c r="DF23" s="33">
        <v>6.3440000000000003</v>
      </c>
      <c r="DG23" s="33">
        <v>8.5850000000000009</v>
      </c>
      <c r="DH23" s="33">
        <v>0</v>
      </c>
      <c r="DI23" s="66">
        <v>1004.309</v>
      </c>
      <c r="DJ23" s="66">
        <f t="shared" si="44"/>
        <v>1200.277</v>
      </c>
      <c r="DK23" s="33"/>
      <c r="DL23" s="47">
        <f t="shared" si="45"/>
        <v>2.878418898304308E-2</v>
      </c>
      <c r="DM23" s="41">
        <f t="shared" si="46"/>
        <v>1.0660872448609778E-2</v>
      </c>
      <c r="DN23" s="41">
        <f t="shared" si="47"/>
        <v>3.6621546526343501E-2</v>
      </c>
      <c r="DO23" s="41">
        <f t="shared" si="48"/>
        <v>1.7174368916508441E-2</v>
      </c>
      <c r="DP23" s="41">
        <f t="shared" si="49"/>
        <v>5.7590039632518152E-2</v>
      </c>
      <c r="DQ23" s="41">
        <f t="shared" si="50"/>
        <v>5.2854466094076616E-3</v>
      </c>
      <c r="DR23" s="41">
        <f t="shared" si="51"/>
        <v>7.1525156276426192E-3</v>
      </c>
      <c r="DS23" s="41">
        <f t="shared" si="52"/>
        <v>0</v>
      </c>
      <c r="DT23" s="41">
        <f t="shared" si="53"/>
        <v>0.83673102125592669</v>
      </c>
      <c r="DU23" s="70">
        <f t="shared" si="54"/>
        <v>1</v>
      </c>
      <c r="DV23" s="55"/>
      <c r="DW23" s="35">
        <v>28.184999999999999</v>
      </c>
      <c r="DX23" s="36">
        <v>11.923999999999999</v>
      </c>
      <c r="DY23" s="66">
        <f t="shared" si="55"/>
        <v>40.108999999999995</v>
      </c>
      <c r="EA23" s="35">
        <v>7.95</v>
      </c>
      <c r="EB23" s="36">
        <v>5.5</v>
      </c>
      <c r="EC23" s="66">
        <f t="shared" si="56"/>
        <v>13.45</v>
      </c>
      <c r="EE23" s="32">
        <f t="shared" si="57"/>
        <v>1068.52</v>
      </c>
      <c r="EF23" s="33">
        <f t="shared" si="58"/>
        <v>178.60300000000012</v>
      </c>
      <c r="EG23" s="34">
        <f t="shared" si="59"/>
        <v>1247.123</v>
      </c>
      <c r="EH23" s="63"/>
      <c r="EI23" s="47">
        <v>0.85678798322218408</v>
      </c>
      <c r="EJ23" s="41">
        <v>0.14321201677781592</v>
      </c>
      <c r="EK23" s="42">
        <f t="shared" si="60"/>
        <v>1</v>
      </c>
      <c r="EL23" s="55"/>
      <c r="EM23" s="60">
        <f t="shared" si="61"/>
        <v>158.24950000000001</v>
      </c>
      <c r="EN23" s="33">
        <v>152.11600000000001</v>
      </c>
      <c r="EO23" s="34">
        <v>164.38300000000001</v>
      </c>
      <c r="EQ23" s="60">
        <f t="shared" si="62"/>
        <v>1242.3675000000001</v>
      </c>
      <c r="ER23" s="33">
        <v>1237.6120000000001</v>
      </c>
      <c r="ES23" s="34">
        <v>1247.123</v>
      </c>
      <c r="EU23" s="60">
        <f t="shared" si="63"/>
        <v>475.47300000000001</v>
      </c>
      <c r="EV23" s="33">
        <v>485.94600000000003</v>
      </c>
      <c r="EW23" s="34">
        <v>465</v>
      </c>
      <c r="EY23" s="60">
        <f t="shared" si="64"/>
        <v>1717.8405</v>
      </c>
      <c r="EZ23" s="55">
        <f t="shared" si="65"/>
        <v>1723.558</v>
      </c>
      <c r="FA23" s="68">
        <f t="shared" si="66"/>
        <v>1712.123</v>
      </c>
      <c r="FC23" s="60">
        <f t="shared" si="67"/>
        <v>1101.5245</v>
      </c>
      <c r="FD23" s="33">
        <v>1057.2729999999999</v>
      </c>
      <c r="FE23" s="34">
        <v>1145.7760000000001</v>
      </c>
      <c r="FF23" s="33"/>
      <c r="FG23" s="71">
        <f t="shared" si="68"/>
        <v>0.47751751180349444</v>
      </c>
    </row>
    <row r="24" spans="1:163" x14ac:dyDescent="0.2">
      <c r="A24" s="1"/>
      <c r="B24" s="72" t="s">
        <v>153</v>
      </c>
      <c r="C24" s="32">
        <v>2984.3969999999999</v>
      </c>
      <c r="D24" s="33">
        <v>2833.7529999999997</v>
      </c>
      <c r="E24" s="33">
        <v>2302.4679999999998</v>
      </c>
      <c r="F24" s="33">
        <v>910</v>
      </c>
      <c r="G24" s="33">
        <v>1879.682</v>
      </c>
      <c r="H24" s="33">
        <v>3894.3969999999999</v>
      </c>
      <c r="I24" s="34">
        <v>3212.4679999999998</v>
      </c>
      <c r="J24" s="33"/>
      <c r="K24" s="35">
        <v>28.957000000000001</v>
      </c>
      <c r="L24" s="36">
        <v>7.7549999999999999</v>
      </c>
      <c r="M24" s="36">
        <v>0.23599999999999999</v>
      </c>
      <c r="N24" s="37">
        <f t="shared" si="0"/>
        <v>36.948</v>
      </c>
      <c r="O24" s="36">
        <v>20.918999999999997</v>
      </c>
      <c r="P24" s="37">
        <f t="shared" si="1"/>
        <v>16.029000000000003</v>
      </c>
      <c r="Q24" s="36">
        <v>0.501</v>
      </c>
      <c r="R24" s="37">
        <f t="shared" si="2"/>
        <v>15.528000000000004</v>
      </c>
      <c r="S24" s="36">
        <v>1.026</v>
      </c>
      <c r="T24" s="36">
        <v>0.192</v>
      </c>
      <c r="U24" s="36">
        <v>-7.6999999999999999E-2</v>
      </c>
      <c r="V24" s="37">
        <f t="shared" si="3"/>
        <v>16.669000000000004</v>
      </c>
      <c r="W24" s="36">
        <v>4.1509999999999998</v>
      </c>
      <c r="X24" s="38">
        <f t="shared" si="4"/>
        <v>12.518000000000004</v>
      </c>
      <c r="Y24" s="36"/>
      <c r="Z24" s="39">
        <f t="shared" si="5"/>
        <v>2.0437208182929142E-2</v>
      </c>
      <c r="AA24" s="40">
        <f t="shared" si="6"/>
        <v>5.4733069537112097E-3</v>
      </c>
      <c r="AB24" s="41">
        <f t="shared" si="7"/>
        <v>0.54810564376670323</v>
      </c>
      <c r="AC24" s="41">
        <f t="shared" si="8"/>
        <v>0.55087691578448394</v>
      </c>
      <c r="AD24" s="41">
        <f t="shared" si="9"/>
        <v>0.56617408249431622</v>
      </c>
      <c r="AE24" s="40">
        <f t="shared" si="10"/>
        <v>1.4764166107631822E-2</v>
      </c>
      <c r="AF24" s="40">
        <f t="shared" si="11"/>
        <v>8.8349266855650473E-3</v>
      </c>
      <c r="AG24" s="40">
        <f t="shared" si="12"/>
        <v>1.7104148042836893E-2</v>
      </c>
      <c r="AH24" s="40">
        <f t="shared" si="13"/>
        <v>2.3565684717591295E-2</v>
      </c>
      <c r="AI24" s="40">
        <f t="shared" si="14"/>
        <v>2.1216904522221702E-2</v>
      </c>
      <c r="AJ24" s="42">
        <f t="shared" si="15"/>
        <v>8.0720799727878476E-2</v>
      </c>
      <c r="AK24" s="36"/>
      <c r="AL24" s="47">
        <f t="shared" si="16"/>
        <v>0.11086891178685693</v>
      </c>
      <c r="AM24" s="41">
        <f t="shared" si="17"/>
        <v>8.724992579551108E-2</v>
      </c>
      <c r="AN24" s="42">
        <f t="shared" si="18"/>
        <v>8.60342412883007E-2</v>
      </c>
      <c r="AO24" s="36"/>
      <c r="AP24" s="47">
        <f t="shared" si="19"/>
        <v>0.81637703542459661</v>
      </c>
      <c r="AQ24" s="41">
        <f t="shared" si="20"/>
        <v>0.71722563767567382</v>
      </c>
      <c r="AR24" s="41">
        <f t="shared" si="21"/>
        <v>7.4027684654555018E-2</v>
      </c>
      <c r="AS24" s="41">
        <f t="shared" si="22"/>
        <v>0.17429249526788829</v>
      </c>
      <c r="AT24" s="100">
        <v>3.61</v>
      </c>
      <c r="AU24" s="36"/>
      <c r="AV24" s="47">
        <f t="shared" si="23"/>
        <v>0.17197929821209657</v>
      </c>
      <c r="AW24" s="41">
        <f t="shared" si="24"/>
        <v>0.18469999999999998</v>
      </c>
      <c r="AX24" s="42">
        <f t="shared" si="25"/>
        <v>0.21020000000000003</v>
      </c>
      <c r="AY24" s="36"/>
      <c r="AZ24" s="47">
        <f t="shared" si="26"/>
        <v>0.10752724922320991</v>
      </c>
      <c r="BA24" s="41">
        <f t="shared" si="27"/>
        <v>0.17995115027622549</v>
      </c>
      <c r="BB24" s="41">
        <f t="shared" si="28"/>
        <v>0.1926718520641289</v>
      </c>
      <c r="BC24" s="42">
        <f t="shared" si="29"/>
        <v>0.21817185206412892</v>
      </c>
      <c r="BD24" s="36"/>
      <c r="BE24" s="39">
        <f t="shared" si="30"/>
        <v>4.5804238080555579E-4</v>
      </c>
      <c r="BF24" s="41">
        <f t="shared" si="31"/>
        <v>2.9048530179161588E-2</v>
      </c>
      <c r="BG24" s="40">
        <f t="shared" si="32"/>
        <v>4.1234014978709802E-3</v>
      </c>
      <c r="BH24" s="41">
        <f t="shared" si="33"/>
        <v>2.9046607965636035E-2</v>
      </c>
      <c r="BI24" s="41">
        <f t="shared" si="34"/>
        <v>0.71856286384870494</v>
      </c>
      <c r="BJ24" s="42">
        <f t="shared" si="35"/>
        <v>0.79828592845127178</v>
      </c>
      <c r="BK24" s="36"/>
      <c r="BL24" s="35">
        <v>266.56400000000002</v>
      </c>
      <c r="BM24" s="36">
        <v>27.856000000000002</v>
      </c>
      <c r="BN24" s="37">
        <f t="shared" si="36"/>
        <v>294.42</v>
      </c>
      <c r="BO24" s="33">
        <v>2302.4679999999998</v>
      </c>
      <c r="BP24" s="36">
        <v>0.82</v>
      </c>
      <c r="BQ24" s="36">
        <v>5.13</v>
      </c>
      <c r="BR24" s="37">
        <f t="shared" si="37"/>
        <v>2296.5179999999996</v>
      </c>
      <c r="BS24" s="36">
        <v>225.738</v>
      </c>
      <c r="BT24" s="36">
        <v>65.545000000000002</v>
      </c>
      <c r="BU24" s="37">
        <f t="shared" si="38"/>
        <v>291.28300000000002</v>
      </c>
      <c r="BV24" s="36">
        <v>26.218</v>
      </c>
      <c r="BW24" s="36">
        <v>4.6449999999999996</v>
      </c>
      <c r="BX24" s="36">
        <v>6.6159999999999997</v>
      </c>
      <c r="BY24" s="36">
        <v>64.697000000000273</v>
      </c>
      <c r="BZ24" s="37">
        <f t="shared" si="39"/>
        <v>2984.3969999999995</v>
      </c>
      <c r="CA24" s="36">
        <v>156.501</v>
      </c>
      <c r="CB24" s="33">
        <v>1879.682</v>
      </c>
      <c r="CC24" s="37">
        <f t="shared" si="40"/>
        <v>2036.183</v>
      </c>
      <c r="CD24" s="36">
        <v>524.69100000000003</v>
      </c>
      <c r="CE24" s="36">
        <v>42.724999999999909</v>
      </c>
      <c r="CF24" s="37">
        <f t="shared" si="41"/>
        <v>567.41599999999994</v>
      </c>
      <c r="CG24" s="36">
        <v>59.893999999999998</v>
      </c>
      <c r="CH24" s="36">
        <v>320.904</v>
      </c>
      <c r="CI24" s="66">
        <f t="shared" si="42"/>
        <v>2984.3969999999999</v>
      </c>
      <c r="CJ24" s="36"/>
      <c r="CK24" s="67">
        <v>520.15800000000002</v>
      </c>
      <c r="CL24" s="36"/>
      <c r="CM24" s="60" t="s">
        <v>203</v>
      </c>
      <c r="CN24" s="55">
        <v>20.8</v>
      </c>
      <c r="CO24" s="68">
        <v>2</v>
      </c>
      <c r="CP24" s="69" t="s">
        <v>129</v>
      </c>
      <c r="CQ24" s="58" t="s">
        <v>133</v>
      </c>
      <c r="CR24" s="55"/>
      <c r="CS24" s="32">
        <v>270.05479249999996</v>
      </c>
      <c r="CT24" s="33">
        <v>290.02979249999999</v>
      </c>
      <c r="CU24" s="34">
        <v>330.07180500000004</v>
      </c>
      <c r="CV24" s="55"/>
      <c r="CW24" s="60">
        <f t="shared" si="43"/>
        <v>1463.7384999999999</v>
      </c>
      <c r="CX24" s="33">
        <v>1357.202</v>
      </c>
      <c r="CY24" s="34">
        <v>1570.2750000000001</v>
      </c>
      <c r="CZ24" s="55"/>
      <c r="DA24" s="32">
        <v>212.86</v>
      </c>
      <c r="DB24" s="33">
        <v>5.8000000000000003E-2</v>
      </c>
      <c r="DC24" s="33">
        <v>154.95200000000003</v>
      </c>
      <c r="DD24" s="33">
        <v>0</v>
      </c>
      <c r="DE24" s="33">
        <v>165.65600000000001</v>
      </c>
      <c r="DF24" s="33">
        <v>78.606999999999999</v>
      </c>
      <c r="DG24" s="33">
        <v>9.5630000000000006</v>
      </c>
      <c r="DH24" s="33">
        <v>21.674999999999727</v>
      </c>
      <c r="DI24" s="66">
        <v>1555.3489999999999</v>
      </c>
      <c r="DJ24" s="66">
        <f t="shared" si="44"/>
        <v>2198.7199999999998</v>
      </c>
      <c r="DK24" s="33"/>
      <c r="DL24" s="47">
        <f t="shared" si="45"/>
        <v>9.6810871779944713E-2</v>
      </c>
      <c r="DM24" s="41">
        <f t="shared" si="46"/>
        <v>2.6378984136224716E-5</v>
      </c>
      <c r="DN24" s="41">
        <f t="shared" si="47"/>
        <v>7.0473730170280913E-2</v>
      </c>
      <c r="DO24" s="41">
        <f t="shared" si="48"/>
        <v>0</v>
      </c>
      <c r="DP24" s="41">
        <f t="shared" si="49"/>
        <v>7.5342017173628303E-2</v>
      </c>
      <c r="DQ24" s="41">
        <f t="shared" si="50"/>
        <v>3.5751255275796832E-2</v>
      </c>
      <c r="DR24" s="41">
        <f t="shared" si="51"/>
        <v>4.3493487119778788E-3</v>
      </c>
      <c r="DS24" s="41">
        <f t="shared" si="52"/>
        <v>9.8580082957355781E-3</v>
      </c>
      <c r="DT24" s="41">
        <f t="shared" si="53"/>
        <v>0.70738838960849948</v>
      </c>
      <c r="DU24" s="70">
        <f t="shared" si="54"/>
        <v>1</v>
      </c>
      <c r="DV24" s="55"/>
      <c r="DW24" s="35">
        <v>5.1840000000000002</v>
      </c>
      <c r="DX24" s="36">
        <v>4.3099999999999996</v>
      </c>
      <c r="DY24" s="66">
        <f t="shared" si="55"/>
        <v>9.4939999999999998</v>
      </c>
      <c r="EA24" s="35">
        <v>0.82</v>
      </c>
      <c r="EB24" s="36">
        <v>5.13</v>
      </c>
      <c r="EC24" s="66">
        <f t="shared" si="56"/>
        <v>5.95</v>
      </c>
      <c r="EE24" s="32">
        <f t="shared" si="57"/>
        <v>1654.4679999999998</v>
      </c>
      <c r="EF24" s="33">
        <f t="shared" si="58"/>
        <v>648</v>
      </c>
      <c r="EG24" s="34">
        <f t="shared" si="59"/>
        <v>2302.4679999999998</v>
      </c>
      <c r="EH24" s="63"/>
      <c r="EI24" s="47">
        <v>0.71856286384870494</v>
      </c>
      <c r="EJ24" s="41">
        <v>0.28143713615129506</v>
      </c>
      <c r="EK24" s="42">
        <f t="shared" si="60"/>
        <v>1</v>
      </c>
      <c r="EL24" s="55"/>
      <c r="EM24" s="60">
        <f t="shared" si="61"/>
        <v>310.15549999999996</v>
      </c>
      <c r="EN24" s="33">
        <v>299.40699999999998</v>
      </c>
      <c r="EO24" s="34">
        <v>320.904</v>
      </c>
      <c r="EQ24" s="60">
        <f t="shared" si="62"/>
        <v>2187.5704999999998</v>
      </c>
      <c r="ER24" s="33">
        <v>2072.6729999999998</v>
      </c>
      <c r="ES24" s="34">
        <v>2302.4679999999998</v>
      </c>
      <c r="EU24" s="60">
        <f t="shared" si="63"/>
        <v>896</v>
      </c>
      <c r="EV24" s="33">
        <v>882</v>
      </c>
      <c r="EW24" s="34">
        <v>910</v>
      </c>
      <c r="EY24" s="60">
        <f t="shared" si="64"/>
        <v>3083.5704999999998</v>
      </c>
      <c r="EZ24" s="55">
        <f t="shared" si="65"/>
        <v>2954.6729999999998</v>
      </c>
      <c r="FA24" s="68">
        <f t="shared" si="66"/>
        <v>3212.4679999999998</v>
      </c>
      <c r="FC24" s="60">
        <f t="shared" si="67"/>
        <v>1805.229</v>
      </c>
      <c r="FD24" s="33">
        <v>1730.7760000000001</v>
      </c>
      <c r="FE24" s="34">
        <v>1879.682</v>
      </c>
      <c r="FF24" s="33"/>
      <c r="FG24" s="71">
        <f t="shared" si="68"/>
        <v>0.52616156630635946</v>
      </c>
    </row>
    <row r="25" spans="1:163" x14ac:dyDescent="0.2">
      <c r="A25" s="1"/>
      <c r="B25" s="74" t="s">
        <v>209</v>
      </c>
      <c r="C25" s="32">
        <v>3346.5189999999998</v>
      </c>
      <c r="D25" s="33">
        <v>3222.1875</v>
      </c>
      <c r="E25" s="33">
        <v>2778.7739999999999</v>
      </c>
      <c r="F25" s="33">
        <v>701</v>
      </c>
      <c r="G25" s="33">
        <v>2411.2429999999999</v>
      </c>
      <c r="H25" s="33">
        <v>4047.5189999999998</v>
      </c>
      <c r="I25" s="34">
        <v>3479.7739999999999</v>
      </c>
      <c r="J25" s="33"/>
      <c r="K25" s="35">
        <v>30.295999999999999</v>
      </c>
      <c r="L25" s="36">
        <v>8.9239999999999995</v>
      </c>
      <c r="M25" s="36">
        <v>3.9E-2</v>
      </c>
      <c r="N25" s="37">
        <f t="shared" si="0"/>
        <v>39.259</v>
      </c>
      <c r="O25" s="36">
        <v>22.89</v>
      </c>
      <c r="P25" s="37">
        <f t="shared" si="1"/>
        <v>16.369</v>
      </c>
      <c r="Q25" s="36">
        <v>1.891</v>
      </c>
      <c r="R25" s="37">
        <f t="shared" si="2"/>
        <v>14.478</v>
      </c>
      <c r="S25" s="36">
        <v>3.2690000000000001</v>
      </c>
      <c r="T25" s="36">
        <v>0.153</v>
      </c>
      <c r="U25" s="36">
        <v>-0.2</v>
      </c>
      <c r="V25" s="37">
        <f t="shared" si="3"/>
        <v>17.7</v>
      </c>
      <c r="W25" s="36">
        <v>4.5831999999999997</v>
      </c>
      <c r="X25" s="38">
        <f t="shared" si="4"/>
        <v>13.1168</v>
      </c>
      <c r="Y25" s="36"/>
      <c r="Z25" s="39">
        <f t="shared" si="5"/>
        <v>1.8804616429056346E-2</v>
      </c>
      <c r="AA25" s="40">
        <f t="shared" si="6"/>
        <v>5.539094171273397E-3</v>
      </c>
      <c r="AB25" s="41">
        <f t="shared" si="7"/>
        <v>0.53630421030435094</v>
      </c>
      <c r="AC25" s="41">
        <f t="shared" si="8"/>
        <v>0.5382336343115125</v>
      </c>
      <c r="AD25" s="41">
        <f t="shared" si="9"/>
        <v>0.58305102014824628</v>
      </c>
      <c r="AE25" s="40">
        <f t="shared" si="10"/>
        <v>1.4207739307535642E-2</v>
      </c>
      <c r="AF25" s="40">
        <f t="shared" si="11"/>
        <v>8.1415498011832028E-3</v>
      </c>
      <c r="AG25" s="40">
        <f t="shared" si="12"/>
        <v>1.6455636254262711E-2</v>
      </c>
      <c r="AH25" s="40">
        <f t="shared" si="13"/>
        <v>2.4828730872477531E-2</v>
      </c>
      <c r="AI25" s="40">
        <f t="shared" si="14"/>
        <v>1.8163325025098771E-2</v>
      </c>
      <c r="AJ25" s="42">
        <f t="shared" si="15"/>
        <v>8.7339826822531719E-2</v>
      </c>
      <c r="AK25" s="36"/>
      <c r="AL25" s="47">
        <f t="shared" si="16"/>
        <v>0.13201999100502532</v>
      </c>
      <c r="AM25" s="41">
        <f t="shared" si="17"/>
        <v>7.809576094957893E-2</v>
      </c>
      <c r="AN25" s="42">
        <f t="shared" si="18"/>
        <v>0.16181469598069967</v>
      </c>
      <c r="AO25" s="36"/>
      <c r="AP25" s="47">
        <f t="shared" si="19"/>
        <v>0.86773627506231166</v>
      </c>
      <c r="AQ25" s="41">
        <f t="shared" si="20"/>
        <v>0.8128888730065833</v>
      </c>
      <c r="AR25" s="41">
        <f t="shared" si="21"/>
        <v>1.6325321924064953E-2</v>
      </c>
      <c r="AS25" s="41">
        <f t="shared" si="22"/>
        <v>0.14952492425711614</v>
      </c>
      <c r="AT25" s="100">
        <v>2.8</v>
      </c>
      <c r="AU25" s="36"/>
      <c r="AV25" s="47">
        <f t="shared" si="23"/>
        <v>0.18468078017960668</v>
      </c>
      <c r="AW25" s="41">
        <f t="shared" si="24"/>
        <v>0.20252841492181248</v>
      </c>
      <c r="AX25" s="42">
        <f t="shared" si="25"/>
        <v>0.22037604966401828</v>
      </c>
      <c r="AY25" s="36"/>
      <c r="AZ25" s="47">
        <f t="shared" si="26"/>
        <v>9.2879735629769311E-2</v>
      </c>
      <c r="BA25" s="41">
        <f t="shared" si="27"/>
        <v>0.19248424202582551</v>
      </c>
      <c r="BB25" s="41">
        <f t="shared" si="28"/>
        <v>0.21033187676803131</v>
      </c>
      <c r="BC25" s="42">
        <f t="shared" si="29"/>
        <v>0.2281795115102371</v>
      </c>
      <c r="BD25" s="36"/>
      <c r="BE25" s="39">
        <f t="shared" si="30"/>
        <v>1.4453103653058253E-3</v>
      </c>
      <c r="BF25" s="41">
        <f t="shared" si="31"/>
        <v>9.5548481633065549E-2</v>
      </c>
      <c r="BG25" s="40">
        <f t="shared" si="32"/>
        <v>3.4508024042257486E-3</v>
      </c>
      <c r="BH25" s="41">
        <f t="shared" si="33"/>
        <v>2.9810072316394022E-2</v>
      </c>
      <c r="BI25" s="41">
        <f t="shared" si="34"/>
        <v>0.73199999999999998</v>
      </c>
      <c r="BJ25" s="42">
        <f t="shared" si="35"/>
        <v>0.78598856362510894</v>
      </c>
      <c r="BK25" s="36"/>
      <c r="BL25" s="35">
        <v>69.340999999999994</v>
      </c>
      <c r="BM25" s="36">
        <v>297.036</v>
      </c>
      <c r="BN25" s="37">
        <f t="shared" si="36"/>
        <v>366.37700000000001</v>
      </c>
      <c r="BO25" s="33">
        <v>2778.7739999999999</v>
      </c>
      <c r="BP25" s="36">
        <v>1.3460000000000001</v>
      </c>
      <c r="BQ25" s="36">
        <v>9.5</v>
      </c>
      <c r="BR25" s="37">
        <f t="shared" si="37"/>
        <v>2767.9279999999999</v>
      </c>
      <c r="BS25" s="36">
        <v>134.011</v>
      </c>
      <c r="BT25" s="36">
        <v>57.453000000000003</v>
      </c>
      <c r="BU25" s="37">
        <f t="shared" si="38"/>
        <v>191.464</v>
      </c>
      <c r="BV25" s="36">
        <v>1.5</v>
      </c>
      <c r="BW25" s="36">
        <v>0.441</v>
      </c>
      <c r="BX25" s="36">
        <v>13.407</v>
      </c>
      <c r="BY25" s="36">
        <v>5.4019999999999442</v>
      </c>
      <c r="BZ25" s="37">
        <f t="shared" si="39"/>
        <v>3346.5189999999998</v>
      </c>
      <c r="CA25" s="36">
        <v>120.021</v>
      </c>
      <c r="CB25" s="33">
        <v>2411.2429999999999</v>
      </c>
      <c r="CC25" s="37">
        <f t="shared" si="40"/>
        <v>2531.2640000000001</v>
      </c>
      <c r="CD25" s="36">
        <v>375</v>
      </c>
      <c r="CE25" s="36">
        <v>69.431199999999706</v>
      </c>
      <c r="CF25" s="37">
        <f t="shared" si="41"/>
        <v>444.43119999999971</v>
      </c>
      <c r="CG25" s="36">
        <v>60</v>
      </c>
      <c r="CH25" s="36">
        <v>310.82379999999995</v>
      </c>
      <c r="CI25" s="66">
        <f t="shared" si="42"/>
        <v>3346.5189999999998</v>
      </c>
      <c r="CJ25" s="36"/>
      <c r="CK25" s="67">
        <v>500.38800000000003</v>
      </c>
      <c r="CL25" s="36"/>
      <c r="CM25" s="60" t="s">
        <v>204</v>
      </c>
      <c r="CN25" s="55">
        <v>28</v>
      </c>
      <c r="CO25" s="68">
        <v>4</v>
      </c>
      <c r="CP25" s="69" t="s">
        <v>129</v>
      </c>
      <c r="CQ25" s="58" t="s">
        <v>133</v>
      </c>
      <c r="CR25" s="55"/>
      <c r="CS25" s="32">
        <v>310.42899999999997</v>
      </c>
      <c r="CT25" s="33">
        <v>340.42899999999997</v>
      </c>
      <c r="CU25" s="34">
        <v>370.42899999999997</v>
      </c>
      <c r="CV25" s="55"/>
      <c r="CW25" s="60">
        <f t="shared" si="43"/>
        <v>1594.2015000000001</v>
      </c>
      <c r="CX25" s="33">
        <v>1507.508</v>
      </c>
      <c r="CY25" s="34">
        <v>1680.895</v>
      </c>
      <c r="CZ25" s="55"/>
      <c r="DA25" s="32">
        <v>84.063999999999993</v>
      </c>
      <c r="DB25" s="33">
        <v>0</v>
      </c>
      <c r="DC25" s="33">
        <v>96.215000000000003</v>
      </c>
      <c r="DD25" s="33">
        <v>83.847999999999999</v>
      </c>
      <c r="DE25" s="33">
        <v>304.351</v>
      </c>
      <c r="DF25" s="33">
        <v>0</v>
      </c>
      <c r="DG25" s="33">
        <v>0</v>
      </c>
      <c r="DH25" s="33">
        <v>100.52199999999993</v>
      </c>
      <c r="DI25" s="66">
        <v>1958.5</v>
      </c>
      <c r="DJ25" s="66">
        <f t="shared" si="44"/>
        <v>2627.5</v>
      </c>
      <c r="DK25" s="33"/>
      <c r="DL25" s="47">
        <f t="shared" si="45"/>
        <v>3.1993910561370124E-2</v>
      </c>
      <c r="DM25" s="41">
        <f t="shared" si="46"/>
        <v>0</v>
      </c>
      <c r="DN25" s="41">
        <f t="shared" si="47"/>
        <v>3.6618458610846817E-2</v>
      </c>
      <c r="DO25" s="41">
        <f t="shared" si="48"/>
        <v>3.1911703139866791E-2</v>
      </c>
      <c r="DP25" s="41">
        <f t="shared" si="49"/>
        <v>0.11583292102759277</v>
      </c>
      <c r="DQ25" s="41">
        <f t="shared" si="50"/>
        <v>0</v>
      </c>
      <c r="DR25" s="41">
        <f t="shared" si="51"/>
        <v>0</v>
      </c>
      <c r="DS25" s="41">
        <f t="shared" si="52"/>
        <v>3.8257659372026617E-2</v>
      </c>
      <c r="DT25" s="41">
        <f t="shared" si="53"/>
        <v>0.74538534728829686</v>
      </c>
      <c r="DU25" s="70">
        <f t="shared" si="54"/>
        <v>1</v>
      </c>
      <c r="DV25" s="55"/>
      <c r="DW25" s="35">
        <v>2.6320000000000001</v>
      </c>
      <c r="DX25" s="36">
        <v>6.9569999999999999</v>
      </c>
      <c r="DY25" s="66">
        <f t="shared" si="55"/>
        <v>9.5890000000000004</v>
      </c>
      <c r="EA25" s="35">
        <v>1.3460000000000001</v>
      </c>
      <c r="EB25" s="36">
        <v>9.5</v>
      </c>
      <c r="EC25" s="66">
        <f t="shared" si="56"/>
        <v>10.846</v>
      </c>
      <c r="EE25" s="32">
        <f t="shared" si="57"/>
        <v>2034.0625679999998</v>
      </c>
      <c r="EF25" s="33">
        <f t="shared" si="58"/>
        <v>744.71143200000006</v>
      </c>
      <c r="EG25" s="34">
        <f t="shared" si="59"/>
        <v>2778.7739999999999</v>
      </c>
      <c r="EH25" s="63"/>
      <c r="EI25" s="47">
        <v>0.73199999999999998</v>
      </c>
      <c r="EJ25" s="41">
        <v>0.26800000000000002</v>
      </c>
      <c r="EK25" s="42">
        <f t="shared" si="60"/>
        <v>1</v>
      </c>
      <c r="EL25" s="55"/>
      <c r="EM25" s="60">
        <f t="shared" si="61"/>
        <v>300.36239999999998</v>
      </c>
      <c r="EN25" s="33">
        <v>289.90100000000001</v>
      </c>
      <c r="EO25" s="34">
        <v>310.82379999999995</v>
      </c>
      <c r="EQ25" s="60">
        <f t="shared" si="62"/>
        <v>2616.739</v>
      </c>
      <c r="ER25" s="33">
        <v>2454.7040000000002</v>
      </c>
      <c r="ES25" s="34">
        <v>2778.7739999999999</v>
      </c>
      <c r="EU25" s="60">
        <f t="shared" si="63"/>
        <v>737</v>
      </c>
      <c r="EV25" s="33">
        <v>773</v>
      </c>
      <c r="EW25" s="34">
        <v>701</v>
      </c>
      <c r="EY25" s="60">
        <f t="shared" si="64"/>
        <v>3353.739</v>
      </c>
      <c r="EZ25" s="55">
        <f t="shared" si="65"/>
        <v>3227.7040000000002</v>
      </c>
      <c r="FA25" s="68">
        <f t="shared" si="66"/>
        <v>3479.7739999999999</v>
      </c>
      <c r="FC25" s="60">
        <f t="shared" si="67"/>
        <v>2243.3270000000002</v>
      </c>
      <c r="FD25" s="33">
        <v>2075.4110000000001</v>
      </c>
      <c r="FE25" s="34">
        <v>2411.2429999999999</v>
      </c>
      <c r="FF25" s="33"/>
      <c r="FG25" s="71">
        <f t="shared" si="68"/>
        <v>0.50228162457765824</v>
      </c>
    </row>
    <row r="26" spans="1:163" x14ac:dyDescent="0.2">
      <c r="A26" s="1"/>
      <c r="B26" s="72" t="s">
        <v>154</v>
      </c>
      <c r="C26" s="32">
        <v>3710.529</v>
      </c>
      <c r="D26" s="33">
        <v>3630.4920000000002</v>
      </c>
      <c r="E26" s="33">
        <v>2999.279</v>
      </c>
      <c r="F26" s="33">
        <v>1045</v>
      </c>
      <c r="G26" s="33">
        <v>2772.4259999999999</v>
      </c>
      <c r="H26" s="33">
        <v>4755.5290000000005</v>
      </c>
      <c r="I26" s="34">
        <v>4044.279</v>
      </c>
      <c r="J26" s="33"/>
      <c r="K26" s="35">
        <v>33.637999999999998</v>
      </c>
      <c r="L26" s="36">
        <v>9.0809999999999995</v>
      </c>
      <c r="M26" s="36">
        <v>0.16500000000000001</v>
      </c>
      <c r="N26" s="37">
        <f t="shared" si="0"/>
        <v>42.883999999999993</v>
      </c>
      <c r="O26" s="36">
        <v>24.841000000000001</v>
      </c>
      <c r="P26" s="37">
        <f t="shared" si="1"/>
        <v>18.042999999999992</v>
      </c>
      <c r="Q26" s="36">
        <v>1.9130000000000003</v>
      </c>
      <c r="R26" s="37">
        <f t="shared" si="2"/>
        <v>16.129999999999992</v>
      </c>
      <c r="S26" s="36">
        <v>7.9690000000000012</v>
      </c>
      <c r="T26" s="36">
        <v>0.35</v>
      </c>
      <c r="U26" s="36">
        <v>-0.496</v>
      </c>
      <c r="V26" s="37">
        <f t="shared" si="3"/>
        <v>23.952999999999996</v>
      </c>
      <c r="W26" s="36">
        <v>4.0330000000000004</v>
      </c>
      <c r="X26" s="38">
        <f t="shared" si="4"/>
        <v>19.919999999999995</v>
      </c>
      <c r="Y26" s="36"/>
      <c r="Z26" s="39">
        <f t="shared" si="5"/>
        <v>1.8530821717827776E-2</v>
      </c>
      <c r="AA26" s="40">
        <f t="shared" si="6"/>
        <v>5.0026277430166481E-3</v>
      </c>
      <c r="AB26" s="41">
        <f t="shared" si="7"/>
        <v>0.48514735464718872</v>
      </c>
      <c r="AC26" s="41">
        <f t="shared" si="8"/>
        <v>0.48848642164670725</v>
      </c>
      <c r="AD26" s="41">
        <f t="shared" si="9"/>
        <v>0.5792603301930791</v>
      </c>
      <c r="AE26" s="40">
        <f t="shared" si="10"/>
        <v>1.3684646598863185E-2</v>
      </c>
      <c r="AF26" s="40">
        <f t="shared" si="11"/>
        <v>1.0973719264496379E-2</v>
      </c>
      <c r="AG26" s="40">
        <f t="shared" si="12"/>
        <v>2.2611061088174334E-2</v>
      </c>
      <c r="AH26" s="40">
        <f t="shared" si="13"/>
        <v>2.9923332952131114E-2</v>
      </c>
      <c r="AI26" s="40">
        <f t="shared" si="14"/>
        <v>1.8309056995594975E-2</v>
      </c>
      <c r="AJ26" s="42">
        <f t="shared" si="15"/>
        <v>0.10829250392438006</v>
      </c>
      <c r="AK26" s="36"/>
      <c r="AL26" s="47">
        <f t="shared" si="16"/>
        <v>4.7253667752929739E-2</v>
      </c>
      <c r="AM26" s="41">
        <f t="shared" si="17"/>
        <v>3.833993119803681E-2</v>
      </c>
      <c r="AN26" s="42">
        <f t="shared" si="18"/>
        <v>6.3201285769672752E-2</v>
      </c>
      <c r="AO26" s="36"/>
      <c r="AP26" s="47">
        <f t="shared" si="19"/>
        <v>0.92436415551870965</v>
      </c>
      <c r="AQ26" s="41">
        <f t="shared" si="20"/>
        <v>0.8408325875073055</v>
      </c>
      <c r="AR26" s="41">
        <f t="shared" si="21"/>
        <v>-2.3733543114741858E-2</v>
      </c>
      <c r="AS26" s="41">
        <f t="shared" si="22"/>
        <v>0.16517240533627417</v>
      </c>
      <c r="AT26" s="100">
        <v>5.4</v>
      </c>
      <c r="AU26" s="36"/>
      <c r="AV26" s="47">
        <f t="shared" si="23"/>
        <v>0.17542489277484616</v>
      </c>
      <c r="AW26" s="41">
        <f t="shared" si="24"/>
        <v>0.18659999999999999</v>
      </c>
      <c r="AX26" s="42">
        <f t="shared" si="25"/>
        <v>0.2089</v>
      </c>
      <c r="AY26" s="36"/>
      <c r="AZ26" s="47">
        <f t="shared" si="26"/>
        <v>0.10285379793555043</v>
      </c>
      <c r="BA26" s="41">
        <f t="shared" si="27"/>
        <v>0.18655529957109937</v>
      </c>
      <c r="BB26" s="41">
        <f t="shared" si="28"/>
        <v>0.1977304067962532</v>
      </c>
      <c r="BC26" s="42">
        <f t="shared" si="29"/>
        <v>0.22003040679625321</v>
      </c>
      <c r="BD26" s="36"/>
      <c r="BE26" s="39">
        <f t="shared" si="30"/>
        <v>1.305083583679019E-3</v>
      </c>
      <c r="BF26" s="41">
        <f t="shared" si="31"/>
        <v>7.2566573097640572E-2</v>
      </c>
      <c r="BG26" s="40">
        <f t="shared" si="32"/>
        <v>8.2609853901554342E-3</v>
      </c>
      <c r="BH26" s="41">
        <f t="shared" si="33"/>
        <v>6.2721501042953487E-2</v>
      </c>
      <c r="BI26" s="41">
        <f t="shared" si="34"/>
        <v>0.82362427770140756</v>
      </c>
      <c r="BJ26" s="42">
        <f t="shared" si="35"/>
        <v>0.86919794603685852</v>
      </c>
      <c r="BK26" s="36"/>
      <c r="BL26" s="35">
        <v>63.847999999999999</v>
      </c>
      <c r="BM26" s="36">
        <v>239.834</v>
      </c>
      <c r="BN26" s="37">
        <f t="shared" si="36"/>
        <v>303.68200000000002</v>
      </c>
      <c r="BO26" s="33">
        <v>2999.279</v>
      </c>
      <c r="BP26" s="36">
        <v>4.79</v>
      </c>
      <c r="BQ26" s="36">
        <v>8.6</v>
      </c>
      <c r="BR26" s="37">
        <f t="shared" si="37"/>
        <v>2985.8890000000001</v>
      </c>
      <c r="BS26" s="36">
        <v>309.19499999999999</v>
      </c>
      <c r="BT26" s="36">
        <v>89.403000000000006</v>
      </c>
      <c r="BU26" s="37">
        <f t="shared" si="38"/>
        <v>398.59800000000001</v>
      </c>
      <c r="BV26" s="36">
        <v>5.3739999999999997</v>
      </c>
      <c r="BW26" s="36">
        <v>0.25600000000000001</v>
      </c>
      <c r="BX26" s="36">
        <v>7.2649999999999997</v>
      </c>
      <c r="BY26" s="36">
        <v>9.4649999999996162</v>
      </c>
      <c r="BZ26" s="37">
        <f t="shared" si="39"/>
        <v>3710.5289999999991</v>
      </c>
      <c r="CA26" s="36">
        <v>0.191</v>
      </c>
      <c r="CB26" s="33">
        <v>2772.4259999999999</v>
      </c>
      <c r="CC26" s="37">
        <f t="shared" si="40"/>
        <v>2772.6169999999997</v>
      </c>
      <c r="CD26" s="36">
        <v>464.68299999999999</v>
      </c>
      <c r="CE26" s="36">
        <v>31.648000000000252</v>
      </c>
      <c r="CF26" s="37">
        <f t="shared" si="41"/>
        <v>496.33100000000024</v>
      </c>
      <c r="CG26" s="36">
        <v>59.939</v>
      </c>
      <c r="CH26" s="36">
        <v>381.642</v>
      </c>
      <c r="CI26" s="66">
        <f t="shared" si="42"/>
        <v>3710.5289999999995</v>
      </c>
      <c r="CJ26" s="36"/>
      <c r="CK26" s="67">
        <v>612.87699999999995</v>
      </c>
      <c r="CL26" s="36"/>
      <c r="CM26" s="60" t="s">
        <v>200</v>
      </c>
      <c r="CN26" s="55">
        <v>24.3</v>
      </c>
      <c r="CO26" s="68">
        <v>3</v>
      </c>
      <c r="CP26" s="69" t="s">
        <v>129</v>
      </c>
      <c r="CQ26" s="58" t="s">
        <v>133</v>
      </c>
      <c r="CR26" s="55"/>
      <c r="CS26" s="32">
        <v>313.95652719999998</v>
      </c>
      <c r="CT26" s="33">
        <v>333.95652719999998</v>
      </c>
      <c r="CU26" s="34">
        <v>373.86665879999998</v>
      </c>
      <c r="CV26" s="55"/>
      <c r="CW26" s="60">
        <f t="shared" si="43"/>
        <v>1761.9695000000002</v>
      </c>
      <c r="CX26" s="33">
        <v>1734.2470000000001</v>
      </c>
      <c r="CY26" s="34">
        <v>1789.692</v>
      </c>
      <c r="CZ26" s="55"/>
      <c r="DA26" s="32">
        <v>8.2439999999999998</v>
      </c>
      <c r="DB26" s="33">
        <v>53.557000000000002</v>
      </c>
      <c r="DC26" s="33">
        <v>91.67</v>
      </c>
      <c r="DD26" s="33">
        <v>42.034999999999997</v>
      </c>
      <c r="DE26" s="33">
        <v>278.13499999999999</v>
      </c>
      <c r="DF26" s="33">
        <v>27.95</v>
      </c>
      <c r="DG26" s="33">
        <v>7.9039999999999999</v>
      </c>
      <c r="DH26" s="33">
        <v>3.7479000002349494E-4</v>
      </c>
      <c r="DI26" s="66">
        <v>2481.64</v>
      </c>
      <c r="DJ26" s="66">
        <f t="shared" si="44"/>
        <v>2991.1353747899998</v>
      </c>
      <c r="DK26" s="33"/>
      <c r="DL26" s="47">
        <f t="shared" si="45"/>
        <v>2.7561440613762893E-3</v>
      </c>
      <c r="DM26" s="41">
        <f t="shared" si="46"/>
        <v>1.7905241083834296E-2</v>
      </c>
      <c r="DN26" s="41">
        <f t="shared" si="47"/>
        <v>3.0647225388933098E-2</v>
      </c>
      <c r="DO26" s="41">
        <f t="shared" si="48"/>
        <v>1.4053192093638079E-2</v>
      </c>
      <c r="DP26" s="41">
        <f t="shared" si="49"/>
        <v>9.2986429950375329E-2</v>
      </c>
      <c r="DQ26" s="41">
        <f t="shared" si="50"/>
        <v>9.3442778403041351E-3</v>
      </c>
      <c r="DR26" s="41">
        <f t="shared" si="51"/>
        <v>2.642474849723216E-3</v>
      </c>
      <c r="DS26" s="41">
        <f t="shared" si="52"/>
        <v>1.2530024658272379E-7</v>
      </c>
      <c r="DT26" s="41">
        <f t="shared" si="53"/>
        <v>0.82966488943156902</v>
      </c>
      <c r="DU26" s="70">
        <f t="shared" si="54"/>
        <v>1</v>
      </c>
      <c r="DV26" s="55"/>
      <c r="DW26" s="35">
        <v>16.117999999999999</v>
      </c>
      <c r="DX26" s="36">
        <v>8.6590000000000007</v>
      </c>
      <c r="DY26" s="66">
        <f t="shared" si="55"/>
        <v>24.777000000000001</v>
      </c>
      <c r="EA26" s="35">
        <v>4.79</v>
      </c>
      <c r="EB26" s="36">
        <v>8.6</v>
      </c>
      <c r="EC26" s="66">
        <f t="shared" si="56"/>
        <v>13.39</v>
      </c>
      <c r="EE26" s="32">
        <f t="shared" si="57"/>
        <v>2470.279</v>
      </c>
      <c r="EF26" s="33">
        <f t="shared" si="58"/>
        <v>529</v>
      </c>
      <c r="EG26" s="34">
        <f t="shared" si="59"/>
        <v>2999.279</v>
      </c>
      <c r="EH26" s="63"/>
      <c r="EI26" s="47">
        <v>0.82362427770140756</v>
      </c>
      <c r="EJ26" s="41">
        <v>0.17637572229859244</v>
      </c>
      <c r="EK26" s="42">
        <f t="shared" si="60"/>
        <v>1</v>
      </c>
      <c r="EL26" s="55"/>
      <c r="EM26" s="60">
        <f t="shared" si="61"/>
        <v>367.89249999999998</v>
      </c>
      <c r="EN26" s="33">
        <v>354.14299999999997</v>
      </c>
      <c r="EO26" s="34">
        <v>381.642</v>
      </c>
      <c r="EQ26" s="60">
        <f t="shared" si="62"/>
        <v>2931.6130000000003</v>
      </c>
      <c r="ER26" s="33">
        <v>2863.9470000000001</v>
      </c>
      <c r="ES26" s="34">
        <v>2999.279</v>
      </c>
      <c r="EU26" s="60">
        <f t="shared" si="63"/>
        <v>1038</v>
      </c>
      <c r="EV26" s="33">
        <v>1031</v>
      </c>
      <c r="EW26" s="34">
        <v>1045</v>
      </c>
      <c r="EY26" s="60">
        <f t="shared" si="64"/>
        <v>3969.6130000000003</v>
      </c>
      <c r="EZ26" s="55">
        <f t="shared" si="65"/>
        <v>3894.9470000000001</v>
      </c>
      <c r="FA26" s="68">
        <f t="shared" si="66"/>
        <v>4044.279</v>
      </c>
      <c r="FC26" s="60">
        <f t="shared" si="67"/>
        <v>2690.0235000000002</v>
      </c>
      <c r="FD26" s="33">
        <v>2607.6210000000001</v>
      </c>
      <c r="FE26" s="34">
        <v>2772.4259999999999</v>
      </c>
      <c r="FF26" s="33"/>
      <c r="FG26" s="71">
        <f t="shared" si="68"/>
        <v>0.4823279915074104</v>
      </c>
    </row>
    <row r="27" spans="1:163" x14ac:dyDescent="0.2">
      <c r="A27" s="1"/>
      <c r="B27" s="72" t="s">
        <v>155</v>
      </c>
      <c r="C27" s="32">
        <v>3097.0650000000001</v>
      </c>
      <c r="D27" s="33">
        <v>3010.5070000000001</v>
      </c>
      <c r="E27" s="33">
        <v>2563.652</v>
      </c>
      <c r="F27" s="33">
        <v>587</v>
      </c>
      <c r="G27" s="33">
        <v>1952.586</v>
      </c>
      <c r="H27" s="33">
        <v>3684.0650000000001</v>
      </c>
      <c r="I27" s="34">
        <v>3150.652</v>
      </c>
      <c r="J27" s="33"/>
      <c r="K27" s="35">
        <v>20.9</v>
      </c>
      <c r="L27" s="36">
        <v>4.9670000000000005</v>
      </c>
      <c r="M27" s="36">
        <v>0.14900000000000002</v>
      </c>
      <c r="N27" s="37">
        <f t="shared" si="0"/>
        <v>26.015999999999998</v>
      </c>
      <c r="O27" s="36">
        <v>14.885999999999999</v>
      </c>
      <c r="P27" s="37">
        <f t="shared" si="1"/>
        <v>11.129999999999999</v>
      </c>
      <c r="Q27" s="36">
        <v>0.15299999999999997</v>
      </c>
      <c r="R27" s="37">
        <f t="shared" si="2"/>
        <v>10.976999999999999</v>
      </c>
      <c r="S27" s="36">
        <v>5.0309999999999997</v>
      </c>
      <c r="T27" s="36">
        <v>0.378</v>
      </c>
      <c r="U27" s="36">
        <v>1.2E-2</v>
      </c>
      <c r="V27" s="37">
        <f t="shared" si="3"/>
        <v>16.398</v>
      </c>
      <c r="W27" s="36">
        <v>4.1100000000000003</v>
      </c>
      <c r="X27" s="38">
        <f t="shared" si="4"/>
        <v>12.288</v>
      </c>
      <c r="Y27" s="36"/>
      <c r="Z27" s="39">
        <f t="shared" si="5"/>
        <v>1.3884704470044413E-2</v>
      </c>
      <c r="AA27" s="40">
        <f t="shared" si="6"/>
        <v>3.2997764163976368E-3</v>
      </c>
      <c r="AB27" s="41">
        <f t="shared" si="7"/>
        <v>0.47369928400954658</v>
      </c>
      <c r="AC27" s="41">
        <f t="shared" si="8"/>
        <v>0.47946661513189681</v>
      </c>
      <c r="AD27" s="41">
        <f t="shared" si="9"/>
        <v>0.5721863468634687</v>
      </c>
      <c r="AE27" s="40">
        <f t="shared" si="10"/>
        <v>9.8893641502909631E-3</v>
      </c>
      <c r="AF27" s="40">
        <f t="shared" si="11"/>
        <v>8.1634090204739593E-3</v>
      </c>
      <c r="AG27" s="40">
        <f t="shared" si="12"/>
        <v>1.5410681880032959E-2</v>
      </c>
      <c r="AH27" s="40">
        <f t="shared" si="13"/>
        <v>2.0741965137847092E-2</v>
      </c>
      <c r="AI27" s="40">
        <f t="shared" si="14"/>
        <v>1.3766524657968893E-2</v>
      </c>
      <c r="AJ27" s="42">
        <f t="shared" si="15"/>
        <v>7.7261638288775442E-2</v>
      </c>
      <c r="AK27" s="36"/>
      <c r="AL27" s="47">
        <f t="shared" si="16"/>
        <v>2.7698716725541542E-2</v>
      </c>
      <c r="AM27" s="41">
        <f t="shared" si="17"/>
        <v>2.4084073229936331E-2</v>
      </c>
      <c r="AN27" s="42">
        <f t="shared" si="18"/>
        <v>5.688068031430598E-2</v>
      </c>
      <c r="AO27" s="36"/>
      <c r="AP27" s="47">
        <f t="shared" si="19"/>
        <v>0.76164237579827532</v>
      </c>
      <c r="AQ27" s="41">
        <f t="shared" si="20"/>
        <v>0.71066570338247415</v>
      </c>
      <c r="AR27" s="41">
        <f t="shared" si="21"/>
        <v>0.10030206017632827</v>
      </c>
      <c r="AS27" s="41">
        <f t="shared" si="22"/>
        <v>0.15637934625201599</v>
      </c>
      <c r="AT27" s="100">
        <v>2.2000000000000002</v>
      </c>
      <c r="AU27" s="36"/>
      <c r="AV27" s="47">
        <f t="shared" si="23"/>
        <v>0.16686075446325033</v>
      </c>
      <c r="AW27" s="41">
        <f t="shared" si="24"/>
        <v>0.19761951778871556</v>
      </c>
      <c r="AX27" s="42">
        <f t="shared" si="25"/>
        <v>0.21565645660276839</v>
      </c>
      <c r="AY27" s="36"/>
      <c r="AZ27" s="47">
        <f t="shared" si="26"/>
        <v>0.10534167025877726</v>
      </c>
      <c r="BA27" s="41">
        <f t="shared" si="27"/>
        <v>0.17442002813811669</v>
      </c>
      <c r="BB27" s="41">
        <f t="shared" si="28"/>
        <v>0.20517879146358192</v>
      </c>
      <c r="BC27" s="42">
        <f t="shared" si="29"/>
        <v>0.22321573027763472</v>
      </c>
      <c r="BD27" s="36"/>
      <c r="BE27" s="39">
        <f t="shared" si="30"/>
        <v>1.2099146575229801E-4</v>
      </c>
      <c r="BF27" s="41">
        <f t="shared" si="31"/>
        <v>9.2508615998548871E-3</v>
      </c>
      <c r="BG27" s="40">
        <f t="shared" si="32"/>
        <v>1.4060410695367389E-2</v>
      </c>
      <c r="BH27" s="41">
        <f t="shared" si="33"/>
        <v>0.10434777574173304</v>
      </c>
      <c r="BI27" s="41">
        <f t="shared" si="34"/>
        <v>0.71699999999999997</v>
      </c>
      <c r="BJ27" s="42">
        <f t="shared" si="35"/>
        <v>0.76972591196996687</v>
      </c>
      <c r="BK27" s="36"/>
      <c r="BL27" s="35">
        <v>70.486999999999995</v>
      </c>
      <c r="BM27" s="36">
        <v>201.64400000000001</v>
      </c>
      <c r="BN27" s="37">
        <f t="shared" si="36"/>
        <v>272.13099999999997</v>
      </c>
      <c r="BO27" s="33">
        <v>2563.652</v>
      </c>
      <c r="BP27" s="36">
        <v>7.1909999999999998</v>
      </c>
      <c r="BQ27" s="36">
        <v>12</v>
      </c>
      <c r="BR27" s="37">
        <f t="shared" si="37"/>
        <v>2544.4610000000002</v>
      </c>
      <c r="BS27" s="36">
        <v>212.18599999999998</v>
      </c>
      <c r="BT27" s="36">
        <v>51.512</v>
      </c>
      <c r="BU27" s="37">
        <f t="shared" si="38"/>
        <v>263.69799999999998</v>
      </c>
      <c r="BV27" s="36">
        <v>4.5220000000000002</v>
      </c>
      <c r="BW27" s="36">
        <v>0</v>
      </c>
      <c r="BX27" s="36">
        <v>6.1210000000000004</v>
      </c>
      <c r="BY27" s="36">
        <v>6.1319999999999766</v>
      </c>
      <c r="BZ27" s="37">
        <f t="shared" si="39"/>
        <v>3097.0650000000001</v>
      </c>
      <c r="CA27" s="36">
        <v>175.00700000000001</v>
      </c>
      <c r="CB27" s="33">
        <v>1952.586</v>
      </c>
      <c r="CC27" s="37">
        <f t="shared" si="40"/>
        <v>2127.5929999999998</v>
      </c>
      <c r="CD27" s="36">
        <v>554.952</v>
      </c>
      <c r="CE27" s="36">
        <v>23.270000000000209</v>
      </c>
      <c r="CF27" s="37">
        <f t="shared" si="41"/>
        <v>578.22200000000021</v>
      </c>
      <c r="CG27" s="36">
        <v>65</v>
      </c>
      <c r="CH27" s="36">
        <v>326.25</v>
      </c>
      <c r="CI27" s="66">
        <f t="shared" si="42"/>
        <v>3097.0650000000001</v>
      </c>
      <c r="CJ27" s="36"/>
      <c r="CK27" s="67">
        <v>484.31699999999995</v>
      </c>
      <c r="CL27" s="36"/>
      <c r="CM27" s="60" t="s">
        <v>198</v>
      </c>
      <c r="CN27" s="55">
        <v>20</v>
      </c>
      <c r="CO27" s="68">
        <v>4</v>
      </c>
      <c r="CP27" s="69" t="s">
        <v>129</v>
      </c>
      <c r="CQ27" s="58" t="s">
        <v>133</v>
      </c>
      <c r="CR27" s="55"/>
      <c r="CS27" s="32">
        <v>271.24099999999999</v>
      </c>
      <c r="CT27" s="33">
        <v>321.24099999999999</v>
      </c>
      <c r="CU27" s="34">
        <v>350.56099999999998</v>
      </c>
      <c r="CV27" s="55"/>
      <c r="CW27" s="60">
        <f t="shared" si="43"/>
        <v>1594.7380000000001</v>
      </c>
      <c r="CX27" s="33">
        <v>1563.923</v>
      </c>
      <c r="CY27" s="34">
        <v>1625.5530000000001</v>
      </c>
      <c r="CZ27" s="55"/>
      <c r="DA27" s="32">
        <v>255.732</v>
      </c>
      <c r="DB27" s="33">
        <v>30.422000000000001</v>
      </c>
      <c r="DC27" s="33">
        <v>133.63900000000001</v>
      </c>
      <c r="DD27" s="33">
        <v>28.300999999999998</v>
      </c>
      <c r="DE27" s="33">
        <v>214.50899999999999</v>
      </c>
      <c r="DF27" s="33">
        <v>63.192999999999998</v>
      </c>
      <c r="DG27" s="33">
        <v>11.429</v>
      </c>
      <c r="DH27" s="33">
        <v>0</v>
      </c>
      <c r="DI27" s="66">
        <v>1797.751</v>
      </c>
      <c r="DJ27" s="66">
        <f t="shared" si="44"/>
        <v>2534.9759999999997</v>
      </c>
      <c r="DK27" s="33"/>
      <c r="DL27" s="47">
        <f t="shared" si="45"/>
        <v>0.10088142846322806</v>
      </c>
      <c r="DM27" s="41">
        <f t="shared" si="46"/>
        <v>1.2000902572647633E-2</v>
      </c>
      <c r="DN27" s="41">
        <f t="shared" si="47"/>
        <v>5.2718053346461673E-2</v>
      </c>
      <c r="DO27" s="41">
        <f t="shared" si="48"/>
        <v>1.116420826074882E-2</v>
      </c>
      <c r="DP27" s="41">
        <f t="shared" si="49"/>
        <v>8.4619736044838301E-2</v>
      </c>
      <c r="DQ27" s="41">
        <f t="shared" si="50"/>
        <v>2.4928441137115304E-2</v>
      </c>
      <c r="DR27" s="41">
        <f t="shared" si="51"/>
        <v>4.5085239465777983E-3</v>
      </c>
      <c r="DS27" s="41">
        <f t="shared" si="52"/>
        <v>0</v>
      </c>
      <c r="DT27" s="41">
        <f t="shared" si="53"/>
        <v>0.70917870622838253</v>
      </c>
      <c r="DU27" s="70">
        <f t="shared" si="54"/>
        <v>1</v>
      </c>
      <c r="DV27" s="55"/>
      <c r="DW27" s="35">
        <v>13.672000000000001</v>
      </c>
      <c r="DX27" s="36">
        <v>22.373999999999999</v>
      </c>
      <c r="DY27" s="66">
        <f t="shared" si="55"/>
        <v>36.045999999999999</v>
      </c>
      <c r="EA27" s="35">
        <v>7.1909999999999998</v>
      </c>
      <c r="EB27" s="36">
        <v>12</v>
      </c>
      <c r="EC27" s="66">
        <f t="shared" si="56"/>
        <v>19.190999999999999</v>
      </c>
      <c r="EE27" s="32">
        <f t="shared" si="57"/>
        <v>1838.1384840000001</v>
      </c>
      <c r="EF27" s="33">
        <f t="shared" si="58"/>
        <v>725.5135160000001</v>
      </c>
      <c r="EG27" s="34">
        <f t="shared" si="59"/>
        <v>2563.652</v>
      </c>
      <c r="EH27" s="63"/>
      <c r="EI27" s="47">
        <v>0.71699999999999997</v>
      </c>
      <c r="EJ27" s="41">
        <v>0.28300000000000003</v>
      </c>
      <c r="EK27" s="42">
        <f t="shared" si="60"/>
        <v>1</v>
      </c>
      <c r="EL27" s="55"/>
      <c r="EM27" s="60">
        <f t="shared" si="61"/>
        <v>318.08799999999997</v>
      </c>
      <c r="EN27" s="33">
        <v>309.92599999999999</v>
      </c>
      <c r="EO27" s="34">
        <v>326.25</v>
      </c>
      <c r="EQ27" s="60">
        <f t="shared" si="62"/>
        <v>2529.1040000000003</v>
      </c>
      <c r="ER27" s="33">
        <v>2494.556</v>
      </c>
      <c r="ES27" s="34">
        <v>2563.652</v>
      </c>
      <c r="EU27" s="60">
        <f t="shared" si="63"/>
        <v>584.5</v>
      </c>
      <c r="EV27" s="33">
        <v>582</v>
      </c>
      <c r="EW27" s="34">
        <v>587</v>
      </c>
      <c r="EY27" s="60">
        <f t="shared" si="64"/>
        <v>3113.6040000000003</v>
      </c>
      <c r="EZ27" s="55">
        <f t="shared" si="65"/>
        <v>3076.556</v>
      </c>
      <c r="FA27" s="68">
        <f t="shared" si="66"/>
        <v>3150.652</v>
      </c>
      <c r="FC27" s="60">
        <f t="shared" si="67"/>
        <v>1900.0425</v>
      </c>
      <c r="FD27" s="33">
        <v>1847.499</v>
      </c>
      <c r="FE27" s="34">
        <v>1952.586</v>
      </c>
      <c r="FF27" s="33"/>
      <c r="FG27" s="71">
        <f t="shared" si="68"/>
        <v>0.52486886778288477</v>
      </c>
    </row>
    <row r="28" spans="1:163" x14ac:dyDescent="0.2">
      <c r="A28" s="1"/>
      <c r="B28" s="72" t="s">
        <v>156</v>
      </c>
      <c r="C28" s="32">
        <v>6417.7619999999997</v>
      </c>
      <c r="D28" s="33">
        <v>6105.9125000000004</v>
      </c>
      <c r="E28" s="33">
        <v>5287.1379999999999</v>
      </c>
      <c r="F28" s="33">
        <v>671</v>
      </c>
      <c r="G28" s="33">
        <v>4272.2190000000001</v>
      </c>
      <c r="H28" s="33">
        <v>7088.7619999999997</v>
      </c>
      <c r="I28" s="34">
        <v>5958.1379999999999</v>
      </c>
      <c r="J28" s="33"/>
      <c r="K28" s="35">
        <v>55.844000000000001</v>
      </c>
      <c r="L28" s="36">
        <v>14.173</v>
      </c>
      <c r="M28" s="36">
        <v>0.378</v>
      </c>
      <c r="N28" s="37">
        <f t="shared" si="0"/>
        <v>70.394999999999996</v>
      </c>
      <c r="O28" s="36">
        <v>35.887999999999998</v>
      </c>
      <c r="P28" s="37">
        <f t="shared" si="1"/>
        <v>34.506999999999998</v>
      </c>
      <c r="Q28" s="36">
        <v>8.0969999999999995</v>
      </c>
      <c r="R28" s="37">
        <f t="shared" si="2"/>
        <v>26.409999999999997</v>
      </c>
      <c r="S28" s="36">
        <v>7.28</v>
      </c>
      <c r="T28" s="36">
        <v>-0.52100000000000002</v>
      </c>
      <c r="U28" s="36">
        <v>0</v>
      </c>
      <c r="V28" s="37">
        <f t="shared" si="3"/>
        <v>33.168999999999997</v>
      </c>
      <c r="W28" s="36">
        <v>6.5</v>
      </c>
      <c r="X28" s="38">
        <f t="shared" si="4"/>
        <v>26.668999999999997</v>
      </c>
      <c r="Y28" s="36"/>
      <c r="Z28" s="39">
        <f t="shared" si="5"/>
        <v>1.8291778665351002E-2</v>
      </c>
      <c r="AA28" s="40">
        <f t="shared" si="6"/>
        <v>4.6423855566223721E-3</v>
      </c>
      <c r="AB28" s="41">
        <f t="shared" si="7"/>
        <v>0.46514762682427352</v>
      </c>
      <c r="AC28" s="41">
        <f t="shared" si="8"/>
        <v>0.46202767943353718</v>
      </c>
      <c r="AD28" s="41">
        <f t="shared" si="9"/>
        <v>0.50980893529369986</v>
      </c>
      <c r="AE28" s="40">
        <f t="shared" si="10"/>
        <v>1.1755163540257086E-2</v>
      </c>
      <c r="AF28" s="40">
        <f t="shared" si="11"/>
        <v>8.7354674669838442E-3</v>
      </c>
      <c r="AG28" s="40">
        <f t="shared" si="12"/>
        <v>1.734902827649611E-2</v>
      </c>
      <c r="AH28" s="40">
        <f t="shared" si="13"/>
        <v>2.684483860879255E-2</v>
      </c>
      <c r="AI28" s="40">
        <f t="shared" si="14"/>
        <v>1.7180540582033908E-2</v>
      </c>
      <c r="AJ28" s="42">
        <f t="shared" si="15"/>
        <v>9.9787097908770134E-2</v>
      </c>
      <c r="AK28" s="36"/>
      <c r="AL28" s="47">
        <f t="shared" si="16"/>
        <v>0.10129366863277972</v>
      </c>
      <c r="AM28" s="41">
        <f t="shared" si="17"/>
        <v>9.327364199952505E-2</v>
      </c>
      <c r="AN28" s="42">
        <f t="shared" si="18"/>
        <v>7.563014419805078E-2</v>
      </c>
      <c r="AO28" s="36"/>
      <c r="AP28" s="47">
        <f t="shared" si="19"/>
        <v>0.80804000198216885</v>
      </c>
      <c r="AQ28" s="41">
        <f t="shared" si="20"/>
        <v>0.73609274706689309</v>
      </c>
      <c r="AR28" s="41">
        <f t="shared" si="21"/>
        <v>8.4275328377711706E-2</v>
      </c>
      <c r="AS28" s="41">
        <f t="shared" si="22"/>
        <v>0.15438964548700934</v>
      </c>
      <c r="AT28" s="100">
        <v>1.84</v>
      </c>
      <c r="AU28" s="36"/>
      <c r="AV28" s="47">
        <f t="shared" si="23"/>
        <v>0.15825368549931859</v>
      </c>
      <c r="AW28" s="41">
        <f t="shared" si="24"/>
        <v>0.1814363285617272</v>
      </c>
      <c r="AX28" s="42">
        <f t="shared" si="25"/>
        <v>0.20461897162413581</v>
      </c>
      <c r="AY28" s="36"/>
      <c r="AZ28" s="47">
        <f t="shared" si="26"/>
        <v>8.6774797818928162E-2</v>
      </c>
      <c r="BA28" s="41">
        <f t="shared" si="27"/>
        <v>0.16649712427040358</v>
      </c>
      <c r="BB28" s="41">
        <f t="shared" si="28"/>
        <v>0.18967976733281219</v>
      </c>
      <c r="BC28" s="42">
        <f t="shared" si="29"/>
        <v>0.2128624103952208</v>
      </c>
      <c r="BD28" s="36"/>
      <c r="BE28" s="39">
        <f t="shared" si="30"/>
        <v>3.2105532316129459E-3</v>
      </c>
      <c r="BF28" s="41">
        <f t="shared" si="31"/>
        <v>0.19621480153152715</v>
      </c>
      <c r="BG28" s="40">
        <f t="shared" si="32"/>
        <v>1.4898230384756366E-2</v>
      </c>
      <c r="BH28" s="41">
        <f t="shared" si="33"/>
        <v>0.13516194071468407</v>
      </c>
      <c r="BI28" s="41">
        <f t="shared" si="34"/>
        <v>0.70246814060839724</v>
      </c>
      <c r="BJ28" s="42">
        <f t="shared" si="35"/>
        <v>0.73597590388138046</v>
      </c>
      <c r="BK28" s="36"/>
      <c r="BL28" s="35">
        <v>226.095</v>
      </c>
      <c r="BM28" s="36">
        <v>4.6779999999999999</v>
      </c>
      <c r="BN28" s="37">
        <f t="shared" si="36"/>
        <v>230.773</v>
      </c>
      <c r="BO28" s="33">
        <v>5287.1379999999999</v>
      </c>
      <c r="BP28" s="36">
        <v>7.7</v>
      </c>
      <c r="BQ28" s="36">
        <v>18.175000000000001</v>
      </c>
      <c r="BR28" s="37">
        <f t="shared" si="37"/>
        <v>5261.2629999999999</v>
      </c>
      <c r="BS28" s="36">
        <v>760.06299999999999</v>
      </c>
      <c r="BT28" s="36">
        <v>97.665000000000006</v>
      </c>
      <c r="BU28" s="37">
        <f t="shared" si="38"/>
        <v>857.72799999999995</v>
      </c>
      <c r="BV28" s="36">
        <v>14.814</v>
      </c>
      <c r="BW28" s="36">
        <v>0</v>
      </c>
      <c r="BX28" s="36">
        <v>45.442999999999998</v>
      </c>
      <c r="BY28" s="36">
        <v>7.7409999999997083</v>
      </c>
      <c r="BZ28" s="37">
        <f t="shared" si="39"/>
        <v>6417.7620000000006</v>
      </c>
      <c r="CA28" s="36">
        <v>49.118000000000002</v>
      </c>
      <c r="CB28" s="33">
        <v>4272.2190000000001</v>
      </c>
      <c r="CC28" s="37">
        <f t="shared" si="40"/>
        <v>4321.3370000000004</v>
      </c>
      <c r="CD28" s="36">
        <v>1332.165</v>
      </c>
      <c r="CE28" s="36">
        <v>56.947999999999297</v>
      </c>
      <c r="CF28" s="37">
        <f t="shared" si="41"/>
        <v>1389.1129999999994</v>
      </c>
      <c r="CG28" s="36">
        <v>150.41199999999998</v>
      </c>
      <c r="CH28" s="36">
        <v>556.9</v>
      </c>
      <c r="CI28" s="66">
        <f t="shared" si="42"/>
        <v>6417.7619999999997</v>
      </c>
      <c r="CJ28" s="36"/>
      <c r="CK28" s="67">
        <v>990.83600000000001</v>
      </c>
      <c r="CL28" s="36"/>
      <c r="CM28" s="60" t="s">
        <v>198</v>
      </c>
      <c r="CN28" s="55">
        <v>35.5</v>
      </c>
      <c r="CO28" s="68">
        <v>4</v>
      </c>
      <c r="CP28" s="69" t="s">
        <v>129</v>
      </c>
      <c r="CQ28" s="58" t="s">
        <v>135</v>
      </c>
      <c r="CR28" s="55"/>
      <c r="CS28" s="32">
        <v>511.97900000000004</v>
      </c>
      <c r="CT28" s="33">
        <v>586.97900000000004</v>
      </c>
      <c r="CU28" s="34">
        <v>661.97900000000004</v>
      </c>
      <c r="CV28" s="55"/>
      <c r="CW28" s="60">
        <f t="shared" si="43"/>
        <v>3074.4085</v>
      </c>
      <c r="CX28" s="33">
        <v>2913.6379999999999</v>
      </c>
      <c r="CY28" s="34">
        <v>3235.1790000000001</v>
      </c>
      <c r="CZ28" s="55"/>
      <c r="DA28" s="32">
        <v>130.16</v>
      </c>
      <c r="DB28" s="33">
        <v>91.58</v>
      </c>
      <c r="DC28" s="33">
        <v>311.67</v>
      </c>
      <c r="DD28" s="33">
        <v>182.29</v>
      </c>
      <c r="DE28" s="33">
        <v>492.7</v>
      </c>
      <c r="DF28" s="33">
        <v>100.14</v>
      </c>
      <c r="DG28" s="33">
        <v>46.47</v>
      </c>
      <c r="DH28" s="33">
        <v>77.408000000000854</v>
      </c>
      <c r="DI28" s="66">
        <v>3546.8510000000001</v>
      </c>
      <c r="DJ28" s="66">
        <f t="shared" si="44"/>
        <v>4979.2690000000011</v>
      </c>
      <c r="DK28" s="33"/>
      <c r="DL28" s="47">
        <f t="shared" si="45"/>
        <v>2.6140383257060418E-2</v>
      </c>
      <c r="DM28" s="41">
        <f t="shared" si="46"/>
        <v>1.8392257980036825E-2</v>
      </c>
      <c r="DN28" s="41">
        <f t="shared" si="47"/>
        <v>6.2593525274493092E-2</v>
      </c>
      <c r="DO28" s="41">
        <f t="shared" si="48"/>
        <v>3.6609791517590223E-2</v>
      </c>
      <c r="DP28" s="41">
        <f t="shared" si="49"/>
        <v>9.8950267599521108E-2</v>
      </c>
      <c r="DQ28" s="41">
        <f t="shared" si="50"/>
        <v>2.0111385827919718E-2</v>
      </c>
      <c r="DR28" s="41">
        <f t="shared" si="51"/>
        <v>9.3326952209249973E-3</v>
      </c>
      <c r="DS28" s="41">
        <f t="shared" si="52"/>
        <v>1.5546057061789759E-2</v>
      </c>
      <c r="DT28" s="41">
        <f t="shared" si="53"/>
        <v>0.71232363626066386</v>
      </c>
      <c r="DU28" s="70">
        <f t="shared" si="54"/>
        <v>1</v>
      </c>
      <c r="DV28" s="55"/>
      <c r="DW28" s="35">
        <v>35.835999999999999</v>
      </c>
      <c r="DX28" s="36">
        <v>42.933</v>
      </c>
      <c r="DY28" s="66">
        <f t="shared" si="55"/>
        <v>78.769000000000005</v>
      </c>
      <c r="EA28" s="35">
        <v>7.7</v>
      </c>
      <c r="EB28" s="36">
        <v>18.175000000000001</v>
      </c>
      <c r="EC28" s="66">
        <f t="shared" si="56"/>
        <v>25.875</v>
      </c>
      <c r="EE28" s="32">
        <f t="shared" si="57"/>
        <v>3714.0460000000003</v>
      </c>
      <c r="EF28" s="33">
        <f t="shared" si="58"/>
        <v>1573.0919999999999</v>
      </c>
      <c r="EG28" s="34">
        <f t="shared" si="59"/>
        <v>5287.1379999999999</v>
      </c>
      <c r="EH28" s="63"/>
      <c r="EI28" s="47">
        <v>0.70246814060839724</v>
      </c>
      <c r="EJ28" s="41">
        <v>0.29753185939160276</v>
      </c>
      <c r="EK28" s="42">
        <f t="shared" si="60"/>
        <v>1</v>
      </c>
      <c r="EL28" s="55"/>
      <c r="EM28" s="60">
        <f t="shared" si="61"/>
        <v>534.51800000000003</v>
      </c>
      <c r="EN28" s="33">
        <v>512.13599999999997</v>
      </c>
      <c r="EO28" s="34">
        <v>556.9</v>
      </c>
      <c r="EQ28" s="60">
        <f t="shared" si="62"/>
        <v>5043.9904999999999</v>
      </c>
      <c r="ER28" s="33">
        <v>4800.8429999999998</v>
      </c>
      <c r="ES28" s="34">
        <v>5287.1379999999999</v>
      </c>
      <c r="EU28" s="60">
        <f t="shared" si="63"/>
        <v>659.9855</v>
      </c>
      <c r="EV28" s="33">
        <v>648.971</v>
      </c>
      <c r="EW28" s="34">
        <v>671</v>
      </c>
      <c r="EY28" s="60">
        <f t="shared" si="64"/>
        <v>5703.9760000000006</v>
      </c>
      <c r="EZ28" s="55">
        <f t="shared" si="65"/>
        <v>5449.8140000000003</v>
      </c>
      <c r="FA28" s="68">
        <f t="shared" si="66"/>
        <v>5958.1379999999999</v>
      </c>
      <c r="FC28" s="60">
        <f t="shared" si="67"/>
        <v>4122.0240000000003</v>
      </c>
      <c r="FD28" s="33">
        <v>3971.8290000000002</v>
      </c>
      <c r="FE28" s="34">
        <v>4272.2190000000001</v>
      </c>
      <c r="FF28" s="33"/>
      <c r="FG28" s="71">
        <f t="shared" si="68"/>
        <v>0.5040976901293629</v>
      </c>
    </row>
    <row r="29" spans="1:163" x14ac:dyDescent="0.2">
      <c r="A29" s="1"/>
      <c r="B29" s="72" t="s">
        <v>157</v>
      </c>
      <c r="C29" s="32">
        <v>3130.1280000000002</v>
      </c>
      <c r="D29" s="33">
        <v>3091.1565000000001</v>
      </c>
      <c r="E29" s="33">
        <v>2570.7260000000001</v>
      </c>
      <c r="F29" s="33">
        <v>850</v>
      </c>
      <c r="G29" s="33">
        <v>1881.2550000000001</v>
      </c>
      <c r="H29" s="33">
        <v>3980.1280000000002</v>
      </c>
      <c r="I29" s="34">
        <v>3420.7260000000001</v>
      </c>
      <c r="J29" s="33"/>
      <c r="K29" s="35">
        <v>27.75</v>
      </c>
      <c r="L29" s="36">
        <v>6.5979999999999999</v>
      </c>
      <c r="M29" s="36">
        <v>0.187</v>
      </c>
      <c r="N29" s="37">
        <f t="shared" si="0"/>
        <v>34.534999999999997</v>
      </c>
      <c r="O29" s="36">
        <v>20.099</v>
      </c>
      <c r="P29" s="37">
        <f t="shared" si="1"/>
        <v>14.435999999999996</v>
      </c>
      <c r="Q29" s="36">
        <v>4.1520000000000001</v>
      </c>
      <c r="R29" s="37">
        <f t="shared" si="2"/>
        <v>10.283999999999995</v>
      </c>
      <c r="S29" s="36">
        <v>10.3</v>
      </c>
      <c r="T29" s="36">
        <v>1.3520000000000001</v>
      </c>
      <c r="U29" s="36">
        <v>3.2000000000000001E-2</v>
      </c>
      <c r="V29" s="37">
        <f t="shared" si="3"/>
        <v>21.967999999999996</v>
      </c>
      <c r="W29" s="36">
        <v>3.3</v>
      </c>
      <c r="X29" s="38">
        <f t="shared" si="4"/>
        <v>18.667999999999996</v>
      </c>
      <c r="Y29" s="36"/>
      <c r="Z29" s="39">
        <f t="shared" si="5"/>
        <v>1.7954445205216881E-2</v>
      </c>
      <c r="AA29" s="40">
        <f t="shared" si="6"/>
        <v>4.2689524131178736E-3</v>
      </c>
      <c r="AB29" s="41">
        <f t="shared" si="7"/>
        <v>0.43516573927728591</v>
      </c>
      <c r="AC29" s="41">
        <f t="shared" si="8"/>
        <v>0.44828816772610691</v>
      </c>
      <c r="AD29" s="41">
        <f t="shared" si="9"/>
        <v>0.58198928623135959</v>
      </c>
      <c r="AE29" s="40">
        <f t="shared" si="10"/>
        <v>1.30041943848524E-2</v>
      </c>
      <c r="AF29" s="40">
        <f t="shared" si="11"/>
        <v>1.2078327318594187E-2</v>
      </c>
      <c r="AG29" s="40">
        <f t="shared" si="12"/>
        <v>2.3431795281821998E-2</v>
      </c>
      <c r="AH29" s="40">
        <f t="shared" si="13"/>
        <v>3.2745268658247929E-2</v>
      </c>
      <c r="AI29" s="40">
        <f t="shared" si="14"/>
        <v>1.2908323477515393E-2</v>
      </c>
      <c r="AJ29" s="42">
        <f t="shared" si="15"/>
        <v>0.11232841680894749</v>
      </c>
      <c r="AK29" s="36"/>
      <c r="AL29" s="47">
        <f t="shared" si="16"/>
        <v>2.1758502246836481E-2</v>
      </c>
      <c r="AM29" s="41">
        <f t="shared" si="17"/>
        <v>2.0584581344809234E-2</v>
      </c>
      <c r="AN29" s="42">
        <f t="shared" si="18"/>
        <v>3.6119369446277326E-2</v>
      </c>
      <c r="AO29" s="36"/>
      <c r="AP29" s="47">
        <f t="shared" si="19"/>
        <v>0.73179911044584289</v>
      </c>
      <c r="AQ29" s="41">
        <f t="shared" si="20"/>
        <v>0.68686616797424949</v>
      </c>
      <c r="AR29" s="41">
        <f t="shared" si="21"/>
        <v>0.12299401174648447</v>
      </c>
      <c r="AS29" s="41">
        <f t="shared" si="22"/>
        <v>0.15100149259071829</v>
      </c>
      <c r="AT29" s="100">
        <v>2.08</v>
      </c>
      <c r="AU29" s="36"/>
      <c r="AV29" s="47">
        <f t="shared" si="23"/>
        <v>0.17870256112952998</v>
      </c>
      <c r="AW29" s="41">
        <f t="shared" si="24"/>
        <v>0.1938</v>
      </c>
      <c r="AX29" s="42">
        <f t="shared" si="25"/>
        <v>0.2089</v>
      </c>
      <c r="AY29" s="36"/>
      <c r="AZ29" s="47">
        <f t="shared" si="26"/>
        <v>0.11579462565109158</v>
      </c>
      <c r="BA29" s="41">
        <f t="shared" si="27"/>
        <v>0.18997612068288736</v>
      </c>
      <c r="BB29" s="41">
        <f t="shared" si="28"/>
        <v>0.20507355955335738</v>
      </c>
      <c r="BC29" s="42">
        <f t="shared" si="29"/>
        <v>0.22017355955335735</v>
      </c>
      <c r="BD29" s="36"/>
      <c r="BE29" s="39">
        <f t="shared" si="30"/>
        <v>3.2649800224428057E-3</v>
      </c>
      <c r="BF29" s="41">
        <f t="shared" si="31"/>
        <v>0.15915363385464584</v>
      </c>
      <c r="BG29" s="40">
        <f t="shared" si="32"/>
        <v>4.3683768709695238E-2</v>
      </c>
      <c r="BH29" s="41">
        <f t="shared" si="33"/>
        <v>0.29275560294374509</v>
      </c>
      <c r="BI29" s="41">
        <f t="shared" si="34"/>
        <v>0.7035856796873724</v>
      </c>
      <c r="BJ29" s="42">
        <f t="shared" si="35"/>
        <v>0.77724027004793717</v>
      </c>
      <c r="BK29" s="36"/>
      <c r="BL29" s="35">
        <v>63.610999999999997</v>
      </c>
      <c r="BM29" s="36">
        <v>132.29</v>
      </c>
      <c r="BN29" s="37">
        <f t="shared" si="36"/>
        <v>195.90099999999998</v>
      </c>
      <c r="BO29" s="33">
        <v>2570.7260000000001</v>
      </c>
      <c r="BP29" s="36">
        <v>15.041</v>
      </c>
      <c r="BQ29" s="36">
        <v>6.1</v>
      </c>
      <c r="BR29" s="37">
        <f t="shared" si="37"/>
        <v>2549.585</v>
      </c>
      <c r="BS29" s="36">
        <v>276.75300000000004</v>
      </c>
      <c r="BT29" s="36">
        <v>82.796999999999997</v>
      </c>
      <c r="BU29" s="37">
        <f t="shared" si="38"/>
        <v>359.55000000000007</v>
      </c>
      <c r="BV29" s="36">
        <v>0</v>
      </c>
      <c r="BW29" s="36">
        <v>1.4850000000000001</v>
      </c>
      <c r="BX29" s="36">
        <v>15.807</v>
      </c>
      <c r="BY29" s="36">
        <v>7.8000000000002121</v>
      </c>
      <c r="BZ29" s="37">
        <f t="shared" si="39"/>
        <v>3130.1280000000002</v>
      </c>
      <c r="CA29" s="36">
        <v>3.6509999999999998</v>
      </c>
      <c r="CB29" s="33">
        <v>1881.2550000000001</v>
      </c>
      <c r="CC29" s="37">
        <f t="shared" si="40"/>
        <v>1884.9060000000002</v>
      </c>
      <c r="CD29" s="36">
        <v>803.99</v>
      </c>
      <c r="CE29" s="36">
        <v>28.779999999999973</v>
      </c>
      <c r="CF29" s="37">
        <f t="shared" si="41"/>
        <v>832.77</v>
      </c>
      <c r="CG29" s="36">
        <v>50</v>
      </c>
      <c r="CH29" s="36">
        <v>362.452</v>
      </c>
      <c r="CI29" s="66">
        <f t="shared" si="42"/>
        <v>3130.1280000000006</v>
      </c>
      <c r="CJ29" s="36"/>
      <c r="CK29" s="67">
        <v>472.654</v>
      </c>
      <c r="CL29" s="36"/>
      <c r="CM29" s="60" t="s">
        <v>204</v>
      </c>
      <c r="CN29" s="55">
        <v>24.5</v>
      </c>
      <c r="CO29" s="68">
        <v>1</v>
      </c>
      <c r="CP29" s="69" t="s">
        <v>129</v>
      </c>
      <c r="CQ29" s="58" t="s">
        <v>133</v>
      </c>
      <c r="CR29" s="55"/>
      <c r="CS29" s="32">
        <v>295.91535800000003</v>
      </c>
      <c r="CT29" s="33">
        <v>320.91535800000003</v>
      </c>
      <c r="CU29" s="34">
        <v>345.91959900000001</v>
      </c>
      <c r="CV29" s="55"/>
      <c r="CW29" s="60">
        <f t="shared" si="43"/>
        <v>1593.3905</v>
      </c>
      <c r="CX29" s="33">
        <v>1530.8710000000001</v>
      </c>
      <c r="CY29" s="34">
        <v>1655.91</v>
      </c>
      <c r="CZ29" s="55"/>
      <c r="DA29" s="32">
        <v>33.597000000000001</v>
      </c>
      <c r="DB29" s="33">
        <v>11.026</v>
      </c>
      <c r="DC29" s="33">
        <v>137.33799999999999</v>
      </c>
      <c r="DD29" s="33">
        <v>63.302000000000007</v>
      </c>
      <c r="DE29" s="33">
        <v>334.46100000000001</v>
      </c>
      <c r="DF29" s="33">
        <v>93.955000000000013</v>
      </c>
      <c r="DG29" s="33">
        <v>20.743000000000002</v>
      </c>
      <c r="DH29" s="33">
        <v>16.856999999999744</v>
      </c>
      <c r="DI29" s="66">
        <v>1805.12</v>
      </c>
      <c r="DJ29" s="66">
        <f t="shared" si="44"/>
        <v>2516.3989999999999</v>
      </c>
      <c r="DK29" s="33"/>
      <c r="DL29" s="47">
        <f t="shared" si="45"/>
        <v>1.3351221328573092E-2</v>
      </c>
      <c r="DM29" s="41">
        <f t="shared" si="46"/>
        <v>4.3816580756867252E-3</v>
      </c>
      <c r="DN29" s="41">
        <f t="shared" si="47"/>
        <v>5.4577195428864821E-2</v>
      </c>
      <c r="DO29" s="41">
        <f t="shared" si="48"/>
        <v>2.5155788092428907E-2</v>
      </c>
      <c r="DP29" s="41">
        <f t="shared" si="49"/>
        <v>0.13291254685763268</v>
      </c>
      <c r="DQ29" s="41">
        <f t="shared" si="50"/>
        <v>3.7337083665984615E-2</v>
      </c>
      <c r="DR29" s="41">
        <f t="shared" si="51"/>
        <v>8.2431283751106255E-3</v>
      </c>
      <c r="DS29" s="41">
        <f t="shared" si="52"/>
        <v>6.6988581699483048E-3</v>
      </c>
      <c r="DT29" s="41">
        <f t="shared" si="53"/>
        <v>0.71734252000577015</v>
      </c>
      <c r="DU29" s="70">
        <f t="shared" si="54"/>
        <v>0.99999999999999989</v>
      </c>
      <c r="DV29" s="55"/>
      <c r="DW29" s="35">
        <v>81.393000000000001</v>
      </c>
      <c r="DX29" s="36">
        <v>30.905999999999999</v>
      </c>
      <c r="DY29" s="66">
        <f t="shared" si="55"/>
        <v>112.29900000000001</v>
      </c>
      <c r="EA29" s="35">
        <v>15.041</v>
      </c>
      <c r="EB29" s="36">
        <v>6.1</v>
      </c>
      <c r="EC29" s="66">
        <f t="shared" si="56"/>
        <v>21.140999999999998</v>
      </c>
      <c r="EE29" s="32">
        <f t="shared" si="57"/>
        <v>1808.7260000000001</v>
      </c>
      <c r="EF29" s="33">
        <f t="shared" si="58"/>
        <v>761.99999999999989</v>
      </c>
      <c r="EG29" s="34">
        <f t="shared" si="59"/>
        <v>2570.7260000000001</v>
      </c>
      <c r="EH29" s="63"/>
      <c r="EI29" s="47">
        <v>0.7035856796873724</v>
      </c>
      <c r="EJ29" s="41">
        <v>0.2964143203126276</v>
      </c>
      <c r="EK29" s="42">
        <f t="shared" si="60"/>
        <v>1</v>
      </c>
      <c r="EL29" s="55"/>
      <c r="EM29" s="60">
        <f t="shared" si="61"/>
        <v>332.38249999999999</v>
      </c>
      <c r="EN29" s="33">
        <v>302.31299999999999</v>
      </c>
      <c r="EO29" s="34">
        <v>362.452</v>
      </c>
      <c r="EQ29" s="60">
        <f t="shared" si="62"/>
        <v>2543.3540000000003</v>
      </c>
      <c r="ER29" s="33">
        <v>2515.982</v>
      </c>
      <c r="ES29" s="34">
        <v>2570.7260000000001</v>
      </c>
      <c r="EU29" s="60">
        <f t="shared" si="63"/>
        <v>842.875</v>
      </c>
      <c r="EV29" s="33">
        <v>835.75</v>
      </c>
      <c r="EW29" s="34">
        <v>850</v>
      </c>
      <c r="EY29" s="60">
        <f t="shared" si="64"/>
        <v>3386.2290000000003</v>
      </c>
      <c r="EZ29" s="55">
        <f t="shared" si="65"/>
        <v>3351.732</v>
      </c>
      <c r="FA29" s="68">
        <f t="shared" si="66"/>
        <v>3420.7260000000001</v>
      </c>
      <c r="FC29" s="60">
        <f t="shared" si="67"/>
        <v>1848.4645</v>
      </c>
      <c r="FD29" s="33">
        <v>1815.674</v>
      </c>
      <c r="FE29" s="34">
        <v>1881.2550000000001</v>
      </c>
      <c r="FF29" s="33"/>
      <c r="FG29" s="71">
        <f t="shared" si="68"/>
        <v>0.52902309426323779</v>
      </c>
    </row>
    <row r="30" spans="1:163" x14ac:dyDescent="0.2">
      <c r="A30" s="1"/>
      <c r="B30" s="72" t="s">
        <v>158</v>
      </c>
      <c r="C30" s="32">
        <v>9466.8729999999996</v>
      </c>
      <c r="D30" s="33">
        <v>9137.7034999999996</v>
      </c>
      <c r="E30" s="33">
        <v>7521.3239999999996</v>
      </c>
      <c r="F30" s="33">
        <v>5651</v>
      </c>
      <c r="G30" s="33">
        <v>6914.4859999999999</v>
      </c>
      <c r="H30" s="33">
        <v>15117.873</v>
      </c>
      <c r="I30" s="34">
        <v>13172.324000000001</v>
      </c>
      <c r="J30" s="33"/>
      <c r="K30" s="35">
        <v>70.647999999999996</v>
      </c>
      <c r="L30" s="36">
        <v>27.386000000000003</v>
      </c>
      <c r="M30" s="36">
        <v>3.3000000000000002E-2</v>
      </c>
      <c r="N30" s="37">
        <f t="shared" si="0"/>
        <v>98.066999999999993</v>
      </c>
      <c r="O30" s="36">
        <v>59.692</v>
      </c>
      <c r="P30" s="37">
        <f t="shared" si="1"/>
        <v>38.374999999999993</v>
      </c>
      <c r="Q30" s="36">
        <v>-2.2999999999999993E-2</v>
      </c>
      <c r="R30" s="37">
        <f t="shared" si="2"/>
        <v>38.397999999999996</v>
      </c>
      <c r="S30" s="36">
        <v>20.064</v>
      </c>
      <c r="T30" s="36">
        <v>-1.0669999999999999</v>
      </c>
      <c r="U30" s="36">
        <v>-2.0419999999999998</v>
      </c>
      <c r="V30" s="37">
        <f t="shared" si="3"/>
        <v>55.352999999999994</v>
      </c>
      <c r="W30" s="36">
        <v>9.375</v>
      </c>
      <c r="X30" s="38">
        <f t="shared" si="4"/>
        <v>45.977999999999994</v>
      </c>
      <c r="Y30" s="36"/>
      <c r="Z30" s="39">
        <f t="shared" si="5"/>
        <v>1.5462966159932853E-2</v>
      </c>
      <c r="AA30" s="40">
        <f t="shared" si="6"/>
        <v>5.9940662333812875E-3</v>
      </c>
      <c r="AB30" s="41">
        <f t="shared" si="7"/>
        <v>0.50990910954691449</v>
      </c>
      <c r="AC30" s="41">
        <f t="shared" si="8"/>
        <v>0.50530343432291269</v>
      </c>
      <c r="AD30" s="41">
        <f t="shared" si="9"/>
        <v>0.60868589841638887</v>
      </c>
      <c r="AE30" s="40">
        <f t="shared" si="10"/>
        <v>1.3064989469181179E-2</v>
      </c>
      <c r="AF30" s="40">
        <f t="shared" si="11"/>
        <v>1.0063360011626553E-2</v>
      </c>
      <c r="AG30" s="40">
        <f t="shared" si="12"/>
        <v>2.450548192768676E-2</v>
      </c>
      <c r="AH30" s="40">
        <f t="shared" si="13"/>
        <v>3.0578287640942295E-2</v>
      </c>
      <c r="AI30" s="40">
        <f t="shared" si="14"/>
        <v>2.0465472509881167E-2</v>
      </c>
      <c r="AJ30" s="42">
        <f t="shared" si="15"/>
        <v>9.453170537639051E-2</v>
      </c>
      <c r="AK30" s="36"/>
      <c r="AL30" s="47">
        <f t="shared" si="16"/>
        <v>6.2663504103815187E-2</v>
      </c>
      <c r="AM30" s="41">
        <f t="shared" si="17"/>
        <v>6.1111750637460945E-2</v>
      </c>
      <c r="AN30" s="42">
        <f t="shared" si="18"/>
        <v>2.9881595772330856E-2</v>
      </c>
      <c r="AO30" s="36"/>
      <c r="AP30" s="47">
        <f t="shared" si="19"/>
        <v>0.91931766268811188</v>
      </c>
      <c r="AQ30" s="41">
        <f t="shared" si="20"/>
        <v>0.82551061597220909</v>
      </c>
      <c r="AR30" s="41">
        <f t="shared" si="21"/>
        <v>-1.2455960907049228E-2</v>
      </c>
      <c r="AS30" s="41">
        <f t="shared" si="22"/>
        <v>0.1668390396702269</v>
      </c>
      <c r="AT30" s="100">
        <v>2.16</v>
      </c>
      <c r="AU30" s="36"/>
      <c r="AV30" s="47">
        <f t="shared" si="23"/>
        <v>0.1752506280804785</v>
      </c>
      <c r="AW30" s="41">
        <f t="shared" si="24"/>
        <v>0.19473807699413118</v>
      </c>
      <c r="AX30" s="42">
        <f t="shared" si="25"/>
        <v>0.21422552590778385</v>
      </c>
      <c r="AY30" s="36"/>
      <c r="AZ30" s="47">
        <f t="shared" si="26"/>
        <v>0.10585417169956754</v>
      </c>
      <c r="BA30" s="41">
        <f t="shared" si="27"/>
        <v>0.18719721376250412</v>
      </c>
      <c r="BB30" s="41">
        <f t="shared" si="28"/>
        <v>0.20668466267615679</v>
      </c>
      <c r="BC30" s="42">
        <f t="shared" si="29"/>
        <v>0.22617211158980946</v>
      </c>
      <c r="BD30" s="36"/>
      <c r="BE30" s="39">
        <f t="shared" si="30"/>
        <v>-6.3017462412823539E-6</v>
      </c>
      <c r="BF30" s="41">
        <f t="shared" si="31"/>
        <v>-4.0089242139022515E-4</v>
      </c>
      <c r="BG30" s="40">
        <f t="shared" si="32"/>
        <v>2.7376828866832485E-3</v>
      </c>
      <c r="BH30" s="41">
        <f t="shared" si="33"/>
        <v>2.0333356045546876E-2</v>
      </c>
      <c r="BI30" s="41">
        <f t="shared" si="34"/>
        <v>0.98139808895348746</v>
      </c>
      <c r="BJ30" s="42">
        <f t="shared" si="35"/>
        <v>0.98937841188844122</v>
      </c>
      <c r="BK30" s="36"/>
      <c r="BL30" s="35">
        <v>64.132999999999996</v>
      </c>
      <c r="BM30" s="36">
        <v>477.33100000000002</v>
      </c>
      <c r="BN30" s="37">
        <f t="shared" si="36"/>
        <v>541.46400000000006</v>
      </c>
      <c r="BO30" s="33">
        <v>7521.3239999999996</v>
      </c>
      <c r="BP30" s="36">
        <v>4.5060000000000002</v>
      </c>
      <c r="BQ30" s="36">
        <v>6.0570000000000004</v>
      </c>
      <c r="BR30" s="37">
        <f t="shared" si="37"/>
        <v>7510.7609999999995</v>
      </c>
      <c r="BS30" s="36">
        <v>765.22699999999998</v>
      </c>
      <c r="BT30" s="36">
        <v>615.923</v>
      </c>
      <c r="BU30" s="37">
        <f t="shared" si="38"/>
        <v>1381.15</v>
      </c>
      <c r="BV30" s="36">
        <v>0</v>
      </c>
      <c r="BW30" s="36">
        <v>6.351</v>
      </c>
      <c r="BX30" s="36">
        <v>1.68</v>
      </c>
      <c r="BY30" s="36">
        <v>25.467000000000048</v>
      </c>
      <c r="BZ30" s="37">
        <f t="shared" si="39"/>
        <v>9466.8730000000014</v>
      </c>
      <c r="CA30" s="36">
        <v>1.6419999999999999</v>
      </c>
      <c r="CB30" s="33">
        <v>6914.4859999999999</v>
      </c>
      <c r="CC30" s="37">
        <f t="shared" si="40"/>
        <v>6916.1279999999997</v>
      </c>
      <c r="CD30" s="36">
        <v>1309.883</v>
      </c>
      <c r="CE30" s="36">
        <v>88.753999999999905</v>
      </c>
      <c r="CF30" s="37">
        <f t="shared" si="41"/>
        <v>1398.6369999999999</v>
      </c>
      <c r="CG30" s="36">
        <v>150</v>
      </c>
      <c r="CH30" s="36">
        <v>1002.1079999999999</v>
      </c>
      <c r="CI30" s="66">
        <f t="shared" si="42"/>
        <v>9466.8729999999996</v>
      </c>
      <c r="CJ30" s="36"/>
      <c r="CK30" s="67">
        <v>1579.444</v>
      </c>
      <c r="CL30" s="36"/>
      <c r="CM30" s="60" t="s">
        <v>203</v>
      </c>
      <c r="CN30" s="55">
        <v>63</v>
      </c>
      <c r="CO30" s="68">
        <v>8</v>
      </c>
      <c r="CP30" s="69" t="s">
        <v>129</v>
      </c>
      <c r="CQ30" s="58" t="s">
        <v>133</v>
      </c>
      <c r="CR30" s="55"/>
      <c r="CS30" s="32">
        <v>674.47500000000002</v>
      </c>
      <c r="CT30" s="33">
        <v>749.47500000000002</v>
      </c>
      <c r="CU30" s="34">
        <v>824.47500000000002</v>
      </c>
      <c r="CV30" s="55"/>
      <c r="CW30" s="60">
        <f t="shared" si="43"/>
        <v>3752.4665</v>
      </c>
      <c r="CX30" s="33">
        <v>3656.3020000000001</v>
      </c>
      <c r="CY30" s="34">
        <v>3848.6309999999999</v>
      </c>
      <c r="CZ30" s="55"/>
      <c r="DA30" s="32">
        <v>0</v>
      </c>
      <c r="DB30" s="33">
        <v>0</v>
      </c>
      <c r="DC30" s="33">
        <v>0.37681858000000001</v>
      </c>
      <c r="DD30" s="33">
        <v>0</v>
      </c>
      <c r="DE30" s="33">
        <v>131.06299999999999</v>
      </c>
      <c r="DF30" s="33">
        <v>3.6920000000000002</v>
      </c>
      <c r="DG30" s="33">
        <v>0</v>
      </c>
      <c r="DH30" s="33">
        <v>2.524900000935304E-4</v>
      </c>
      <c r="DI30" s="66">
        <v>7196.6579289299998</v>
      </c>
      <c r="DJ30" s="66">
        <f t="shared" si="44"/>
        <v>7331.79</v>
      </c>
      <c r="DK30" s="33"/>
      <c r="DL30" s="47">
        <f t="shared" si="45"/>
        <v>0</v>
      </c>
      <c r="DM30" s="41">
        <f t="shared" si="46"/>
        <v>0</v>
      </c>
      <c r="DN30" s="41">
        <f t="shared" si="47"/>
        <v>5.139516816493653E-5</v>
      </c>
      <c r="DO30" s="41">
        <f t="shared" si="48"/>
        <v>0</v>
      </c>
      <c r="DP30" s="41">
        <f t="shared" si="49"/>
        <v>1.7875989355941726E-2</v>
      </c>
      <c r="DQ30" s="41">
        <f t="shared" si="50"/>
        <v>5.0356052205532346E-4</v>
      </c>
      <c r="DR30" s="41">
        <f t="shared" si="51"/>
        <v>0</v>
      </c>
      <c r="DS30" s="41">
        <f t="shared" si="52"/>
        <v>3.443770212915678E-8</v>
      </c>
      <c r="DT30" s="41">
        <f t="shared" si="53"/>
        <v>0.98156902051613593</v>
      </c>
      <c r="DU30" s="70">
        <f t="shared" si="54"/>
        <v>1</v>
      </c>
      <c r="DV30" s="55"/>
      <c r="DW30" s="35">
        <v>20.152999999999999</v>
      </c>
      <c r="DX30" s="36">
        <v>0.438</v>
      </c>
      <c r="DY30" s="66">
        <f t="shared" si="55"/>
        <v>20.590999999999998</v>
      </c>
      <c r="EA30" s="35">
        <v>4.5060000000000002</v>
      </c>
      <c r="EB30" s="36">
        <v>6.0570000000000004</v>
      </c>
      <c r="EC30" s="66">
        <f t="shared" si="56"/>
        <v>10.563000000000001</v>
      </c>
      <c r="EE30" s="32">
        <f t="shared" si="57"/>
        <v>7381.4129999999996</v>
      </c>
      <c r="EF30" s="33">
        <f t="shared" si="58"/>
        <v>139.91099999999989</v>
      </c>
      <c r="EG30" s="34">
        <f t="shared" si="59"/>
        <v>7521.3239999999996</v>
      </c>
      <c r="EH30" s="63"/>
      <c r="EI30" s="47">
        <v>0.98139808895348746</v>
      </c>
      <c r="EJ30" s="41">
        <v>1.8601911046512543E-2</v>
      </c>
      <c r="EK30" s="42">
        <f t="shared" si="60"/>
        <v>1</v>
      </c>
      <c r="EL30" s="55"/>
      <c r="EM30" s="60">
        <f t="shared" si="61"/>
        <v>972.75299999999993</v>
      </c>
      <c r="EN30" s="33">
        <v>943.39800000000002</v>
      </c>
      <c r="EO30" s="34">
        <v>1002.1079999999999</v>
      </c>
      <c r="EQ30" s="60">
        <f t="shared" si="62"/>
        <v>7299.5640000000003</v>
      </c>
      <c r="ER30" s="33">
        <v>7077.8040000000001</v>
      </c>
      <c r="ES30" s="34">
        <v>7521.3239999999996</v>
      </c>
      <c r="EU30" s="60">
        <f t="shared" si="63"/>
        <v>5493.4485000000004</v>
      </c>
      <c r="EV30" s="33">
        <v>5335.8969999999999</v>
      </c>
      <c r="EW30" s="34">
        <v>5651</v>
      </c>
      <c r="EY30" s="60">
        <f t="shared" si="64"/>
        <v>12793.012500000001</v>
      </c>
      <c r="EZ30" s="55">
        <f t="shared" si="65"/>
        <v>12413.701000000001</v>
      </c>
      <c r="FA30" s="68">
        <f t="shared" si="66"/>
        <v>13172.324000000001</v>
      </c>
      <c r="FC30" s="60">
        <f t="shared" si="67"/>
        <v>6814.1754999999994</v>
      </c>
      <c r="FD30" s="33">
        <v>6713.8649999999998</v>
      </c>
      <c r="FE30" s="34">
        <v>6914.4859999999999</v>
      </c>
      <c r="FF30" s="33"/>
      <c r="FG30" s="71">
        <f t="shared" si="68"/>
        <v>0.40653666738742561</v>
      </c>
    </row>
    <row r="31" spans="1:163" x14ac:dyDescent="0.2">
      <c r="A31" s="1"/>
      <c r="B31" s="72" t="s">
        <v>159</v>
      </c>
      <c r="C31" s="32">
        <v>14816.824000000001</v>
      </c>
      <c r="D31" s="33">
        <v>14424.7425</v>
      </c>
      <c r="E31" s="33">
        <v>11981.584999999999</v>
      </c>
      <c r="F31" s="33">
        <v>4943</v>
      </c>
      <c r="G31" s="33">
        <v>9261.5509999999995</v>
      </c>
      <c r="H31" s="33">
        <v>19759.824000000001</v>
      </c>
      <c r="I31" s="34">
        <v>16924.584999999999</v>
      </c>
      <c r="J31" s="33"/>
      <c r="K31" s="35">
        <v>119.361</v>
      </c>
      <c r="L31" s="36">
        <v>33.085000000000001</v>
      </c>
      <c r="M31" s="36">
        <v>0.502</v>
      </c>
      <c r="N31" s="37">
        <f t="shared" si="0"/>
        <v>152.94800000000001</v>
      </c>
      <c r="O31" s="36">
        <v>76.606000000000009</v>
      </c>
      <c r="P31" s="37">
        <f t="shared" si="1"/>
        <v>76.341999999999999</v>
      </c>
      <c r="Q31" s="36">
        <v>2.077</v>
      </c>
      <c r="R31" s="37">
        <f t="shared" si="2"/>
        <v>74.265000000000001</v>
      </c>
      <c r="S31" s="36">
        <v>28.005000000000003</v>
      </c>
      <c r="T31" s="36">
        <v>3.2080000000000002</v>
      </c>
      <c r="U31" s="36">
        <v>0</v>
      </c>
      <c r="V31" s="37">
        <f t="shared" si="3"/>
        <v>105.47800000000001</v>
      </c>
      <c r="W31" s="36">
        <v>20.006999999999998</v>
      </c>
      <c r="X31" s="38">
        <f t="shared" si="4"/>
        <v>85.471000000000004</v>
      </c>
      <c r="Y31" s="36"/>
      <c r="Z31" s="39">
        <f t="shared" si="5"/>
        <v>1.6549480865949602E-2</v>
      </c>
      <c r="AA31" s="40">
        <f t="shared" si="6"/>
        <v>4.5872569302363633E-3</v>
      </c>
      <c r="AB31" s="41">
        <f t="shared" si="7"/>
        <v>0.41597298016409562</v>
      </c>
      <c r="AC31" s="41">
        <f t="shared" si="8"/>
        <v>0.42334749907434532</v>
      </c>
      <c r="AD31" s="41">
        <f t="shared" si="9"/>
        <v>0.50086303841828594</v>
      </c>
      <c r="AE31" s="40">
        <f t="shared" si="10"/>
        <v>1.0621472099068668E-2</v>
      </c>
      <c r="AF31" s="40">
        <f t="shared" si="11"/>
        <v>1.1850610158205597E-2</v>
      </c>
      <c r="AG31" s="40">
        <f t="shared" si="12"/>
        <v>2.2011030624126585E-2</v>
      </c>
      <c r="AH31" s="40">
        <f t="shared" si="13"/>
        <v>2.7698241494517845E-2</v>
      </c>
      <c r="AI31" s="40">
        <f t="shared" si="14"/>
        <v>1.9125190875276536E-2</v>
      </c>
      <c r="AJ31" s="42">
        <f t="shared" si="15"/>
        <v>0.10302769130627387</v>
      </c>
      <c r="AK31" s="36"/>
      <c r="AL31" s="47">
        <f t="shared" si="16"/>
        <v>3.1837358473764711E-2</v>
      </c>
      <c r="AM31" s="41">
        <f t="shared" si="17"/>
        <v>1.8823381537552589E-2</v>
      </c>
      <c r="AN31" s="42">
        <f t="shared" si="18"/>
        <v>5.7637289106070376E-2</v>
      </c>
      <c r="AO31" s="36"/>
      <c r="AP31" s="47">
        <f t="shared" si="19"/>
        <v>0.7729821221482801</v>
      </c>
      <c r="AQ31" s="41">
        <f t="shared" si="20"/>
        <v>0.71265148521784361</v>
      </c>
      <c r="AR31" s="41">
        <f t="shared" si="21"/>
        <v>9.5472349539955398E-2</v>
      </c>
      <c r="AS31" s="41">
        <f t="shared" si="22"/>
        <v>0.15656236451212485</v>
      </c>
      <c r="AT31" s="100">
        <v>3.39</v>
      </c>
      <c r="AU31" s="36"/>
      <c r="AV31" s="47">
        <f t="shared" si="23"/>
        <v>0.16184099675759056</v>
      </c>
      <c r="AW31" s="41">
        <f t="shared" si="24"/>
        <v>0.17444707533304316</v>
      </c>
      <c r="AX31" s="42">
        <f t="shared" si="25"/>
        <v>0.19965923248394837</v>
      </c>
      <c r="AY31" s="36"/>
      <c r="AZ31" s="47">
        <f t="shared" si="26"/>
        <v>0.11595555160809091</v>
      </c>
      <c r="BA31" s="41">
        <f t="shared" si="27"/>
        <v>0.17261553817681566</v>
      </c>
      <c r="BB31" s="41">
        <f t="shared" si="28"/>
        <v>0.18522161675226825</v>
      </c>
      <c r="BC31" s="42">
        <f t="shared" si="29"/>
        <v>0.2104337739031735</v>
      </c>
      <c r="BD31" s="36"/>
      <c r="BE31" s="39">
        <f t="shared" si="30"/>
        <v>3.521312118543947E-4</v>
      </c>
      <c r="BF31" s="41">
        <f t="shared" si="31"/>
        <v>1.9311050160383057E-2</v>
      </c>
      <c r="BG31" s="40">
        <f t="shared" si="32"/>
        <v>9.871815790648733E-3</v>
      </c>
      <c r="BH31" s="41">
        <f t="shared" si="33"/>
        <v>6.7532615832595844E-2</v>
      </c>
      <c r="BI31" s="41">
        <f t="shared" si="34"/>
        <v>0.67500117889244204</v>
      </c>
      <c r="BJ31" s="42">
        <f t="shared" si="35"/>
        <v>0.76992044413496696</v>
      </c>
      <c r="BK31" s="36"/>
      <c r="BL31" s="35">
        <v>83.23</v>
      </c>
      <c r="BM31" s="36">
        <v>1008.525</v>
      </c>
      <c r="BN31" s="37">
        <f t="shared" si="36"/>
        <v>1091.7549999999999</v>
      </c>
      <c r="BO31" s="33">
        <v>11981.584999999999</v>
      </c>
      <c r="BP31" s="36">
        <v>23.236999999999998</v>
      </c>
      <c r="BQ31" s="36">
        <v>10.120000000000001</v>
      </c>
      <c r="BR31" s="37">
        <f t="shared" si="37"/>
        <v>11948.227999999999</v>
      </c>
      <c r="BS31" s="36">
        <v>1126.2</v>
      </c>
      <c r="BT31" s="36">
        <v>518.596</v>
      </c>
      <c r="BU31" s="37">
        <f t="shared" si="38"/>
        <v>1644.796</v>
      </c>
      <c r="BV31" s="36">
        <v>6.47</v>
      </c>
      <c r="BW31" s="36">
        <v>24.896000000000001</v>
      </c>
      <c r="BX31" s="36">
        <v>50.597000000000001</v>
      </c>
      <c r="BY31" s="36">
        <v>50.082000000002118</v>
      </c>
      <c r="BZ31" s="37">
        <f t="shared" si="39"/>
        <v>14816.824000000001</v>
      </c>
      <c r="CA31" s="36">
        <v>69.700999999999993</v>
      </c>
      <c r="CB31" s="33">
        <v>9261.5509999999995</v>
      </c>
      <c r="CC31" s="37">
        <f t="shared" si="40"/>
        <v>9331.2519999999986</v>
      </c>
      <c r="CD31" s="36">
        <v>3363.884</v>
      </c>
      <c r="CE31" s="36">
        <v>102.82600000000184</v>
      </c>
      <c r="CF31" s="37">
        <f t="shared" si="41"/>
        <v>3466.7100000000019</v>
      </c>
      <c r="CG31" s="36">
        <v>300.76900000000001</v>
      </c>
      <c r="CH31" s="36">
        <v>1718.0930000000001</v>
      </c>
      <c r="CI31" s="66">
        <f t="shared" si="42"/>
        <v>14816.824000000001</v>
      </c>
      <c r="CJ31" s="36"/>
      <c r="CK31" s="67">
        <v>2319.7570000000001</v>
      </c>
      <c r="CL31" s="36"/>
      <c r="CM31" s="60" t="s">
        <v>204</v>
      </c>
      <c r="CN31" s="55">
        <v>82</v>
      </c>
      <c r="CO31" s="68">
        <v>8</v>
      </c>
      <c r="CP31" s="69" t="s">
        <v>129</v>
      </c>
      <c r="CQ31" s="58" t="s">
        <v>135</v>
      </c>
      <c r="CR31" s="55"/>
      <c r="CS31" s="32">
        <v>1283.8330000000001</v>
      </c>
      <c r="CT31" s="33">
        <v>1383.8330000000001</v>
      </c>
      <c r="CU31" s="34">
        <v>1583.8330000000001</v>
      </c>
      <c r="CV31" s="55"/>
      <c r="CW31" s="60">
        <f t="shared" si="43"/>
        <v>7766.1970000000001</v>
      </c>
      <c r="CX31" s="33">
        <v>7599.7129999999997</v>
      </c>
      <c r="CY31" s="34">
        <v>7932.6809999999996</v>
      </c>
      <c r="CZ31" s="55"/>
      <c r="DA31" s="32">
        <v>2263.6990000000001</v>
      </c>
      <c r="DB31" s="33">
        <v>48.095999999999997</v>
      </c>
      <c r="DC31" s="33">
        <v>379.75799999999998</v>
      </c>
      <c r="DD31" s="33">
        <v>103.517</v>
      </c>
      <c r="DE31" s="33">
        <v>886.35900000000004</v>
      </c>
      <c r="DF31" s="33">
        <v>74.006</v>
      </c>
      <c r="DG31" s="33">
        <v>41.923999999999999</v>
      </c>
      <c r="DH31" s="33">
        <v>10.463999999999032</v>
      </c>
      <c r="DI31" s="66">
        <v>7991.0829999999996</v>
      </c>
      <c r="DJ31" s="66">
        <f t="shared" si="44"/>
        <v>11798.905999999999</v>
      </c>
      <c r="DK31" s="33"/>
      <c r="DL31" s="47">
        <f t="shared" si="45"/>
        <v>0.19185668569611455</v>
      </c>
      <c r="DM31" s="41">
        <f t="shared" si="46"/>
        <v>4.0763101257014845E-3</v>
      </c>
      <c r="DN31" s="41">
        <f t="shared" si="47"/>
        <v>3.2185865367517975E-2</v>
      </c>
      <c r="DO31" s="41">
        <f t="shared" si="48"/>
        <v>8.7734405206720024E-3</v>
      </c>
      <c r="DP31" s="41">
        <f t="shared" si="49"/>
        <v>7.5122134204645766E-2</v>
      </c>
      <c r="DQ31" s="41">
        <f t="shared" si="50"/>
        <v>6.2722764296961097E-3</v>
      </c>
      <c r="DR31" s="41">
        <f t="shared" si="51"/>
        <v>3.5532107807283151E-3</v>
      </c>
      <c r="DS31" s="41">
        <f t="shared" si="52"/>
        <v>8.8686188363557039E-4</v>
      </c>
      <c r="DT31" s="41">
        <f t="shared" si="53"/>
        <v>0.67727321499128823</v>
      </c>
      <c r="DU31" s="70">
        <f t="shared" si="54"/>
        <v>1</v>
      </c>
      <c r="DV31" s="55"/>
      <c r="DW31" s="35">
        <v>61.570999999999998</v>
      </c>
      <c r="DX31" s="36">
        <v>56.709000000000003</v>
      </c>
      <c r="DY31" s="66">
        <f t="shared" si="55"/>
        <v>118.28</v>
      </c>
      <c r="EA31" s="35">
        <v>23.236999999999998</v>
      </c>
      <c r="EB31" s="36">
        <v>10.120000000000001</v>
      </c>
      <c r="EC31" s="66">
        <f t="shared" si="56"/>
        <v>33.356999999999999</v>
      </c>
      <c r="EE31" s="32">
        <f t="shared" si="57"/>
        <v>8087.5839999999998</v>
      </c>
      <c r="EF31" s="33">
        <f t="shared" si="58"/>
        <v>3894.0009999999993</v>
      </c>
      <c r="EG31" s="34">
        <f t="shared" si="59"/>
        <v>11981.584999999999</v>
      </c>
      <c r="EH31" s="63"/>
      <c r="EI31" s="47">
        <v>0.67500117889244204</v>
      </c>
      <c r="EJ31" s="41">
        <v>0.32499882110755796</v>
      </c>
      <c r="EK31" s="42">
        <f t="shared" si="60"/>
        <v>1</v>
      </c>
      <c r="EL31" s="55"/>
      <c r="EM31" s="60">
        <f t="shared" si="61"/>
        <v>1659.1849999999999</v>
      </c>
      <c r="EN31" s="33">
        <v>1600.277</v>
      </c>
      <c r="EO31" s="34">
        <v>1718.0930000000001</v>
      </c>
      <c r="EQ31" s="60">
        <f t="shared" si="62"/>
        <v>11796.739</v>
      </c>
      <c r="ER31" s="33">
        <v>11611.893</v>
      </c>
      <c r="ES31" s="34">
        <v>11981.584999999999</v>
      </c>
      <c r="EU31" s="60">
        <f t="shared" si="63"/>
        <v>4971.5</v>
      </c>
      <c r="EV31" s="33">
        <v>5000</v>
      </c>
      <c r="EW31" s="34">
        <v>4943</v>
      </c>
      <c r="EY31" s="60">
        <f t="shared" si="64"/>
        <v>16768.239000000001</v>
      </c>
      <c r="EZ31" s="55">
        <f t="shared" si="65"/>
        <v>16611.893</v>
      </c>
      <c r="FA31" s="68">
        <f t="shared" si="66"/>
        <v>16924.584999999999</v>
      </c>
      <c r="FC31" s="60">
        <f t="shared" si="67"/>
        <v>9009.1909999999989</v>
      </c>
      <c r="FD31" s="33">
        <v>8756.8310000000001</v>
      </c>
      <c r="FE31" s="34">
        <v>9261.5509999999995</v>
      </c>
      <c r="FF31" s="33"/>
      <c r="FG31" s="71">
        <f t="shared" si="68"/>
        <v>0.53538335880887833</v>
      </c>
    </row>
    <row r="32" spans="1:163" x14ac:dyDescent="0.2">
      <c r="A32" s="1"/>
      <c r="B32" s="72" t="s">
        <v>160</v>
      </c>
      <c r="C32" s="32">
        <v>2894.8429999999998</v>
      </c>
      <c r="D32" s="33">
        <v>2849.2494999999999</v>
      </c>
      <c r="E32" s="33">
        <v>2308.6439999999998</v>
      </c>
      <c r="F32" s="33">
        <v>1049</v>
      </c>
      <c r="G32" s="33">
        <v>2100.491</v>
      </c>
      <c r="H32" s="33">
        <v>3943.8429999999998</v>
      </c>
      <c r="I32" s="34">
        <v>3357.6439999999998</v>
      </c>
      <c r="J32" s="33"/>
      <c r="K32" s="35">
        <v>22.543999999999997</v>
      </c>
      <c r="L32" s="36">
        <v>8.2070000000000007</v>
      </c>
      <c r="M32" s="36">
        <v>0.39700000000000002</v>
      </c>
      <c r="N32" s="37">
        <f t="shared" si="0"/>
        <v>31.147999999999996</v>
      </c>
      <c r="O32" s="36">
        <v>20.902000000000001</v>
      </c>
      <c r="P32" s="37">
        <f t="shared" si="1"/>
        <v>10.245999999999995</v>
      </c>
      <c r="Q32" s="36">
        <v>1.911</v>
      </c>
      <c r="R32" s="37">
        <f t="shared" si="2"/>
        <v>8.3349999999999955</v>
      </c>
      <c r="S32" s="36">
        <v>6.9080000000000004</v>
      </c>
      <c r="T32" s="36">
        <v>1.100000000000001E-2</v>
      </c>
      <c r="U32" s="36">
        <v>-2.7E-2</v>
      </c>
      <c r="V32" s="37">
        <f t="shared" si="3"/>
        <v>15.226999999999995</v>
      </c>
      <c r="W32" s="36">
        <v>2.3899999999999997</v>
      </c>
      <c r="X32" s="38">
        <f t="shared" si="4"/>
        <v>12.836999999999996</v>
      </c>
      <c r="Y32" s="36"/>
      <c r="Z32" s="39">
        <f t="shared" si="5"/>
        <v>1.5824518000266383E-2</v>
      </c>
      <c r="AA32" s="40">
        <f t="shared" si="6"/>
        <v>5.7608152602992482E-3</v>
      </c>
      <c r="AB32" s="41">
        <f t="shared" si="7"/>
        <v>0.54908450889221638</v>
      </c>
      <c r="AC32" s="41">
        <f t="shared" si="8"/>
        <v>0.5492432205171327</v>
      </c>
      <c r="AD32" s="41">
        <f t="shared" si="9"/>
        <v>0.67105432130473874</v>
      </c>
      <c r="AE32" s="40">
        <f t="shared" si="10"/>
        <v>1.4671933784668561E-2</v>
      </c>
      <c r="AF32" s="40">
        <f t="shared" si="11"/>
        <v>9.010793895023933E-3</v>
      </c>
      <c r="AG32" s="40">
        <f t="shared" si="12"/>
        <v>1.7647198316525736E-2</v>
      </c>
      <c r="AH32" s="40">
        <f t="shared" si="13"/>
        <v>2.3596958721131437E-2</v>
      </c>
      <c r="AI32" s="40">
        <f t="shared" si="14"/>
        <v>1.1458237747779229E-2</v>
      </c>
      <c r="AJ32" s="42">
        <f t="shared" si="15"/>
        <v>8.1341562325746408E-2</v>
      </c>
      <c r="AK32" s="36"/>
      <c r="AL32" s="47">
        <f t="shared" si="16"/>
        <v>2.4293111021389646E-2</v>
      </c>
      <c r="AM32" s="41">
        <f t="shared" si="17"/>
        <v>1.2690129507182573E-2</v>
      </c>
      <c r="AN32" s="42">
        <f t="shared" si="18"/>
        <v>-2.1284417690854943E-2</v>
      </c>
      <c r="AO32" s="36"/>
      <c r="AP32" s="47">
        <f t="shared" si="19"/>
        <v>0.90983754966118646</v>
      </c>
      <c r="AQ32" s="41">
        <f t="shared" si="20"/>
        <v>0.83051754848989867</v>
      </c>
      <c r="AR32" s="41">
        <f t="shared" si="21"/>
        <v>-1.9534392711452742E-2</v>
      </c>
      <c r="AS32" s="41">
        <f t="shared" si="22"/>
        <v>0.16760598070430763</v>
      </c>
      <c r="AT32" s="100">
        <v>1.93</v>
      </c>
      <c r="AU32" s="36"/>
      <c r="AV32" s="47">
        <f t="shared" si="23"/>
        <v>0.17963814926938571</v>
      </c>
      <c r="AW32" s="41">
        <f t="shared" si="24"/>
        <v>0.21016696349823091</v>
      </c>
      <c r="AX32" s="42">
        <f t="shared" si="25"/>
        <v>0.24081496439723893</v>
      </c>
      <c r="AY32" s="36"/>
      <c r="AZ32" s="47">
        <f t="shared" si="26"/>
        <v>0.11255256329963319</v>
      </c>
      <c r="BA32" s="41">
        <f t="shared" si="27"/>
        <v>0.18838100232584271</v>
      </c>
      <c r="BB32" s="41">
        <f t="shared" si="28"/>
        <v>0.21890981655468791</v>
      </c>
      <c r="BC32" s="42">
        <f t="shared" si="29"/>
        <v>0.24955781745369596</v>
      </c>
      <c r="BD32" s="36"/>
      <c r="BE32" s="39">
        <f t="shared" si="30"/>
        <v>1.675384775214826E-3</v>
      </c>
      <c r="BF32" s="41">
        <f t="shared" si="31"/>
        <v>0.11133119720361204</v>
      </c>
      <c r="BG32" s="40">
        <f t="shared" si="32"/>
        <v>2.6316313818847775E-2</v>
      </c>
      <c r="BH32" s="41">
        <f t="shared" si="33"/>
        <v>0.17709265483036937</v>
      </c>
      <c r="BI32" s="41">
        <f t="shared" si="34"/>
        <v>0.82250000000000001</v>
      </c>
      <c r="BJ32" s="42">
        <f t="shared" si="35"/>
        <v>0.87795480700157613</v>
      </c>
      <c r="BK32" s="36"/>
      <c r="BL32" s="35">
        <v>74.137</v>
      </c>
      <c r="BM32" s="36">
        <v>126.258</v>
      </c>
      <c r="BN32" s="37">
        <f t="shared" si="36"/>
        <v>200.39499999999998</v>
      </c>
      <c r="BO32" s="33">
        <v>2308.6439999999998</v>
      </c>
      <c r="BP32" s="36">
        <v>10.121</v>
      </c>
      <c r="BQ32" s="36">
        <v>7.1260000000000003</v>
      </c>
      <c r="BR32" s="37">
        <f t="shared" si="37"/>
        <v>2291.3969999999995</v>
      </c>
      <c r="BS32" s="36">
        <v>284.798</v>
      </c>
      <c r="BT32" s="36">
        <v>80.679000000000002</v>
      </c>
      <c r="BU32" s="37">
        <f t="shared" si="38"/>
        <v>365.47699999999998</v>
      </c>
      <c r="BV32" s="36">
        <v>1.3280000000000001</v>
      </c>
      <c r="BW32" s="36">
        <v>3.9969999999999999</v>
      </c>
      <c r="BX32" s="36">
        <v>9.7650000000000006</v>
      </c>
      <c r="BY32" s="36">
        <v>22.484000000000407</v>
      </c>
      <c r="BZ32" s="37">
        <f t="shared" si="39"/>
        <v>2894.8429999999994</v>
      </c>
      <c r="CA32" s="36">
        <v>1.847</v>
      </c>
      <c r="CB32" s="33">
        <v>2100.491</v>
      </c>
      <c r="CC32" s="37">
        <f t="shared" si="40"/>
        <v>2102.3380000000002</v>
      </c>
      <c r="CD32" s="36">
        <v>336.79700000000003</v>
      </c>
      <c r="CE32" s="36">
        <v>39.885999999999626</v>
      </c>
      <c r="CF32" s="37">
        <f t="shared" si="41"/>
        <v>376.68299999999965</v>
      </c>
      <c r="CG32" s="36">
        <v>90</v>
      </c>
      <c r="CH32" s="36">
        <v>325.822</v>
      </c>
      <c r="CI32" s="66">
        <f t="shared" si="42"/>
        <v>2894.8429999999998</v>
      </c>
      <c r="CJ32" s="36"/>
      <c r="CK32" s="67">
        <v>485.19299999999998</v>
      </c>
      <c r="CL32" s="36"/>
      <c r="CM32" s="60" t="s">
        <v>198</v>
      </c>
      <c r="CN32" s="55">
        <v>17</v>
      </c>
      <c r="CO32" s="68">
        <v>4</v>
      </c>
      <c r="CP32" s="69" t="s">
        <v>129</v>
      </c>
      <c r="CQ32" s="58" t="s">
        <v>133</v>
      </c>
      <c r="CR32" s="55"/>
      <c r="CS32" s="32">
        <v>263.76</v>
      </c>
      <c r="CT32" s="33">
        <v>308.58499999999998</v>
      </c>
      <c r="CU32" s="34">
        <v>353.58499999999998</v>
      </c>
      <c r="CV32" s="55"/>
      <c r="CW32" s="60">
        <f t="shared" si="43"/>
        <v>1454.8485000000001</v>
      </c>
      <c r="CX32" s="33">
        <v>1441.412</v>
      </c>
      <c r="CY32" s="34">
        <v>1468.2850000000001</v>
      </c>
      <c r="CZ32" s="55"/>
      <c r="DA32" s="32">
        <v>20.422000000000001</v>
      </c>
      <c r="DB32" s="33">
        <v>1E-3</v>
      </c>
      <c r="DC32" s="33">
        <v>64.028999999999996</v>
      </c>
      <c r="DD32" s="33">
        <v>47.305</v>
      </c>
      <c r="DE32" s="33">
        <v>236.48699999999999</v>
      </c>
      <c r="DF32" s="33">
        <v>53.018999999999998</v>
      </c>
      <c r="DG32" s="33">
        <v>4.7459999999999996</v>
      </c>
      <c r="DH32" s="33">
        <v>-9.0000000002419256E-3</v>
      </c>
      <c r="DI32" s="66">
        <v>1840.8649999999998</v>
      </c>
      <c r="DJ32" s="66">
        <f t="shared" si="44"/>
        <v>2266.8649999999998</v>
      </c>
      <c r="DK32" s="33"/>
      <c r="DL32" s="47">
        <f t="shared" si="45"/>
        <v>9.0089176020627625E-3</v>
      </c>
      <c r="DM32" s="41">
        <f t="shared" si="46"/>
        <v>4.411378710245207E-7</v>
      </c>
      <c r="DN32" s="41">
        <f t="shared" si="47"/>
        <v>2.8245616743829034E-2</v>
      </c>
      <c r="DO32" s="41">
        <f t="shared" si="48"/>
        <v>2.0868026988814951E-2</v>
      </c>
      <c r="DP32" s="41">
        <f t="shared" si="49"/>
        <v>0.10432337170497583</v>
      </c>
      <c r="DQ32" s="41">
        <f t="shared" si="50"/>
        <v>2.3388688783849063E-2</v>
      </c>
      <c r="DR32" s="41">
        <f t="shared" si="51"/>
        <v>2.0936403358823752E-3</v>
      </c>
      <c r="DS32" s="41">
        <f t="shared" si="52"/>
        <v>-3.9702408393274089E-6</v>
      </c>
      <c r="DT32" s="41">
        <f t="shared" si="53"/>
        <v>0.81207526694355414</v>
      </c>
      <c r="DU32" s="70">
        <f t="shared" si="54"/>
        <v>0.99999999999999978</v>
      </c>
      <c r="DV32" s="55"/>
      <c r="DW32" s="35">
        <v>49.305</v>
      </c>
      <c r="DX32" s="36">
        <v>11.45</v>
      </c>
      <c r="DY32" s="66">
        <f t="shared" si="55"/>
        <v>60.754999999999995</v>
      </c>
      <c r="EA32" s="35">
        <v>10.121</v>
      </c>
      <c r="EB32" s="36">
        <v>7.1260000000000003</v>
      </c>
      <c r="EC32" s="66">
        <f t="shared" si="56"/>
        <v>17.247</v>
      </c>
      <c r="EE32" s="32">
        <f t="shared" si="57"/>
        <v>1898.8596899999998</v>
      </c>
      <c r="EF32" s="33">
        <f t="shared" si="58"/>
        <v>409.78430999999995</v>
      </c>
      <c r="EG32" s="34">
        <f t="shared" si="59"/>
        <v>2308.6439999999998</v>
      </c>
      <c r="EH32" s="63"/>
      <c r="EI32" s="47">
        <v>0.82250000000000001</v>
      </c>
      <c r="EJ32" s="41">
        <v>0.17749999999999999</v>
      </c>
      <c r="EK32" s="42">
        <f t="shared" si="60"/>
        <v>1</v>
      </c>
      <c r="EL32" s="55"/>
      <c r="EM32" s="60">
        <f t="shared" si="61"/>
        <v>315.63200000000001</v>
      </c>
      <c r="EN32" s="33">
        <v>305.44200000000001</v>
      </c>
      <c r="EO32" s="34">
        <v>325.822</v>
      </c>
      <c r="EQ32" s="60">
        <f t="shared" si="62"/>
        <v>2281.2669999999998</v>
      </c>
      <c r="ER32" s="33">
        <v>2253.89</v>
      </c>
      <c r="ES32" s="34">
        <v>2308.6439999999998</v>
      </c>
      <c r="EU32" s="60">
        <f t="shared" si="63"/>
        <v>1055.3395</v>
      </c>
      <c r="EV32" s="33">
        <v>1061.6790000000001</v>
      </c>
      <c r="EW32" s="34">
        <v>1049</v>
      </c>
      <c r="EY32" s="60">
        <f t="shared" si="64"/>
        <v>3336.6064999999999</v>
      </c>
      <c r="EZ32" s="55">
        <f t="shared" si="65"/>
        <v>3315.569</v>
      </c>
      <c r="FA32" s="68">
        <f t="shared" si="66"/>
        <v>3357.6439999999998</v>
      </c>
      <c r="FC32" s="60">
        <f t="shared" si="67"/>
        <v>2123.3310000000001</v>
      </c>
      <c r="FD32" s="33">
        <v>2146.1709999999998</v>
      </c>
      <c r="FE32" s="34">
        <v>2100.491</v>
      </c>
      <c r="FF32" s="33"/>
      <c r="FG32" s="71">
        <f t="shared" si="68"/>
        <v>0.50720712660410261</v>
      </c>
    </row>
    <row r="33" spans="1:163" x14ac:dyDescent="0.2">
      <c r="A33" s="1"/>
      <c r="B33" s="72" t="s">
        <v>161</v>
      </c>
      <c r="C33" s="32">
        <v>5329.4459999999999</v>
      </c>
      <c r="D33" s="33">
        <v>5189.2870000000003</v>
      </c>
      <c r="E33" s="33">
        <v>4521.7749999999996</v>
      </c>
      <c r="F33" s="33">
        <v>1680</v>
      </c>
      <c r="G33" s="33">
        <v>3534.9340000000002</v>
      </c>
      <c r="H33" s="33">
        <v>7009.4459999999999</v>
      </c>
      <c r="I33" s="34">
        <v>6201.7749999999996</v>
      </c>
      <c r="J33" s="33"/>
      <c r="K33" s="35">
        <v>42.985999999999997</v>
      </c>
      <c r="L33" s="36">
        <v>9.9670000000000005</v>
      </c>
      <c r="M33" s="36">
        <v>0.106</v>
      </c>
      <c r="N33" s="37">
        <f t="shared" si="0"/>
        <v>53.058999999999997</v>
      </c>
      <c r="O33" s="36">
        <v>32.387</v>
      </c>
      <c r="P33" s="37">
        <f t="shared" si="1"/>
        <v>20.671999999999997</v>
      </c>
      <c r="Q33" s="36">
        <v>0.96099999999999997</v>
      </c>
      <c r="R33" s="37">
        <f t="shared" si="2"/>
        <v>19.710999999999999</v>
      </c>
      <c r="S33" s="36">
        <v>13.68</v>
      </c>
      <c r="T33" s="36">
        <v>2.1720000000000002</v>
      </c>
      <c r="U33" s="36">
        <v>-0.93400000000000005</v>
      </c>
      <c r="V33" s="37">
        <f t="shared" si="3"/>
        <v>34.628999999999998</v>
      </c>
      <c r="W33" s="36">
        <v>6.1470000000000002</v>
      </c>
      <c r="X33" s="38">
        <f t="shared" si="4"/>
        <v>28.481999999999999</v>
      </c>
      <c r="Y33" s="36"/>
      <c r="Z33" s="39">
        <f t="shared" si="5"/>
        <v>1.6567208558709509E-2</v>
      </c>
      <c r="AA33" s="40">
        <f t="shared" si="6"/>
        <v>3.841375510739722E-3</v>
      </c>
      <c r="AB33" s="41">
        <f t="shared" si="7"/>
        <v>0.46998302157855787</v>
      </c>
      <c r="AC33" s="41">
        <f t="shared" si="8"/>
        <v>0.48527847285695019</v>
      </c>
      <c r="AD33" s="41">
        <f t="shared" si="9"/>
        <v>0.61039597429276848</v>
      </c>
      <c r="AE33" s="40">
        <f t="shared" si="10"/>
        <v>1.2482254305842017E-2</v>
      </c>
      <c r="AF33" s="40">
        <f t="shared" si="11"/>
        <v>1.0977230590637981E-2</v>
      </c>
      <c r="AG33" s="40">
        <f t="shared" si="12"/>
        <v>2.3085012613598372E-2</v>
      </c>
      <c r="AH33" s="40">
        <f t="shared" si="13"/>
        <v>2.96031528930225E-2</v>
      </c>
      <c r="AI33" s="40">
        <f t="shared" si="14"/>
        <v>1.5976008834584561E-2</v>
      </c>
      <c r="AJ33" s="42">
        <f t="shared" si="15"/>
        <v>0.10088185732843009</v>
      </c>
      <c r="AK33" s="36"/>
      <c r="AL33" s="47">
        <f t="shared" si="16"/>
        <v>5.7044434309320796E-2</v>
      </c>
      <c r="AM33" s="41">
        <f t="shared" si="17"/>
        <v>8.2380863538096663E-2</v>
      </c>
      <c r="AN33" s="42">
        <f t="shared" si="18"/>
        <v>3.436496705771367E-2</v>
      </c>
      <c r="AO33" s="36"/>
      <c r="AP33" s="47">
        <f t="shared" si="19"/>
        <v>0.78175804855394182</v>
      </c>
      <c r="AQ33" s="41">
        <f t="shared" si="20"/>
        <v>0.7521235386509354</v>
      </c>
      <c r="AR33" s="41">
        <f t="shared" si="21"/>
        <v>9.5092623135688045E-2</v>
      </c>
      <c r="AS33" s="41">
        <f t="shared" si="22"/>
        <v>0.1235049571756614</v>
      </c>
      <c r="AT33" s="100">
        <v>1.37</v>
      </c>
      <c r="AU33" s="36"/>
      <c r="AV33" s="47">
        <f t="shared" si="23"/>
        <v>0.18969999999999998</v>
      </c>
      <c r="AW33" s="41">
        <f t="shared" si="24"/>
        <v>0.18969999999999998</v>
      </c>
      <c r="AX33" s="42">
        <f t="shared" si="25"/>
        <v>0.2016</v>
      </c>
      <c r="AY33" s="36"/>
      <c r="AZ33" s="47">
        <f t="shared" si="26"/>
        <v>0.10981178906775677</v>
      </c>
      <c r="BA33" s="41">
        <f t="shared" si="27"/>
        <v>0.20103439161313916</v>
      </c>
      <c r="BB33" s="41">
        <f t="shared" si="28"/>
        <v>0.20103439161313916</v>
      </c>
      <c r="BC33" s="42">
        <f t="shared" si="29"/>
        <v>0.21293439161313915</v>
      </c>
      <c r="BD33" s="36"/>
      <c r="BE33" s="39">
        <f t="shared" si="30"/>
        <v>4.3684161241375679E-4</v>
      </c>
      <c r="BF33" s="41">
        <f t="shared" si="31"/>
        <v>2.6311466433030339E-2</v>
      </c>
      <c r="BG33" s="40">
        <f t="shared" si="32"/>
        <v>6.210835346738836E-3</v>
      </c>
      <c r="BH33" s="41">
        <f t="shared" si="33"/>
        <v>4.664876061199507E-2</v>
      </c>
      <c r="BI33" s="41">
        <f t="shared" si="34"/>
        <v>0.74877122368981208</v>
      </c>
      <c r="BJ33" s="42">
        <f t="shared" si="35"/>
        <v>0.81682663431033853</v>
      </c>
      <c r="BK33" s="36"/>
      <c r="BL33" s="35">
        <v>69.271000000000001</v>
      </c>
      <c r="BM33" s="36">
        <v>127.116</v>
      </c>
      <c r="BN33" s="37">
        <f t="shared" si="36"/>
        <v>196.387</v>
      </c>
      <c r="BO33" s="33">
        <v>4521.7749999999996</v>
      </c>
      <c r="BP33" s="36">
        <v>3.1709999999999998</v>
      </c>
      <c r="BQ33" s="36">
        <v>13.624000000000001</v>
      </c>
      <c r="BR33" s="37">
        <f t="shared" si="37"/>
        <v>4504.9799999999996</v>
      </c>
      <c r="BS33" s="36">
        <v>461.82600000000002</v>
      </c>
      <c r="BT33" s="36">
        <v>135.97900000000001</v>
      </c>
      <c r="BU33" s="37">
        <f t="shared" si="38"/>
        <v>597.80500000000006</v>
      </c>
      <c r="BV33" s="36">
        <v>2.944</v>
      </c>
      <c r="BW33" s="36">
        <v>0.95899999999999996</v>
      </c>
      <c r="BX33" s="36">
        <v>14.698</v>
      </c>
      <c r="BY33" s="36">
        <v>11.67300000000057</v>
      </c>
      <c r="BZ33" s="37">
        <f t="shared" si="39"/>
        <v>5329.4460000000008</v>
      </c>
      <c r="CA33" s="36">
        <v>100.02500000000001</v>
      </c>
      <c r="CB33" s="33">
        <v>3534.9340000000002</v>
      </c>
      <c r="CC33" s="37">
        <f t="shared" si="40"/>
        <v>3634.9590000000003</v>
      </c>
      <c r="CD33" s="36">
        <v>1034.979</v>
      </c>
      <c r="CE33" s="36">
        <v>44.271999999999593</v>
      </c>
      <c r="CF33" s="37">
        <f t="shared" si="41"/>
        <v>1079.2509999999997</v>
      </c>
      <c r="CG33" s="36">
        <v>30</v>
      </c>
      <c r="CH33" s="36">
        <v>585.23599999999999</v>
      </c>
      <c r="CI33" s="66">
        <f t="shared" si="42"/>
        <v>5329.4459999999999</v>
      </c>
      <c r="CJ33" s="36"/>
      <c r="CK33" s="67">
        <v>658.21299999999997</v>
      </c>
      <c r="CL33" s="36"/>
      <c r="CM33" s="60" t="s">
        <v>197</v>
      </c>
      <c r="CN33" s="55">
        <v>37.299999999999997</v>
      </c>
      <c r="CO33" s="68">
        <v>2</v>
      </c>
      <c r="CP33" s="69" t="s">
        <v>129</v>
      </c>
      <c r="CQ33" s="68"/>
      <c r="CR33" s="55"/>
      <c r="CS33" s="32">
        <v>476.69390509999994</v>
      </c>
      <c r="CT33" s="33">
        <v>476.69390509999994</v>
      </c>
      <c r="CU33" s="34">
        <v>506.59721279999997</v>
      </c>
      <c r="CV33" s="55"/>
      <c r="CW33" s="60">
        <f t="shared" si="43"/>
        <v>2467.5749999999998</v>
      </c>
      <c r="CX33" s="33">
        <v>2422.2669999999998</v>
      </c>
      <c r="CY33" s="34">
        <v>2512.8829999999998</v>
      </c>
      <c r="CZ33" s="55"/>
      <c r="DA33" s="32">
        <v>49.31</v>
      </c>
      <c r="DB33" s="33">
        <v>28.713000000000001</v>
      </c>
      <c r="DC33" s="33">
        <v>37.072000000000003</v>
      </c>
      <c r="DD33" s="33">
        <v>55.555999999999997</v>
      </c>
      <c r="DE33" s="33">
        <v>861.25400000000002</v>
      </c>
      <c r="DF33" s="33">
        <v>45.44</v>
      </c>
      <c r="DG33" s="33">
        <v>19.997</v>
      </c>
      <c r="DH33" s="33">
        <v>3.6000000000058208E-2</v>
      </c>
      <c r="DI33" s="66">
        <v>3234.0860000000002</v>
      </c>
      <c r="DJ33" s="66">
        <f t="shared" si="44"/>
        <v>4331.4639999999999</v>
      </c>
      <c r="DK33" s="33"/>
      <c r="DL33" s="47">
        <f t="shared" si="45"/>
        <v>1.1384141712825041E-2</v>
      </c>
      <c r="DM33" s="41">
        <f t="shared" si="46"/>
        <v>6.6289365443185037E-3</v>
      </c>
      <c r="DN33" s="41">
        <f t="shared" si="47"/>
        <v>8.5587690443692955E-3</v>
      </c>
      <c r="DO33" s="41">
        <f t="shared" si="48"/>
        <v>1.282614838770448E-2</v>
      </c>
      <c r="DP33" s="41">
        <f t="shared" si="49"/>
        <v>0.19883669816948726</v>
      </c>
      <c r="DQ33" s="41">
        <f t="shared" si="50"/>
        <v>1.0490679363836337E-2</v>
      </c>
      <c r="DR33" s="41">
        <f t="shared" si="51"/>
        <v>4.6166838740896842E-3</v>
      </c>
      <c r="DS33" s="41">
        <f t="shared" si="52"/>
        <v>8.3112776650246217E-6</v>
      </c>
      <c r="DT33" s="41">
        <f t="shared" si="53"/>
        <v>0.74664963162570441</v>
      </c>
      <c r="DU33" s="70">
        <f t="shared" si="54"/>
        <v>1</v>
      </c>
      <c r="DV33" s="55"/>
      <c r="DW33" s="35">
        <v>17.956</v>
      </c>
      <c r="DX33" s="36">
        <v>10.128</v>
      </c>
      <c r="DY33" s="66">
        <f t="shared" si="55"/>
        <v>28.084</v>
      </c>
      <c r="EA33" s="35">
        <v>3.1709999999999998</v>
      </c>
      <c r="EB33" s="36">
        <v>13.624000000000001</v>
      </c>
      <c r="EC33" s="66">
        <f t="shared" si="56"/>
        <v>16.795000000000002</v>
      </c>
      <c r="EE33" s="32">
        <f t="shared" si="57"/>
        <v>3385.7749999999996</v>
      </c>
      <c r="EF33" s="33">
        <f t="shared" si="58"/>
        <v>1135.9999999999998</v>
      </c>
      <c r="EG33" s="34">
        <f t="shared" si="59"/>
        <v>4521.7749999999996</v>
      </c>
      <c r="EH33" s="63"/>
      <c r="EI33" s="47">
        <v>0.74877122368981208</v>
      </c>
      <c r="EJ33" s="41">
        <v>0.25122877631018792</v>
      </c>
      <c r="EK33" s="42">
        <f t="shared" si="60"/>
        <v>1</v>
      </c>
      <c r="EL33" s="55"/>
      <c r="EM33" s="60">
        <f t="shared" si="61"/>
        <v>564.66049999999996</v>
      </c>
      <c r="EN33" s="33">
        <v>544.08500000000004</v>
      </c>
      <c r="EO33" s="34">
        <v>585.23599999999999</v>
      </c>
      <c r="EQ33" s="60">
        <f t="shared" si="62"/>
        <v>4399.7639999999992</v>
      </c>
      <c r="ER33" s="33">
        <v>4277.7529999999997</v>
      </c>
      <c r="ES33" s="34">
        <v>4521.7749999999996</v>
      </c>
      <c r="EU33" s="60">
        <f t="shared" si="63"/>
        <v>1566</v>
      </c>
      <c r="EV33" s="33">
        <v>1452</v>
      </c>
      <c r="EW33" s="34">
        <v>1680</v>
      </c>
      <c r="EY33" s="60">
        <f t="shared" si="64"/>
        <v>5965.7639999999992</v>
      </c>
      <c r="EZ33" s="55">
        <f t="shared" si="65"/>
        <v>5729.7529999999997</v>
      </c>
      <c r="FA33" s="68">
        <f t="shared" si="66"/>
        <v>6201.7749999999996</v>
      </c>
      <c r="FC33" s="60">
        <f t="shared" si="67"/>
        <v>3476.2130000000002</v>
      </c>
      <c r="FD33" s="33">
        <v>3417.4920000000002</v>
      </c>
      <c r="FE33" s="34">
        <v>3534.9340000000002</v>
      </c>
      <c r="FF33" s="33"/>
      <c r="FG33" s="71">
        <f t="shared" si="68"/>
        <v>0.4715092337927807</v>
      </c>
    </row>
    <row r="34" spans="1:163" x14ac:dyDescent="0.2">
      <c r="A34" s="1"/>
      <c r="B34" s="72" t="s">
        <v>162</v>
      </c>
      <c r="C34" s="32">
        <v>8716.24</v>
      </c>
      <c r="D34" s="33">
        <v>8388.4169999999995</v>
      </c>
      <c r="E34" s="33">
        <v>7453.65</v>
      </c>
      <c r="F34" s="33">
        <v>1910</v>
      </c>
      <c r="G34" s="33">
        <v>4959.1540000000005</v>
      </c>
      <c r="H34" s="33">
        <v>10626.24</v>
      </c>
      <c r="I34" s="34">
        <v>9363.65</v>
      </c>
      <c r="J34" s="33"/>
      <c r="K34" s="35">
        <v>68.454999999999998</v>
      </c>
      <c r="L34" s="36">
        <v>12.292999999999999</v>
      </c>
      <c r="M34" s="36">
        <v>0</v>
      </c>
      <c r="N34" s="37">
        <f t="shared" si="0"/>
        <v>80.74799999999999</v>
      </c>
      <c r="O34" s="36">
        <v>43.133999999999993</v>
      </c>
      <c r="P34" s="37">
        <f t="shared" si="1"/>
        <v>37.613999999999997</v>
      </c>
      <c r="Q34" s="36">
        <v>-21.952000000000002</v>
      </c>
      <c r="R34" s="37">
        <f t="shared" si="2"/>
        <v>59.566000000000003</v>
      </c>
      <c r="S34" s="36">
        <v>15.197999999999999</v>
      </c>
      <c r="T34" s="36">
        <v>1.635</v>
      </c>
      <c r="U34" s="36">
        <v>-2.4E-2</v>
      </c>
      <c r="V34" s="37">
        <f t="shared" si="3"/>
        <v>76.375</v>
      </c>
      <c r="W34" s="36">
        <v>15.881</v>
      </c>
      <c r="X34" s="38">
        <f t="shared" si="4"/>
        <v>60.494</v>
      </c>
      <c r="Y34" s="36"/>
      <c r="Z34" s="39">
        <f t="shared" si="5"/>
        <v>1.6321315452009599E-2</v>
      </c>
      <c r="AA34" s="40">
        <f t="shared" si="6"/>
        <v>2.9309463275371266E-3</v>
      </c>
      <c r="AB34" s="41">
        <f t="shared" si="7"/>
        <v>0.44203277277338826</v>
      </c>
      <c r="AC34" s="41">
        <f t="shared" si="8"/>
        <v>0.44956538052654621</v>
      </c>
      <c r="AD34" s="41">
        <f t="shared" si="9"/>
        <v>0.53418041313716746</v>
      </c>
      <c r="AE34" s="40">
        <f t="shared" si="10"/>
        <v>1.0284181151223168E-2</v>
      </c>
      <c r="AF34" s="40">
        <f t="shared" si="11"/>
        <v>1.4423221926139342E-2</v>
      </c>
      <c r="AG34" s="40">
        <f t="shared" si="12"/>
        <v>2.9248998575722589E-2</v>
      </c>
      <c r="AH34" s="40">
        <f t="shared" si="13"/>
        <v>2.63252591240845E-2</v>
      </c>
      <c r="AI34" s="40">
        <f t="shared" si="14"/>
        <v>2.8800308281176509E-2</v>
      </c>
      <c r="AJ34" s="42">
        <f t="shared" si="15"/>
        <v>0.1468850007041467</v>
      </c>
      <c r="AK34" s="36"/>
      <c r="AL34" s="47">
        <f t="shared" si="16"/>
        <v>0.15442731428320067</v>
      </c>
      <c r="AM34" s="41">
        <f t="shared" si="17"/>
        <v>0.16511304159126242</v>
      </c>
      <c r="AN34" s="42">
        <f t="shared" si="18"/>
        <v>-4.9158719517590401E-3</v>
      </c>
      <c r="AO34" s="36"/>
      <c r="AP34" s="47">
        <f t="shared" si="19"/>
        <v>0.6653322868661663</v>
      </c>
      <c r="AQ34" s="41">
        <f t="shared" si="20"/>
        <v>0.63745829784510044</v>
      </c>
      <c r="AR34" s="41">
        <f t="shared" si="21"/>
        <v>0.19227763347498464</v>
      </c>
      <c r="AS34" s="41">
        <f t="shared" si="22"/>
        <v>0.13130455333951338</v>
      </c>
      <c r="AT34" s="100">
        <v>1.39</v>
      </c>
      <c r="AU34" s="36"/>
      <c r="AV34" s="47">
        <f t="shared" si="23"/>
        <v>0.18441892849146505</v>
      </c>
      <c r="AW34" s="41">
        <f t="shared" si="24"/>
        <v>0.19800221543410035</v>
      </c>
      <c r="AX34" s="42">
        <f t="shared" si="25"/>
        <v>0.20932162121962974</v>
      </c>
      <c r="AY34" s="36"/>
      <c r="AZ34" s="47">
        <f t="shared" si="26"/>
        <v>9.8722729066661769E-2</v>
      </c>
      <c r="BA34" s="41">
        <f t="shared" si="27"/>
        <v>0.19811405116326139</v>
      </c>
      <c r="BB34" s="41">
        <f t="shared" si="28"/>
        <v>0.21169733810589667</v>
      </c>
      <c r="BC34" s="42">
        <f t="shared" si="29"/>
        <v>0.22301674389142606</v>
      </c>
      <c r="BD34" s="36"/>
      <c r="BE34" s="39">
        <f t="shared" si="30"/>
        <v>-6.3124774087096212E-3</v>
      </c>
      <c r="BF34" s="41">
        <f t="shared" si="31"/>
        <v>-0.40318107517402252</v>
      </c>
      <c r="BG34" s="40">
        <f t="shared" si="32"/>
        <v>2.7887008378445462E-3</v>
      </c>
      <c r="BH34" s="41">
        <f t="shared" si="33"/>
        <v>2.3761402867006565E-2</v>
      </c>
      <c r="BI34" s="41">
        <f t="shared" si="34"/>
        <v>0.77071636044085778</v>
      </c>
      <c r="BJ34" s="42">
        <f t="shared" si="35"/>
        <v>0.81748570269072418</v>
      </c>
      <c r="BK34" s="36"/>
      <c r="BL34" s="35">
        <v>213.82499999999999</v>
      </c>
      <c r="BM34" s="36">
        <v>201.91200000000001</v>
      </c>
      <c r="BN34" s="37">
        <f t="shared" si="36"/>
        <v>415.73699999999997</v>
      </c>
      <c r="BO34" s="33">
        <v>7453.65</v>
      </c>
      <c r="BP34" s="36">
        <v>3.7890000000000001</v>
      </c>
      <c r="BQ34" s="36">
        <v>10.5</v>
      </c>
      <c r="BR34" s="37">
        <f t="shared" si="37"/>
        <v>7439.3609999999999</v>
      </c>
      <c r="BS34" s="36">
        <v>690.53700000000003</v>
      </c>
      <c r="BT34" s="36">
        <v>151.38800000000001</v>
      </c>
      <c r="BU34" s="37">
        <f t="shared" si="38"/>
        <v>841.92500000000007</v>
      </c>
      <c r="BV34" s="36">
        <v>0</v>
      </c>
      <c r="BW34" s="36">
        <v>0</v>
      </c>
      <c r="BX34" s="36">
        <v>0.77700000000000002</v>
      </c>
      <c r="BY34" s="36">
        <v>18.440000000000666</v>
      </c>
      <c r="BZ34" s="37">
        <f t="shared" si="39"/>
        <v>8716.24</v>
      </c>
      <c r="CA34" s="36">
        <v>50.033000000000001</v>
      </c>
      <c r="CB34" s="33">
        <v>4959.1540000000005</v>
      </c>
      <c r="CC34" s="37">
        <f t="shared" si="40"/>
        <v>5009.1870000000008</v>
      </c>
      <c r="CD34" s="36">
        <v>2598.587</v>
      </c>
      <c r="CE34" s="36">
        <v>76.174999999999045</v>
      </c>
      <c r="CF34" s="37">
        <f t="shared" si="41"/>
        <v>2674.7619999999988</v>
      </c>
      <c r="CG34" s="36">
        <v>171.8</v>
      </c>
      <c r="CH34" s="36">
        <v>860.49099999999999</v>
      </c>
      <c r="CI34" s="66">
        <f t="shared" si="42"/>
        <v>8716.24</v>
      </c>
      <c r="CJ34" s="36"/>
      <c r="CK34" s="67">
        <v>1144.482</v>
      </c>
      <c r="CL34" s="36"/>
      <c r="CM34" s="60" t="s">
        <v>203</v>
      </c>
      <c r="CN34" s="55">
        <v>44</v>
      </c>
      <c r="CO34" s="68">
        <v>2</v>
      </c>
      <c r="CP34" s="69" t="s">
        <v>129</v>
      </c>
      <c r="CQ34" s="58" t="s">
        <v>135</v>
      </c>
      <c r="CR34" s="55"/>
      <c r="CS34" s="32">
        <v>814.61400000000003</v>
      </c>
      <c r="CT34" s="33">
        <v>874.61400000000003</v>
      </c>
      <c r="CU34" s="34">
        <v>924.61400000000003</v>
      </c>
      <c r="CV34" s="55"/>
      <c r="CW34" s="60">
        <f t="shared" si="43"/>
        <v>4136.4835000000003</v>
      </c>
      <c r="CX34" s="33">
        <v>3855.7739999999999</v>
      </c>
      <c r="CY34" s="34">
        <v>4417.1930000000002</v>
      </c>
      <c r="CZ34" s="55"/>
      <c r="DA34" s="32">
        <v>22.952999999999999</v>
      </c>
      <c r="DB34" s="33">
        <v>47.902000000000001</v>
      </c>
      <c r="DC34" s="33">
        <v>186.34299999999999</v>
      </c>
      <c r="DD34" s="33">
        <v>60.707999999999998</v>
      </c>
      <c r="DE34" s="33">
        <v>925.83799999999997</v>
      </c>
      <c r="DF34" s="33">
        <v>155.27500000000001</v>
      </c>
      <c r="DG34" s="33">
        <v>17.934999999999999</v>
      </c>
      <c r="DH34" s="33">
        <v>0</v>
      </c>
      <c r="DI34" s="66">
        <v>5437.1790000000001</v>
      </c>
      <c r="DJ34" s="66">
        <f t="shared" si="44"/>
        <v>6854.1329999999998</v>
      </c>
      <c r="DK34" s="33"/>
      <c r="DL34" s="47">
        <f t="shared" si="45"/>
        <v>3.3487824061774114E-3</v>
      </c>
      <c r="DM34" s="41">
        <f t="shared" si="46"/>
        <v>6.9887759691853076E-3</v>
      </c>
      <c r="DN34" s="41">
        <f t="shared" si="47"/>
        <v>2.7186954207045588E-2</v>
      </c>
      <c r="DO34" s="41">
        <f t="shared" si="48"/>
        <v>8.8571377298923143E-3</v>
      </c>
      <c r="DP34" s="41">
        <f t="shared" si="49"/>
        <v>0.13507733217315743</v>
      </c>
      <c r="DQ34" s="41">
        <f t="shared" si="50"/>
        <v>2.2654214617662073E-2</v>
      </c>
      <c r="DR34" s="41">
        <f t="shared" si="51"/>
        <v>2.6166693876526759E-3</v>
      </c>
      <c r="DS34" s="41">
        <f t="shared" si="52"/>
        <v>0</v>
      </c>
      <c r="DT34" s="41">
        <f t="shared" si="53"/>
        <v>0.79327013350922726</v>
      </c>
      <c r="DU34" s="70">
        <f t="shared" si="54"/>
        <v>1</v>
      </c>
      <c r="DV34" s="55"/>
      <c r="DW34" s="35">
        <v>16.920000000000002</v>
      </c>
      <c r="DX34" s="36">
        <v>3.8660000000000001</v>
      </c>
      <c r="DY34" s="66">
        <f t="shared" si="55"/>
        <v>20.786000000000001</v>
      </c>
      <c r="EA34" s="35">
        <v>3.7890000000000001</v>
      </c>
      <c r="EB34" s="36">
        <v>10.5</v>
      </c>
      <c r="EC34" s="66">
        <f t="shared" si="56"/>
        <v>14.289</v>
      </c>
      <c r="EE34" s="32">
        <f t="shared" si="57"/>
        <v>5744.65</v>
      </c>
      <c r="EF34" s="33">
        <f t="shared" si="58"/>
        <v>1709.0000000000002</v>
      </c>
      <c r="EG34" s="34">
        <f t="shared" si="59"/>
        <v>7453.65</v>
      </c>
      <c r="EH34" s="63"/>
      <c r="EI34" s="47">
        <v>0.77071636044085778</v>
      </c>
      <c r="EJ34" s="41">
        <v>0.22928363955914222</v>
      </c>
      <c r="EK34" s="42">
        <f t="shared" si="60"/>
        <v>1</v>
      </c>
      <c r="EL34" s="55"/>
      <c r="EM34" s="60">
        <f t="shared" si="61"/>
        <v>823.69200000000001</v>
      </c>
      <c r="EN34" s="33">
        <v>786.89300000000003</v>
      </c>
      <c r="EO34" s="34">
        <v>860.49099999999999</v>
      </c>
      <c r="EQ34" s="60">
        <f t="shared" si="62"/>
        <v>6955.1139999999996</v>
      </c>
      <c r="ER34" s="33">
        <v>6456.5780000000004</v>
      </c>
      <c r="ES34" s="34">
        <v>7453.65</v>
      </c>
      <c r="EU34" s="60">
        <f t="shared" si="63"/>
        <v>1745.0549999999998</v>
      </c>
      <c r="EV34" s="33">
        <v>1580.11</v>
      </c>
      <c r="EW34" s="34">
        <v>1910</v>
      </c>
      <c r="EY34" s="60">
        <f t="shared" si="64"/>
        <v>8700.1689999999999</v>
      </c>
      <c r="EZ34" s="55">
        <f t="shared" si="65"/>
        <v>8036.6880000000001</v>
      </c>
      <c r="FA34" s="68">
        <f t="shared" si="66"/>
        <v>9363.65</v>
      </c>
      <c r="FC34" s="60">
        <f t="shared" si="67"/>
        <v>4971.4035000000003</v>
      </c>
      <c r="FD34" s="33">
        <v>4983.6530000000002</v>
      </c>
      <c r="FE34" s="34">
        <v>4959.1540000000005</v>
      </c>
      <c r="FF34" s="33"/>
      <c r="FG34" s="71">
        <f t="shared" si="68"/>
        <v>0.50677734894862925</v>
      </c>
    </row>
    <row r="35" spans="1:163" x14ac:dyDescent="0.2">
      <c r="A35" s="1"/>
      <c r="B35" s="72" t="s">
        <v>163</v>
      </c>
      <c r="C35" s="32">
        <v>4681.6239999999998</v>
      </c>
      <c r="D35" s="33">
        <v>4603.4799999999996</v>
      </c>
      <c r="E35" s="33">
        <v>3821.136</v>
      </c>
      <c r="F35" s="33">
        <v>1114</v>
      </c>
      <c r="G35" s="33">
        <v>3582.0039999999999</v>
      </c>
      <c r="H35" s="33">
        <v>5795.6239999999998</v>
      </c>
      <c r="I35" s="34">
        <v>4935.1360000000004</v>
      </c>
      <c r="J35" s="33"/>
      <c r="K35" s="35">
        <v>44.314</v>
      </c>
      <c r="L35" s="36">
        <v>13.379999999999999</v>
      </c>
      <c r="M35" s="36">
        <v>0.23699999999999999</v>
      </c>
      <c r="N35" s="37">
        <f t="shared" si="0"/>
        <v>57.931000000000004</v>
      </c>
      <c r="O35" s="36">
        <v>28.563999999999997</v>
      </c>
      <c r="P35" s="37">
        <f t="shared" si="1"/>
        <v>29.367000000000008</v>
      </c>
      <c r="Q35" s="36">
        <v>0.17899999999999999</v>
      </c>
      <c r="R35" s="37">
        <f t="shared" si="2"/>
        <v>29.188000000000009</v>
      </c>
      <c r="S35" s="36">
        <v>9.6110000000000007</v>
      </c>
      <c r="T35" s="36">
        <v>-8.9999999999999525E-3</v>
      </c>
      <c r="U35" s="36">
        <v>-0.53100000000000003</v>
      </c>
      <c r="V35" s="37">
        <f t="shared" si="3"/>
        <v>38.259000000000007</v>
      </c>
      <c r="W35" s="36">
        <v>7.36</v>
      </c>
      <c r="X35" s="38">
        <f t="shared" si="4"/>
        <v>30.899000000000008</v>
      </c>
      <c r="Y35" s="36"/>
      <c r="Z35" s="39">
        <f t="shared" si="5"/>
        <v>1.9252391668911347E-2</v>
      </c>
      <c r="AA35" s="40">
        <f t="shared" si="6"/>
        <v>5.8129936482834727E-3</v>
      </c>
      <c r="AB35" s="41">
        <f t="shared" si="7"/>
        <v>0.42296358817170859</v>
      </c>
      <c r="AC35" s="41">
        <f t="shared" si="8"/>
        <v>0.42290722809511111</v>
      </c>
      <c r="AD35" s="41">
        <f t="shared" si="9"/>
        <v>0.49306934111270295</v>
      </c>
      <c r="AE35" s="40">
        <f t="shared" si="10"/>
        <v>1.2409742195035061E-2</v>
      </c>
      <c r="AF35" s="40">
        <f t="shared" si="11"/>
        <v>1.3424192132908153E-2</v>
      </c>
      <c r="AG35" s="40">
        <f t="shared" si="12"/>
        <v>2.4949931980973651E-2</v>
      </c>
      <c r="AH35" s="40">
        <f t="shared" si="13"/>
        <v>3.1466193060181953E-2</v>
      </c>
      <c r="AI35" s="40">
        <f t="shared" si="14"/>
        <v>2.3568355437414125E-2</v>
      </c>
      <c r="AJ35" s="42">
        <f t="shared" si="15"/>
        <v>0.1023948409887553</v>
      </c>
      <c r="AK35" s="36"/>
      <c r="AL35" s="47">
        <f t="shared" si="16"/>
        <v>5.4044548554802091E-2</v>
      </c>
      <c r="AM35" s="41">
        <f t="shared" si="17"/>
        <v>4.9981351908945551E-2</v>
      </c>
      <c r="AN35" s="42">
        <f t="shared" si="18"/>
        <v>9.0396243829618361E-2</v>
      </c>
      <c r="AO35" s="36"/>
      <c r="AP35" s="47">
        <f t="shared" si="19"/>
        <v>0.93741861059119591</v>
      </c>
      <c r="AQ35" s="41">
        <f t="shared" si="20"/>
        <v>0.89834606197828526</v>
      </c>
      <c r="AR35" s="41">
        <f t="shared" si="21"/>
        <v>-7.5481499582196257E-2</v>
      </c>
      <c r="AS35" s="41">
        <f t="shared" si="22"/>
        <v>0.16206000311003191</v>
      </c>
      <c r="AT35" s="100">
        <v>3.06</v>
      </c>
      <c r="AU35" s="36"/>
      <c r="AV35" s="47">
        <f t="shared" si="23"/>
        <v>0.21841683655768956</v>
      </c>
      <c r="AW35" s="41">
        <f t="shared" si="24"/>
        <v>0.21841683655768956</v>
      </c>
      <c r="AX35" s="42">
        <f t="shared" si="25"/>
        <v>0.21841683655768956</v>
      </c>
      <c r="AY35" s="36"/>
      <c r="AZ35" s="47">
        <f t="shared" si="26"/>
        <v>0.13462102039804991</v>
      </c>
      <c r="BA35" s="41">
        <f t="shared" si="27"/>
        <v>0.23046149288406745</v>
      </c>
      <c r="BB35" s="41">
        <f t="shared" si="28"/>
        <v>0.23046149288406745</v>
      </c>
      <c r="BC35" s="42">
        <f t="shared" si="29"/>
        <v>0.23046149288406745</v>
      </c>
      <c r="BD35" s="36"/>
      <c r="BE35" s="39">
        <f t="shared" si="30"/>
        <v>9.6154504710966408E-5</v>
      </c>
      <c r="BF35" s="41">
        <f t="shared" si="31"/>
        <v>4.5933947496728158E-3</v>
      </c>
      <c r="BG35" s="40">
        <f t="shared" si="32"/>
        <v>7.0986743209349263E-3</v>
      </c>
      <c r="BH35" s="41">
        <f t="shared" si="33"/>
        <v>4.1826132813584202E-2</v>
      </c>
      <c r="BI35" s="41">
        <f t="shared" si="34"/>
        <v>0.67292082773290463</v>
      </c>
      <c r="BJ35" s="42">
        <f t="shared" si="35"/>
        <v>0.74675186256265269</v>
      </c>
      <c r="BK35" s="36"/>
      <c r="BL35" s="35">
        <v>75.777000000000001</v>
      </c>
      <c r="BM35" s="36">
        <v>274.82100000000003</v>
      </c>
      <c r="BN35" s="37">
        <f t="shared" si="36"/>
        <v>350.59800000000001</v>
      </c>
      <c r="BO35" s="33">
        <v>3821.136</v>
      </c>
      <c r="BP35" s="36">
        <v>0.76300000000000001</v>
      </c>
      <c r="BQ35" s="36">
        <v>17.510000000000002</v>
      </c>
      <c r="BR35" s="37">
        <f t="shared" si="37"/>
        <v>3802.8629999999998</v>
      </c>
      <c r="BS35" s="36">
        <v>397.64699999999999</v>
      </c>
      <c r="BT35" s="36">
        <v>96.545000000000002</v>
      </c>
      <c r="BU35" s="37">
        <f t="shared" si="38"/>
        <v>494.19200000000001</v>
      </c>
      <c r="BV35" s="36">
        <v>0</v>
      </c>
      <c r="BW35" s="36">
        <v>3</v>
      </c>
      <c r="BX35" s="36">
        <v>19.864000000000001</v>
      </c>
      <c r="BY35" s="36">
        <v>11.107000000000003</v>
      </c>
      <c r="BZ35" s="37">
        <f t="shared" si="39"/>
        <v>4681.6239999999998</v>
      </c>
      <c r="CA35" s="36">
        <v>155.398</v>
      </c>
      <c r="CB35" s="33">
        <v>3582.0039999999999</v>
      </c>
      <c r="CC35" s="37">
        <f t="shared" si="40"/>
        <v>3737.402</v>
      </c>
      <c r="CD35" s="36">
        <v>249.93</v>
      </c>
      <c r="CE35" s="36">
        <v>64.046999999999684</v>
      </c>
      <c r="CF35" s="37">
        <f t="shared" si="41"/>
        <v>313.97699999999969</v>
      </c>
      <c r="CG35" s="36">
        <v>0</v>
      </c>
      <c r="CH35" s="36">
        <v>630.245</v>
      </c>
      <c r="CI35" s="66">
        <f t="shared" si="42"/>
        <v>4681.6239999999998</v>
      </c>
      <c r="CJ35" s="36"/>
      <c r="CK35" s="67">
        <v>758.70399999999995</v>
      </c>
      <c r="CL35" s="36"/>
      <c r="CM35" s="60" t="s">
        <v>198</v>
      </c>
      <c r="CN35" s="55">
        <v>32</v>
      </c>
      <c r="CO35" s="68">
        <v>5</v>
      </c>
      <c r="CP35" s="60"/>
      <c r="CQ35" s="68"/>
      <c r="CR35" s="55"/>
      <c r="CS35" s="32">
        <v>560.32000000000005</v>
      </c>
      <c r="CT35" s="33">
        <v>560.32000000000005</v>
      </c>
      <c r="CU35" s="34">
        <v>560.32000000000005</v>
      </c>
      <c r="CV35" s="55"/>
      <c r="CW35" s="60">
        <f t="shared" si="43"/>
        <v>2476.8805000000002</v>
      </c>
      <c r="CX35" s="33">
        <v>2388.3910000000001</v>
      </c>
      <c r="CY35" s="34">
        <v>2565.37</v>
      </c>
      <c r="CZ35" s="55"/>
      <c r="DA35" s="32">
        <v>690.7</v>
      </c>
      <c r="DB35" s="33">
        <v>37.774000000000001</v>
      </c>
      <c r="DC35" s="33">
        <v>99.293999999999997</v>
      </c>
      <c r="DD35" s="33">
        <v>67.373999999999995</v>
      </c>
      <c r="DE35" s="33">
        <v>229.428</v>
      </c>
      <c r="DF35" s="33">
        <v>59.601999999999997</v>
      </c>
      <c r="DG35" s="33">
        <v>44.494</v>
      </c>
      <c r="DH35" s="33">
        <v>4.4000000000778527E-2</v>
      </c>
      <c r="DI35" s="66">
        <v>2534.8890000000001</v>
      </c>
      <c r="DJ35" s="66">
        <f t="shared" si="44"/>
        <v>3763.5990000000011</v>
      </c>
      <c r="DK35" s="33"/>
      <c r="DL35" s="47">
        <f t="shared" si="45"/>
        <v>0.18352114558431964</v>
      </c>
      <c r="DM35" s="41">
        <f t="shared" si="46"/>
        <v>1.0036669687711148E-2</v>
      </c>
      <c r="DN35" s="41">
        <f t="shared" si="47"/>
        <v>2.6382725683581052E-2</v>
      </c>
      <c r="DO35" s="41">
        <f t="shared" si="48"/>
        <v>1.7901482065437891E-2</v>
      </c>
      <c r="DP35" s="41">
        <f t="shared" si="49"/>
        <v>6.0959735614766593E-2</v>
      </c>
      <c r="DQ35" s="41">
        <f t="shared" si="50"/>
        <v>1.5836437410042883E-2</v>
      </c>
      <c r="DR35" s="41">
        <f t="shared" si="51"/>
        <v>1.1822194659951815E-2</v>
      </c>
      <c r="DS35" s="41">
        <f t="shared" si="52"/>
        <v>1.1690937318449312E-5</v>
      </c>
      <c r="DT35" s="41">
        <f t="shared" si="53"/>
        <v>0.67352791835687054</v>
      </c>
      <c r="DU35" s="70">
        <f t="shared" si="54"/>
        <v>1</v>
      </c>
      <c r="DV35" s="55"/>
      <c r="DW35" s="35">
        <v>25.856000000000002</v>
      </c>
      <c r="DX35" s="36">
        <v>1.2689999999999999</v>
      </c>
      <c r="DY35" s="66">
        <f t="shared" si="55"/>
        <v>27.125</v>
      </c>
      <c r="EA35" s="35">
        <v>0.76300000000000001</v>
      </c>
      <c r="EB35" s="36">
        <v>17.510000000000002</v>
      </c>
      <c r="EC35" s="66">
        <f t="shared" si="56"/>
        <v>18.273000000000003</v>
      </c>
      <c r="EE35" s="32">
        <f t="shared" si="57"/>
        <v>2571.3220000000001</v>
      </c>
      <c r="EF35" s="33">
        <f t="shared" si="58"/>
        <v>1249.8139999999999</v>
      </c>
      <c r="EG35" s="34">
        <f t="shared" si="59"/>
        <v>3821.136</v>
      </c>
      <c r="EH35" s="63"/>
      <c r="EI35" s="47">
        <v>0.67292082773290463</v>
      </c>
      <c r="EJ35" s="41">
        <v>0.32707917226709537</v>
      </c>
      <c r="EK35" s="42">
        <f t="shared" si="60"/>
        <v>1</v>
      </c>
      <c r="EL35" s="55"/>
      <c r="EM35" s="60">
        <f t="shared" si="61"/>
        <v>603.52649999999994</v>
      </c>
      <c r="EN35" s="33">
        <v>576.80799999999999</v>
      </c>
      <c r="EO35" s="34">
        <v>630.245</v>
      </c>
      <c r="EQ35" s="60">
        <f t="shared" si="62"/>
        <v>3723.1745000000001</v>
      </c>
      <c r="ER35" s="33">
        <v>3625.2130000000002</v>
      </c>
      <c r="ES35" s="34">
        <v>3821.136</v>
      </c>
      <c r="EU35" s="60">
        <f t="shared" si="63"/>
        <v>1094.5</v>
      </c>
      <c r="EV35" s="33">
        <v>1075</v>
      </c>
      <c r="EW35" s="34">
        <v>1114</v>
      </c>
      <c r="EY35" s="60">
        <f t="shared" si="64"/>
        <v>4817.6745000000001</v>
      </c>
      <c r="EZ35" s="55">
        <f t="shared" si="65"/>
        <v>4700.2129999999997</v>
      </c>
      <c r="FA35" s="68">
        <f t="shared" si="66"/>
        <v>4935.1360000000004</v>
      </c>
      <c r="FC35" s="60">
        <f t="shared" si="67"/>
        <v>3433.5259999999998</v>
      </c>
      <c r="FD35" s="33">
        <v>3285.0479999999998</v>
      </c>
      <c r="FE35" s="34">
        <v>3582.0039999999999</v>
      </c>
      <c r="FF35" s="33"/>
      <c r="FG35" s="71">
        <f t="shared" si="68"/>
        <v>0.54796583407808919</v>
      </c>
    </row>
    <row r="36" spans="1:163" x14ac:dyDescent="0.2">
      <c r="A36" s="1"/>
      <c r="B36" s="72" t="s">
        <v>164</v>
      </c>
      <c r="C36" s="32">
        <v>9450.7579999999998</v>
      </c>
      <c r="D36" s="33">
        <v>9054.1820000000007</v>
      </c>
      <c r="E36" s="33">
        <v>7728.3720000000003</v>
      </c>
      <c r="F36" s="33">
        <v>1830</v>
      </c>
      <c r="G36" s="33">
        <v>5873.8770000000004</v>
      </c>
      <c r="H36" s="33">
        <v>11280.758</v>
      </c>
      <c r="I36" s="34">
        <v>9558.3719999999994</v>
      </c>
      <c r="J36" s="33"/>
      <c r="K36" s="35">
        <v>72.881</v>
      </c>
      <c r="L36" s="36">
        <v>18.677</v>
      </c>
      <c r="M36" s="36">
        <v>0.42299999999999999</v>
      </c>
      <c r="N36" s="37">
        <f t="shared" si="0"/>
        <v>91.980999999999995</v>
      </c>
      <c r="O36" s="36">
        <v>46.531000000000006</v>
      </c>
      <c r="P36" s="37">
        <f t="shared" si="1"/>
        <v>45.449999999999989</v>
      </c>
      <c r="Q36" s="36">
        <v>-1.5070000000000001</v>
      </c>
      <c r="R36" s="37">
        <f t="shared" si="2"/>
        <v>46.956999999999987</v>
      </c>
      <c r="S36" s="36">
        <v>12.262</v>
      </c>
      <c r="T36" s="36">
        <v>4.9669999999999987</v>
      </c>
      <c r="U36" s="36">
        <v>0</v>
      </c>
      <c r="V36" s="37">
        <f t="shared" si="3"/>
        <v>64.185999999999979</v>
      </c>
      <c r="W36" s="36">
        <v>12</v>
      </c>
      <c r="X36" s="38">
        <f t="shared" si="4"/>
        <v>52.185999999999979</v>
      </c>
      <c r="Y36" s="36"/>
      <c r="Z36" s="39">
        <f t="shared" si="5"/>
        <v>1.6098859068660206E-2</v>
      </c>
      <c r="AA36" s="40">
        <f t="shared" si="6"/>
        <v>4.1256073712677742E-3</v>
      </c>
      <c r="AB36" s="41">
        <f t="shared" si="7"/>
        <v>0.42606904129658463</v>
      </c>
      <c r="AC36" s="41">
        <f t="shared" si="8"/>
        <v>0.4463704996978215</v>
      </c>
      <c r="AD36" s="41">
        <f t="shared" si="9"/>
        <v>0.50587621356584522</v>
      </c>
      <c r="AE36" s="40">
        <f t="shared" si="10"/>
        <v>1.027834430542704E-2</v>
      </c>
      <c r="AF36" s="40">
        <f t="shared" si="11"/>
        <v>1.1527490832413128E-2</v>
      </c>
      <c r="AG36" s="40">
        <f t="shared" si="12"/>
        <v>2.2523391551634908E-2</v>
      </c>
      <c r="AH36" s="40">
        <f t="shared" si="13"/>
        <v>2.705215304995448E-2</v>
      </c>
      <c r="AI36" s="40">
        <f t="shared" si="14"/>
        <v>2.0266563773619753E-2</v>
      </c>
      <c r="AJ36" s="42">
        <f t="shared" si="15"/>
        <v>0.11880279762307891</v>
      </c>
      <c r="AK36" s="36"/>
      <c r="AL36" s="47">
        <f t="shared" si="16"/>
        <v>4.6052660964636706E-2</v>
      </c>
      <c r="AM36" s="41">
        <f t="shared" si="17"/>
        <v>4.8866520963510719E-2</v>
      </c>
      <c r="AN36" s="42">
        <f t="shared" si="18"/>
        <v>1.9379019615907881E-2</v>
      </c>
      <c r="AO36" s="36"/>
      <c r="AP36" s="47">
        <f t="shared" si="19"/>
        <v>0.76004066574435081</v>
      </c>
      <c r="AQ36" s="41">
        <f t="shared" si="20"/>
        <v>0.69186555665895677</v>
      </c>
      <c r="AR36" s="41">
        <f t="shared" si="21"/>
        <v>0.11963199142333349</v>
      </c>
      <c r="AS36" s="41">
        <f t="shared" si="22"/>
        <v>0.15717480015888674</v>
      </c>
      <c r="AT36" s="100">
        <v>3.76</v>
      </c>
      <c r="AU36" s="36"/>
      <c r="AV36" s="47">
        <f t="shared" si="23"/>
        <v>0.1676859712937081</v>
      </c>
      <c r="AW36" s="41">
        <f t="shared" si="24"/>
        <v>0.18569046165159642</v>
      </c>
      <c r="AX36" s="42">
        <f t="shared" si="25"/>
        <v>0.20939243393481274</v>
      </c>
      <c r="AY36" s="36"/>
      <c r="AZ36" s="47">
        <f t="shared" si="26"/>
        <v>9.6500090257310586E-2</v>
      </c>
      <c r="BA36" s="41">
        <f t="shared" si="27"/>
        <v>0.17870100451547552</v>
      </c>
      <c r="BB36" s="41">
        <f t="shared" si="28"/>
        <v>0.19670549487336383</v>
      </c>
      <c r="BC36" s="42">
        <f t="shared" si="29"/>
        <v>0.22040746715658013</v>
      </c>
      <c r="BD36" s="36"/>
      <c r="BE36" s="39">
        <f t="shared" si="30"/>
        <v>-3.9876953006519171E-4</v>
      </c>
      <c r="BF36" s="41">
        <f t="shared" si="31"/>
        <v>-2.404314044576334E-2</v>
      </c>
      <c r="BG36" s="40">
        <f t="shared" si="32"/>
        <v>1.0512822105354142E-2</v>
      </c>
      <c r="BH36" s="41">
        <f t="shared" si="33"/>
        <v>8.6640270178330925E-2</v>
      </c>
      <c r="BI36" s="41">
        <f t="shared" si="34"/>
        <v>0.73197848136709776</v>
      </c>
      <c r="BJ36" s="42">
        <f t="shared" si="35"/>
        <v>0.78329259417817187</v>
      </c>
      <c r="BK36" s="36"/>
      <c r="BL36" s="35">
        <v>12.323</v>
      </c>
      <c r="BM36" s="36">
        <v>416.73399999999998</v>
      </c>
      <c r="BN36" s="37">
        <f t="shared" si="36"/>
        <v>429.05699999999996</v>
      </c>
      <c r="BO36" s="33">
        <v>7728.3720000000003</v>
      </c>
      <c r="BP36" s="36">
        <v>8.9700000000000006</v>
      </c>
      <c r="BQ36" s="36">
        <v>16.782</v>
      </c>
      <c r="BR36" s="37">
        <f t="shared" si="37"/>
        <v>7702.62</v>
      </c>
      <c r="BS36" s="36">
        <v>1033.7570000000001</v>
      </c>
      <c r="BT36" s="36">
        <v>182.10599999999999</v>
      </c>
      <c r="BU36" s="37">
        <f t="shared" si="38"/>
        <v>1215.8630000000001</v>
      </c>
      <c r="BV36" s="36">
        <v>41.533000000000001</v>
      </c>
      <c r="BW36" s="36">
        <v>7.258</v>
      </c>
      <c r="BX36" s="36">
        <v>25.928999999999998</v>
      </c>
      <c r="BY36" s="36">
        <v>28.497999999999163</v>
      </c>
      <c r="BZ36" s="37">
        <f t="shared" si="39"/>
        <v>9450.757999999998</v>
      </c>
      <c r="CA36" s="36">
        <v>23.696999999999999</v>
      </c>
      <c r="CB36" s="33">
        <v>5873.8770000000004</v>
      </c>
      <c r="CC36" s="37">
        <f t="shared" si="40"/>
        <v>5897.5740000000005</v>
      </c>
      <c r="CD36" s="36">
        <v>2339.9380000000001</v>
      </c>
      <c r="CE36" s="36">
        <v>48.847999999999161</v>
      </c>
      <c r="CF36" s="37">
        <f t="shared" si="41"/>
        <v>2388.7859999999991</v>
      </c>
      <c r="CG36" s="36">
        <v>252.399</v>
      </c>
      <c r="CH36" s="36">
        <v>911.99900000000002</v>
      </c>
      <c r="CI36" s="66">
        <f t="shared" si="42"/>
        <v>9450.7579999999998</v>
      </c>
      <c r="CJ36" s="36"/>
      <c r="CK36" s="67">
        <v>1485.421</v>
      </c>
      <c r="CL36" s="36"/>
      <c r="CM36" s="60" t="s">
        <v>204</v>
      </c>
      <c r="CN36" s="55">
        <v>53</v>
      </c>
      <c r="CO36" s="68">
        <v>6</v>
      </c>
      <c r="CP36" s="69" t="s">
        <v>129</v>
      </c>
      <c r="CQ36" s="58" t="s">
        <v>135</v>
      </c>
      <c r="CR36" s="55"/>
      <c r="CS36" s="32">
        <v>794.447</v>
      </c>
      <c r="CT36" s="33">
        <v>879.74699999999996</v>
      </c>
      <c r="CU36" s="34">
        <v>992.04</v>
      </c>
      <c r="CV36" s="55"/>
      <c r="CW36" s="60">
        <f t="shared" si="43"/>
        <v>4633.9380000000001</v>
      </c>
      <c r="CX36" s="33">
        <v>4530.1689999999999</v>
      </c>
      <c r="CY36" s="34">
        <v>4737.7070000000003</v>
      </c>
      <c r="CZ36" s="55"/>
      <c r="DA36" s="32">
        <v>159.88800000000001</v>
      </c>
      <c r="DB36" s="33">
        <v>41.161999999999999</v>
      </c>
      <c r="DC36" s="33">
        <v>290.33199999999999</v>
      </c>
      <c r="DD36" s="33">
        <v>72.813000000000002</v>
      </c>
      <c r="DE36" s="33">
        <v>1206.0730000000001</v>
      </c>
      <c r="DF36" s="33">
        <v>71.284000000000006</v>
      </c>
      <c r="DG36" s="33">
        <v>31.4</v>
      </c>
      <c r="DH36" s="33">
        <v>219.73999999999978</v>
      </c>
      <c r="DI36" s="66">
        <v>5447.4070000000002</v>
      </c>
      <c r="DJ36" s="66">
        <f t="shared" si="44"/>
        <v>7540.0990000000002</v>
      </c>
      <c r="DK36" s="33"/>
      <c r="DL36" s="47">
        <f t="shared" si="45"/>
        <v>2.1205026618350768E-2</v>
      </c>
      <c r="DM36" s="41">
        <f t="shared" si="46"/>
        <v>5.4590795160647096E-3</v>
      </c>
      <c r="DN36" s="41">
        <f t="shared" si="47"/>
        <v>3.8505064721298748E-2</v>
      </c>
      <c r="DO36" s="41">
        <f t="shared" si="48"/>
        <v>9.6567697585933556E-3</v>
      </c>
      <c r="DP36" s="41">
        <f t="shared" si="49"/>
        <v>0.15995453110098423</v>
      </c>
      <c r="DQ36" s="41">
        <f t="shared" si="50"/>
        <v>9.4539872752333887E-3</v>
      </c>
      <c r="DR36" s="41">
        <f t="shared" si="51"/>
        <v>4.1644015549397954E-3</v>
      </c>
      <c r="DS36" s="41">
        <f t="shared" si="52"/>
        <v>2.9142853429378019E-2</v>
      </c>
      <c r="DT36" s="41">
        <f t="shared" si="53"/>
        <v>0.72245828602515694</v>
      </c>
      <c r="DU36" s="70">
        <f t="shared" si="54"/>
        <v>1</v>
      </c>
      <c r="DV36" s="55"/>
      <c r="DW36" s="35">
        <v>81.247</v>
      </c>
      <c r="DX36" s="36">
        <v>0</v>
      </c>
      <c r="DY36" s="66">
        <f t="shared" si="55"/>
        <v>81.247</v>
      </c>
      <c r="EA36" s="35">
        <v>8.9700000000000006</v>
      </c>
      <c r="EB36" s="36">
        <v>16.782</v>
      </c>
      <c r="EC36" s="66">
        <f t="shared" si="56"/>
        <v>25.752000000000002</v>
      </c>
      <c r="EE36" s="32">
        <f t="shared" si="57"/>
        <v>5657.0020000000004</v>
      </c>
      <c r="EF36" s="33">
        <f t="shared" si="58"/>
        <v>2071.37</v>
      </c>
      <c r="EG36" s="34">
        <f t="shared" si="59"/>
        <v>7728.3720000000003</v>
      </c>
      <c r="EH36" s="63"/>
      <c r="EI36" s="47">
        <v>0.73197848136709776</v>
      </c>
      <c r="EJ36" s="41">
        <v>0.26802151863290224</v>
      </c>
      <c r="EK36" s="42">
        <f t="shared" si="60"/>
        <v>1</v>
      </c>
      <c r="EL36" s="55"/>
      <c r="EM36" s="60">
        <f t="shared" si="61"/>
        <v>878.53150000000005</v>
      </c>
      <c r="EN36" s="33">
        <v>845.06399999999996</v>
      </c>
      <c r="EO36" s="34">
        <v>911.99900000000002</v>
      </c>
      <c r="EQ36" s="60">
        <f t="shared" si="62"/>
        <v>7558.2505000000001</v>
      </c>
      <c r="ER36" s="33">
        <v>7388.1289999999999</v>
      </c>
      <c r="ES36" s="34">
        <v>7728.3720000000003</v>
      </c>
      <c r="EU36" s="60">
        <f t="shared" si="63"/>
        <v>1777.46</v>
      </c>
      <c r="EV36" s="33">
        <v>1724.92</v>
      </c>
      <c r="EW36" s="34">
        <v>1830</v>
      </c>
      <c r="EY36" s="60">
        <f t="shared" si="64"/>
        <v>9335.7104999999992</v>
      </c>
      <c r="EZ36" s="55">
        <f t="shared" si="65"/>
        <v>9113.0489999999991</v>
      </c>
      <c r="FA36" s="68">
        <f t="shared" si="66"/>
        <v>9558.3719999999994</v>
      </c>
      <c r="FC36" s="60">
        <f t="shared" si="67"/>
        <v>5818.0439999999999</v>
      </c>
      <c r="FD36" s="33">
        <v>5762.2110000000002</v>
      </c>
      <c r="FE36" s="34">
        <v>5873.8770000000004</v>
      </c>
      <c r="FF36" s="33"/>
      <c r="FG36" s="71">
        <f t="shared" si="68"/>
        <v>0.5013044456328265</v>
      </c>
    </row>
    <row r="37" spans="1:163" x14ac:dyDescent="0.2">
      <c r="A37" s="1"/>
      <c r="B37" s="72" t="s">
        <v>208</v>
      </c>
      <c r="C37" s="32">
        <v>3839.7420000000002</v>
      </c>
      <c r="D37" s="33">
        <v>3743.6729999999998</v>
      </c>
      <c r="E37" s="33">
        <v>3175.9450000000002</v>
      </c>
      <c r="F37" s="33">
        <v>727</v>
      </c>
      <c r="G37" s="33">
        <v>2588.8020000000001</v>
      </c>
      <c r="H37" s="33">
        <v>4566.7420000000002</v>
      </c>
      <c r="I37" s="34">
        <v>3902.9450000000002</v>
      </c>
      <c r="J37" s="33"/>
      <c r="K37" s="35">
        <v>36.335999999999999</v>
      </c>
      <c r="L37" s="36">
        <v>7.617</v>
      </c>
      <c r="M37" s="36">
        <v>0.24099999999999999</v>
      </c>
      <c r="N37" s="37">
        <f t="shared" ref="N37:N68" si="69">K37+L37+M37</f>
        <v>44.193999999999996</v>
      </c>
      <c r="O37" s="36">
        <v>26.105000000000004</v>
      </c>
      <c r="P37" s="37">
        <f t="shared" ref="P37:P68" si="70">N37-O37</f>
        <v>18.088999999999992</v>
      </c>
      <c r="Q37" s="36">
        <v>2.4020000000000001</v>
      </c>
      <c r="R37" s="37">
        <f t="shared" ref="R37:R68" si="71">P37-Q37</f>
        <v>15.686999999999991</v>
      </c>
      <c r="S37" s="36">
        <v>3.2410000000000001</v>
      </c>
      <c r="T37" s="36">
        <v>2.4220000000000002</v>
      </c>
      <c r="U37" s="36">
        <v>-0.11799999999999999</v>
      </c>
      <c r="V37" s="37">
        <f t="shared" ref="V37:V68" si="72">R37+S37+T37+U37</f>
        <v>21.231999999999992</v>
      </c>
      <c r="W37" s="36">
        <v>5.2160000000000002</v>
      </c>
      <c r="X37" s="38">
        <f t="shared" ref="X37:X68" si="73">V37-W37</f>
        <v>16.015999999999991</v>
      </c>
      <c r="Y37" s="36"/>
      <c r="Z37" s="39">
        <f t="shared" ref="Z37:Z69" si="74">K37/D37*2</f>
        <v>1.9411951845153142E-2</v>
      </c>
      <c r="AA37" s="40">
        <f t="shared" ref="AA37:AA69" si="75">L37/D37*2</f>
        <v>4.0692656650300387E-3</v>
      </c>
      <c r="AB37" s="41">
        <f t="shared" ref="AB37:AB69" si="76">O37/(N37+S37+T37)</f>
        <v>0.52359748881801971</v>
      </c>
      <c r="AC37" s="41">
        <f t="shared" ref="AC37:AC69" si="77">O37/(N37+S37)</f>
        <v>0.55033203330873837</v>
      </c>
      <c r="AD37" s="41">
        <f t="shared" ref="AD37:AD68" si="78">O37/N37</f>
        <v>0.59069104403312678</v>
      </c>
      <c r="AE37" s="40">
        <f t="shared" ref="AE37:AE69" si="79">O37/D37*2</f>
        <v>1.3946196689721567E-2</v>
      </c>
      <c r="AF37" s="40">
        <f t="shared" ref="AF37:AF69" si="80">X37/D37*2</f>
        <v>8.5563028608534944E-3</v>
      </c>
      <c r="AG37" s="40">
        <f t="shared" ref="AG37:AG69" si="81">X37/CW37*2</f>
        <v>1.6122679741177426E-2</v>
      </c>
      <c r="AH37" s="40">
        <f t="shared" ref="AH37:AH69" si="82">(P37+S37+T37)/CW37*2</f>
        <v>2.3910207867909983E-2</v>
      </c>
      <c r="AI37" s="40">
        <f t="shared" ref="AI37:AI69" si="83">R37/CW37*2</f>
        <v>1.579148833041023E-2</v>
      </c>
      <c r="AJ37" s="42">
        <f t="shared" ref="AJ37:AJ69" si="84">X37/EM37*2</f>
        <v>8.412725718405327E-2</v>
      </c>
      <c r="AK37" s="36"/>
      <c r="AL37" s="47">
        <f t="shared" ref="AL37:AL69" si="85">(ES37-ER37)/ER37</f>
        <v>8.4117505899428596E-2</v>
      </c>
      <c r="AM37" s="41">
        <f t="shared" ref="AM37:AM69" si="86">(FA37-EZ37)/EZ37</f>
        <v>4.3422827996420811E-2</v>
      </c>
      <c r="AN37" s="42">
        <f t="shared" ref="AN37:AN69" si="87">(FE37-FD37)/FD37</f>
        <v>8.2283680346959237E-2</v>
      </c>
      <c r="AO37" s="36"/>
      <c r="AP37" s="47">
        <f t="shared" ref="AP37:AP68" si="88">G37/E37</f>
        <v>0.8151280957321364</v>
      </c>
      <c r="AQ37" s="41">
        <f t="shared" ref="AQ37:AQ68" si="89">CB37/(CB37+CA37+CD37+CG37)</f>
        <v>0.76337039801207751</v>
      </c>
      <c r="AR37" s="41">
        <f t="shared" ref="AR37:AR68" si="90">((CA37+CD37+CG37)-CK37)/BZ37</f>
        <v>4.5626242596507778E-2</v>
      </c>
      <c r="AS37" s="41">
        <f t="shared" ref="AS37:AS68" si="91">CK37/CI37</f>
        <v>0.16336618449885434</v>
      </c>
      <c r="AT37" s="100">
        <v>5.62</v>
      </c>
      <c r="AU37" s="36"/>
      <c r="AV37" s="47">
        <f t="shared" ref="AV37:AV68" si="92">CS37/$CY37</f>
        <v>0.18887451732191324</v>
      </c>
      <c r="AW37" s="41">
        <f t="shared" ref="AW37:AW68" si="93">CT37/$CY37</f>
        <v>0.2082</v>
      </c>
      <c r="AX37" s="42">
        <f t="shared" ref="AX37:AX68" si="94">CU37/$CY37</f>
        <v>0.2324</v>
      </c>
      <c r="AY37" s="36"/>
      <c r="AZ37" s="47">
        <f t="shared" ref="AZ37:AZ69" si="95">EO37/C37</f>
        <v>0.10782964063731365</v>
      </c>
      <c r="BA37" s="41">
        <f t="shared" ref="BA37:BA69" si="96">(CS37+X37)/CY37</f>
        <v>0.19661244058621916</v>
      </c>
      <c r="BB37" s="41">
        <f t="shared" ref="BB37:BB69" si="97">(CT37+X37)/CY37</f>
        <v>0.21593792326430589</v>
      </c>
      <c r="BC37" s="42">
        <f t="shared" ref="BC37:BC69" si="98">(CU37+X37)/CY37</f>
        <v>0.24013792326430591</v>
      </c>
      <c r="BD37" s="36"/>
      <c r="BE37" s="39">
        <f t="shared" ref="BE37:BE69" si="99">Q37/EQ37*2</f>
        <v>1.5736718540402977E-3</v>
      </c>
      <c r="BF37" s="41">
        <f t="shared" ref="BF37:BF68" si="100">Q37/(P37+S37+T37)</f>
        <v>0.10112832603570229</v>
      </c>
      <c r="BG37" s="40">
        <f t="shared" ref="BG37:BG69" si="101">DY37/E37</f>
        <v>6.0495380115209805E-3</v>
      </c>
      <c r="BH37" s="41">
        <f t="shared" ref="BH37:BH68" si="102">DY37/(EO37+EC37)</f>
        <v>4.4919468532057111E-2</v>
      </c>
      <c r="BI37" s="41">
        <f t="shared" ref="BI37:BI68" si="103">EE37/EG37</f>
        <v>0.71347110859917284</v>
      </c>
      <c r="BJ37" s="42">
        <f t="shared" ref="BJ37:BJ68" si="104">(BI37*E37+F37)/(E37+F37)</f>
        <v>0.76684273029724992</v>
      </c>
      <c r="BK37" s="36"/>
      <c r="BL37" s="35">
        <v>41.65</v>
      </c>
      <c r="BM37" s="36">
        <v>186.96100000000001</v>
      </c>
      <c r="BN37" s="37">
        <f t="shared" ref="BN37:BN68" si="105">BL37+BM37</f>
        <v>228.61100000000002</v>
      </c>
      <c r="BO37" s="33">
        <v>3175.9450000000002</v>
      </c>
      <c r="BP37" s="36">
        <v>5.9420000000000002</v>
      </c>
      <c r="BQ37" s="36">
        <v>7.7409999999999997</v>
      </c>
      <c r="BR37" s="37">
        <f t="shared" ref="BR37:BR68" si="106">BO37-BP37-BQ37</f>
        <v>3162.2620000000002</v>
      </c>
      <c r="BS37" s="36">
        <v>398.673</v>
      </c>
      <c r="BT37" s="36">
        <v>19.899000000000001</v>
      </c>
      <c r="BU37" s="37">
        <f t="shared" ref="BU37:BU68" si="107">BS37+BT37</f>
        <v>418.572</v>
      </c>
      <c r="BV37" s="36">
        <v>6.9119999999999999</v>
      </c>
      <c r="BW37" s="36">
        <v>2.722</v>
      </c>
      <c r="BX37" s="36">
        <v>9.1820000000000004</v>
      </c>
      <c r="BY37" s="36">
        <v>11.481000000000138</v>
      </c>
      <c r="BZ37" s="37">
        <f t="shared" ref="BZ37:BZ68" si="108">BN37+BR37+BU37+BV37+BW37+BX37+BY37</f>
        <v>3839.7420000000002</v>
      </c>
      <c r="CA37" s="36">
        <v>0.97699999999999998</v>
      </c>
      <c r="CB37" s="33">
        <v>2588.8020000000001</v>
      </c>
      <c r="CC37" s="37">
        <f t="shared" ref="CC37:CC68" si="109">CA37+CB37</f>
        <v>2589.779</v>
      </c>
      <c r="CD37" s="36">
        <v>711.5</v>
      </c>
      <c r="CE37" s="36">
        <v>34.425000000000182</v>
      </c>
      <c r="CF37" s="37">
        <f t="shared" ref="CF37:CF68" si="110">CD37+CE37</f>
        <v>745.92500000000018</v>
      </c>
      <c r="CG37" s="36">
        <v>90</v>
      </c>
      <c r="CH37" s="36">
        <v>414.03800000000001</v>
      </c>
      <c r="CI37" s="66">
        <f t="shared" ref="CI37:CI68" si="111">CC37+CF37+CG37+CH37</f>
        <v>3839.7420000000002</v>
      </c>
      <c r="CJ37" s="36"/>
      <c r="CK37" s="67">
        <v>627.28399999999999</v>
      </c>
      <c r="CL37" s="36"/>
      <c r="CM37" s="60" t="s">
        <v>199</v>
      </c>
      <c r="CN37" s="55">
        <v>23.7</v>
      </c>
      <c r="CO37" s="68">
        <v>2</v>
      </c>
      <c r="CP37" s="69" t="s">
        <v>129</v>
      </c>
      <c r="CQ37" s="58" t="s">
        <v>135</v>
      </c>
      <c r="CR37" s="55"/>
      <c r="CS37" s="32">
        <v>390.93360919999998</v>
      </c>
      <c r="CT37" s="33">
        <v>430.93360919999998</v>
      </c>
      <c r="CU37" s="34">
        <v>481.02291439999999</v>
      </c>
      <c r="CV37" s="55"/>
      <c r="CW37" s="60">
        <f t="shared" ref="CW37:CW68" si="112">CX37/2+CY37/2</f>
        <v>1986.7665000000002</v>
      </c>
      <c r="CX37" s="33">
        <v>1903.7270000000001</v>
      </c>
      <c r="CY37" s="34">
        <v>2069.806</v>
      </c>
      <c r="CZ37" s="55"/>
      <c r="DA37" s="32">
        <v>14.276</v>
      </c>
      <c r="DB37" s="33">
        <v>10.896000000000001</v>
      </c>
      <c r="DC37" s="33">
        <v>188.846</v>
      </c>
      <c r="DD37" s="33">
        <v>33.305</v>
      </c>
      <c r="DE37" s="33">
        <v>534.70500000000004</v>
      </c>
      <c r="DF37" s="33">
        <v>33.662999999999997</v>
      </c>
      <c r="DG37" s="33">
        <v>7.3710000000000004</v>
      </c>
      <c r="DH37" s="33">
        <v>0</v>
      </c>
      <c r="DI37" s="66">
        <v>2210.5039999999999</v>
      </c>
      <c r="DJ37" s="66">
        <f t="shared" ref="DJ37:DJ68" si="113">DA37+DB37+DC37+DD37+DE37+DF37+DG37+DH37+DI37</f>
        <v>3033.5659999999998</v>
      </c>
      <c r="DK37" s="33"/>
      <c r="DL37" s="47">
        <f t="shared" ref="DL37:DL68" si="114">DA37/$DJ37</f>
        <v>4.7060126596883013E-3</v>
      </c>
      <c r="DM37" s="41">
        <f t="shared" ref="DM37:DM68" si="115">DB37/$DJ37</f>
        <v>3.591812408235061E-3</v>
      </c>
      <c r="DN37" s="41">
        <f t="shared" ref="DN37:DN68" si="116">DC37/$DJ37</f>
        <v>6.2252148131934498E-2</v>
      </c>
      <c r="DO37" s="41">
        <f t="shared" ref="DO37:DO68" si="117">DD37/$DJ37</f>
        <v>1.097882821735212E-2</v>
      </c>
      <c r="DP37" s="41">
        <f t="shared" ref="DP37:DP68" si="118">DE37/$DJ37</f>
        <v>0.17626285368440972</v>
      </c>
      <c r="DQ37" s="41">
        <f t="shared" ref="DQ37:DQ68" si="119">DF37/$DJ37</f>
        <v>1.1096841143393616E-2</v>
      </c>
      <c r="DR37" s="41">
        <f t="shared" ref="DR37:DR68" si="120">DG37/$DJ37</f>
        <v>2.4298136252845666E-3</v>
      </c>
      <c r="DS37" s="41">
        <f t="shared" ref="DS37:DS68" si="121">DH37/$DJ37</f>
        <v>0</v>
      </c>
      <c r="DT37" s="41">
        <f t="shared" ref="DT37:DT68" si="122">DI37/$DJ37</f>
        <v>0.72868169012970219</v>
      </c>
      <c r="DU37" s="70">
        <f t="shared" ref="DU37:DU68" si="123">DL37+DM37+DN37+DO37+DP37+DQ37+DR37+DS37+DT37</f>
        <v>1</v>
      </c>
      <c r="DV37" s="55"/>
      <c r="DW37" s="35">
        <v>7.59</v>
      </c>
      <c r="DX37" s="36">
        <v>11.622999999999999</v>
      </c>
      <c r="DY37" s="66">
        <f t="shared" ref="DY37:DY68" si="124">DW37+DX37</f>
        <v>19.213000000000001</v>
      </c>
      <c r="EA37" s="35">
        <v>5.9420000000000002</v>
      </c>
      <c r="EB37" s="36">
        <v>7.7409999999999997</v>
      </c>
      <c r="EC37" s="66">
        <f t="shared" ref="EC37:EC68" si="125">EA37+EB37</f>
        <v>13.683</v>
      </c>
      <c r="EE37" s="32">
        <f t="shared" ref="EE37:EE68" si="126">EI37*E37</f>
        <v>2265.9450000000002</v>
      </c>
      <c r="EF37" s="33">
        <f t="shared" ref="EF37:EF68" si="127">E37*EJ37</f>
        <v>910</v>
      </c>
      <c r="EG37" s="34">
        <f t="shared" ref="EG37:EG68" si="128">EE37+EF37</f>
        <v>3175.9450000000002</v>
      </c>
      <c r="EH37" s="63"/>
      <c r="EI37" s="47">
        <v>0.71347110859917284</v>
      </c>
      <c r="EJ37" s="41">
        <v>0.28652889140082716</v>
      </c>
      <c r="EK37" s="42">
        <f t="shared" ref="EK37:EK68" si="129">EI37+EJ37</f>
        <v>1</v>
      </c>
      <c r="EL37" s="55"/>
      <c r="EM37" s="60">
        <f t="shared" ref="EM37:EM68" si="130">EN37/2+EO37/2</f>
        <v>380.75650000000002</v>
      </c>
      <c r="EN37" s="33">
        <v>347.47500000000002</v>
      </c>
      <c r="EO37" s="34">
        <v>414.03800000000001</v>
      </c>
      <c r="EQ37" s="60">
        <f t="shared" ref="EQ37:EQ68" si="131">ER37/2+ES37/2</f>
        <v>3052.7330000000002</v>
      </c>
      <c r="ER37" s="33">
        <v>2929.5210000000002</v>
      </c>
      <c r="ES37" s="34">
        <v>3175.9450000000002</v>
      </c>
      <c r="EU37" s="60">
        <f t="shared" ref="EU37:EU68" si="132">EV37/2+EW37/2</f>
        <v>769</v>
      </c>
      <c r="EV37" s="33">
        <v>811</v>
      </c>
      <c r="EW37" s="34">
        <v>727</v>
      </c>
      <c r="EY37" s="60">
        <f t="shared" ref="EY37:EY68" si="133">EZ37/2+FA37/2</f>
        <v>3821.7330000000002</v>
      </c>
      <c r="EZ37" s="55">
        <f t="shared" ref="EZ37:EZ68" si="134">ER37+EV37</f>
        <v>3740.5210000000002</v>
      </c>
      <c r="FA37" s="68">
        <f t="shared" ref="FA37:FA68" si="135">ES37+EW37</f>
        <v>3902.9450000000002</v>
      </c>
      <c r="FC37" s="60">
        <f t="shared" ref="FC37:FC68" si="136">FD37/2+FE37/2</f>
        <v>2490.3915000000002</v>
      </c>
      <c r="FD37" s="33">
        <v>2391.9810000000002</v>
      </c>
      <c r="FE37" s="34">
        <v>2588.8020000000001</v>
      </c>
      <c r="FF37" s="33"/>
      <c r="FG37" s="71">
        <f t="shared" ref="FG37:FG69" si="137">CY37/C37</f>
        <v>0.53904819646736679</v>
      </c>
    </row>
    <row r="38" spans="1:163" x14ac:dyDescent="0.2">
      <c r="A38" s="1"/>
      <c r="B38" s="72" t="s">
        <v>166</v>
      </c>
      <c r="C38" s="32">
        <v>5515.2150000000001</v>
      </c>
      <c r="D38" s="33">
        <v>5178.8505000000005</v>
      </c>
      <c r="E38" s="33">
        <v>4206.5119999999997</v>
      </c>
      <c r="F38" s="33">
        <v>1651</v>
      </c>
      <c r="G38" s="33">
        <v>3979.183</v>
      </c>
      <c r="H38" s="33">
        <v>7166.2150000000001</v>
      </c>
      <c r="I38" s="34">
        <v>5857.5119999999997</v>
      </c>
      <c r="J38" s="33"/>
      <c r="K38" s="35">
        <v>59.332000000000001</v>
      </c>
      <c r="L38" s="36">
        <v>14.997</v>
      </c>
      <c r="M38" s="36">
        <v>4.2999999999999997E-2</v>
      </c>
      <c r="N38" s="37">
        <f t="shared" si="69"/>
        <v>74.372000000000014</v>
      </c>
      <c r="O38" s="36">
        <v>39.411999999999999</v>
      </c>
      <c r="P38" s="37">
        <f t="shared" si="70"/>
        <v>34.960000000000015</v>
      </c>
      <c r="Q38" s="36">
        <v>-5.1760000000000002</v>
      </c>
      <c r="R38" s="37">
        <f t="shared" si="71"/>
        <v>40.136000000000017</v>
      </c>
      <c r="S38" s="36">
        <v>11.244</v>
      </c>
      <c r="T38" s="36">
        <v>0.38200000000000001</v>
      </c>
      <c r="U38" s="36">
        <v>0</v>
      </c>
      <c r="V38" s="37">
        <f t="shared" si="72"/>
        <v>51.762000000000015</v>
      </c>
      <c r="W38" s="36">
        <v>10.409000000000001</v>
      </c>
      <c r="X38" s="38">
        <f t="shared" si="73"/>
        <v>41.353000000000016</v>
      </c>
      <c r="Y38" s="36"/>
      <c r="Z38" s="39">
        <f t="shared" si="74"/>
        <v>2.2913192802147889E-2</v>
      </c>
      <c r="AA38" s="40">
        <f t="shared" si="75"/>
        <v>5.7916327184961217E-3</v>
      </c>
      <c r="AB38" s="41">
        <f t="shared" si="76"/>
        <v>0.45828972766808518</v>
      </c>
      <c r="AC38" s="41">
        <f t="shared" si="77"/>
        <v>0.46033451691272653</v>
      </c>
      <c r="AD38" s="41">
        <f t="shared" si="78"/>
        <v>0.52993061905018002</v>
      </c>
      <c r="AE38" s="40">
        <f t="shared" si="79"/>
        <v>1.5220365986621933E-2</v>
      </c>
      <c r="AF38" s="40">
        <f t="shared" si="80"/>
        <v>1.596995317783358E-2</v>
      </c>
      <c r="AG38" s="40">
        <f t="shared" si="81"/>
        <v>2.9071636349000955E-2</v>
      </c>
      <c r="AH38" s="40">
        <f t="shared" si="82"/>
        <v>3.2750495754952681E-2</v>
      </c>
      <c r="AI38" s="40">
        <f t="shared" si="83"/>
        <v>2.8216071300836754E-2</v>
      </c>
      <c r="AJ38" s="42">
        <f t="shared" si="84"/>
        <v>0.13145035486636988</v>
      </c>
      <c r="AK38" s="36"/>
      <c r="AL38" s="47">
        <f t="shared" si="85"/>
        <v>4.4552981517933625E-2</v>
      </c>
      <c r="AM38" s="41">
        <f t="shared" si="86"/>
        <v>5.9206780066808982E-2</v>
      </c>
      <c r="AN38" s="42">
        <f t="shared" si="87"/>
        <v>9.7609115902229353E-3</v>
      </c>
      <c r="AO38" s="36"/>
      <c r="AP38" s="47">
        <f t="shared" si="88"/>
        <v>0.94595783870341987</v>
      </c>
      <c r="AQ38" s="41">
        <f t="shared" si="89"/>
        <v>0.82893549703532221</v>
      </c>
      <c r="AR38" s="41">
        <f t="shared" si="90"/>
        <v>-7.0118571986767519E-2</v>
      </c>
      <c r="AS38" s="41">
        <f t="shared" si="91"/>
        <v>0.21901031963395803</v>
      </c>
      <c r="AT38" s="100">
        <v>3.39</v>
      </c>
      <c r="AU38" s="36"/>
      <c r="AV38" s="47">
        <f t="shared" si="92"/>
        <v>0.19039999999999999</v>
      </c>
      <c r="AW38" s="41">
        <f t="shared" si="93"/>
        <v>0.19039999999999999</v>
      </c>
      <c r="AX38" s="42">
        <f t="shared" si="94"/>
        <v>0.20739999999999997</v>
      </c>
      <c r="AY38" s="36"/>
      <c r="AZ38" s="47">
        <f t="shared" si="95"/>
        <v>0.12025115974626556</v>
      </c>
      <c r="BA38" s="41">
        <f t="shared" si="96"/>
        <v>0.20447838863678997</v>
      </c>
      <c r="BB38" s="41">
        <f t="shared" si="97"/>
        <v>0.20447838863678997</v>
      </c>
      <c r="BC38" s="42">
        <f t="shared" si="98"/>
        <v>0.22147838863678998</v>
      </c>
      <c r="BD38" s="36"/>
      <c r="BE38" s="39">
        <f t="shared" si="99"/>
        <v>-2.5145728997201106E-3</v>
      </c>
      <c r="BF38" s="41">
        <f t="shared" si="100"/>
        <v>-0.11110634096080364</v>
      </c>
      <c r="BG38" s="40">
        <f t="shared" si="101"/>
        <v>1.0235083128254479E-2</v>
      </c>
      <c r="BH38" s="41">
        <f t="shared" si="102"/>
        <v>6.2873849245291838E-2</v>
      </c>
      <c r="BI38" s="41">
        <f t="shared" si="103"/>
        <v>0.74729657255227133</v>
      </c>
      <c r="BJ38" s="42">
        <f t="shared" si="104"/>
        <v>0.81852363255935279</v>
      </c>
      <c r="BK38" s="36"/>
      <c r="BL38" s="35">
        <v>58.921999999999997</v>
      </c>
      <c r="BM38" s="36">
        <v>472.459</v>
      </c>
      <c r="BN38" s="37">
        <f t="shared" si="105"/>
        <v>531.38099999999997</v>
      </c>
      <c r="BO38" s="33">
        <v>4206.5119999999997</v>
      </c>
      <c r="BP38" s="36">
        <v>10.64</v>
      </c>
      <c r="BQ38" s="36">
        <v>10.917</v>
      </c>
      <c r="BR38" s="37">
        <f t="shared" si="106"/>
        <v>4184.954999999999</v>
      </c>
      <c r="BS38" s="36">
        <v>676.50799999999992</v>
      </c>
      <c r="BT38" s="36">
        <v>85.730999999999995</v>
      </c>
      <c r="BU38" s="37">
        <f t="shared" si="107"/>
        <v>762.23899999999992</v>
      </c>
      <c r="BV38" s="36">
        <v>1.6879999999999999</v>
      </c>
      <c r="BW38" s="36">
        <v>0.89100000000000001</v>
      </c>
      <c r="BX38" s="36">
        <v>15.096</v>
      </c>
      <c r="BY38" s="36">
        <v>18.965000000000895</v>
      </c>
      <c r="BZ38" s="37">
        <f t="shared" si="108"/>
        <v>5515.2149999999992</v>
      </c>
      <c r="CA38" s="36">
        <v>0.68300000000000005</v>
      </c>
      <c r="CB38" s="33">
        <v>3979.183</v>
      </c>
      <c r="CC38" s="37">
        <f t="shared" si="109"/>
        <v>3979.866</v>
      </c>
      <c r="CD38" s="36">
        <v>770.51099999999997</v>
      </c>
      <c r="CE38" s="36">
        <v>51.651000000000181</v>
      </c>
      <c r="CF38" s="37">
        <f t="shared" si="110"/>
        <v>822.16200000000015</v>
      </c>
      <c r="CG38" s="36">
        <v>49.975999999999999</v>
      </c>
      <c r="CH38" s="36">
        <v>663.21100000000001</v>
      </c>
      <c r="CI38" s="66">
        <f t="shared" si="111"/>
        <v>5515.2150000000001</v>
      </c>
      <c r="CJ38" s="36"/>
      <c r="CK38" s="67">
        <v>1207.8889999999999</v>
      </c>
      <c r="CL38" s="36"/>
      <c r="CM38" s="60" t="s">
        <v>203</v>
      </c>
      <c r="CN38" s="55">
        <v>41.9</v>
      </c>
      <c r="CO38" s="68">
        <v>4</v>
      </c>
      <c r="CP38" s="69" t="s">
        <v>129</v>
      </c>
      <c r="CQ38" s="68"/>
      <c r="CR38" s="55"/>
      <c r="CS38" s="32">
        <v>559.26934559999995</v>
      </c>
      <c r="CT38" s="33">
        <v>559.26934559999995</v>
      </c>
      <c r="CU38" s="34">
        <v>609.20410859999993</v>
      </c>
      <c r="CV38" s="55"/>
      <c r="CW38" s="60">
        <f t="shared" si="112"/>
        <v>2844.9034999999999</v>
      </c>
      <c r="CX38" s="33">
        <v>2752.4679999999998</v>
      </c>
      <c r="CY38" s="34">
        <v>2937.3389999999999</v>
      </c>
      <c r="CZ38" s="55"/>
      <c r="DA38" s="32">
        <v>198.67599999999999</v>
      </c>
      <c r="DB38" s="33">
        <v>48.904000000000003</v>
      </c>
      <c r="DC38" s="33">
        <v>154.87299999999999</v>
      </c>
      <c r="DD38" s="33">
        <v>76.373999999999995</v>
      </c>
      <c r="DE38" s="33">
        <v>482.11900000000003</v>
      </c>
      <c r="DF38" s="33">
        <v>95.125</v>
      </c>
      <c r="DG38" s="33">
        <v>12.523</v>
      </c>
      <c r="DH38" s="33">
        <v>21.612999999999829</v>
      </c>
      <c r="DI38" s="66">
        <v>3101.0239999999999</v>
      </c>
      <c r="DJ38" s="66">
        <f t="shared" si="113"/>
        <v>4191.2309999999998</v>
      </c>
      <c r="DK38" s="33"/>
      <c r="DL38" s="47">
        <f t="shared" si="114"/>
        <v>4.7402779756114614E-2</v>
      </c>
      <c r="DM38" s="41">
        <f t="shared" si="115"/>
        <v>1.1668170997971719E-2</v>
      </c>
      <c r="DN38" s="41">
        <f t="shared" si="116"/>
        <v>3.6951673625242799E-2</v>
      </c>
      <c r="DO38" s="41">
        <f t="shared" si="117"/>
        <v>1.8222331338931211E-2</v>
      </c>
      <c r="DP38" s="41">
        <f t="shared" si="118"/>
        <v>0.11503040514827267</v>
      </c>
      <c r="DQ38" s="41">
        <f t="shared" si="119"/>
        <v>2.2696195938615649E-2</v>
      </c>
      <c r="DR38" s="41">
        <f t="shared" si="120"/>
        <v>2.9879049854326808E-3</v>
      </c>
      <c r="DS38" s="41">
        <f t="shared" si="121"/>
        <v>5.1567188732856359E-3</v>
      </c>
      <c r="DT38" s="41">
        <f t="shared" si="122"/>
        <v>0.73988381933613301</v>
      </c>
      <c r="DU38" s="70">
        <f t="shared" si="123"/>
        <v>1</v>
      </c>
      <c r="DV38" s="55"/>
      <c r="DW38" s="35">
        <v>22</v>
      </c>
      <c r="DX38" s="36">
        <v>21.053999999999998</v>
      </c>
      <c r="DY38" s="66">
        <f t="shared" si="124"/>
        <v>43.054000000000002</v>
      </c>
      <c r="EA38" s="35">
        <v>10.64</v>
      </c>
      <c r="EB38" s="36">
        <v>10.917</v>
      </c>
      <c r="EC38" s="66">
        <f t="shared" si="125"/>
        <v>21.557000000000002</v>
      </c>
      <c r="EE38" s="32">
        <f t="shared" si="126"/>
        <v>3143.5119999999997</v>
      </c>
      <c r="EF38" s="33">
        <f t="shared" si="127"/>
        <v>1063</v>
      </c>
      <c r="EG38" s="34">
        <f t="shared" si="128"/>
        <v>4206.5119999999997</v>
      </c>
      <c r="EH38" s="63"/>
      <c r="EI38" s="47">
        <v>0.74729657255227133</v>
      </c>
      <c r="EJ38" s="41">
        <v>0.25270342744772867</v>
      </c>
      <c r="EK38" s="42">
        <f t="shared" si="129"/>
        <v>1</v>
      </c>
      <c r="EL38" s="55"/>
      <c r="EM38" s="60">
        <f t="shared" si="130"/>
        <v>629.18049999999994</v>
      </c>
      <c r="EN38" s="33">
        <v>595.15</v>
      </c>
      <c r="EO38" s="34">
        <v>663.21100000000001</v>
      </c>
      <c r="EQ38" s="60">
        <f t="shared" si="131"/>
        <v>4116.8024999999998</v>
      </c>
      <c r="ER38" s="33">
        <v>4027.0929999999998</v>
      </c>
      <c r="ES38" s="34">
        <v>4206.5119999999997</v>
      </c>
      <c r="EU38" s="60">
        <f t="shared" si="132"/>
        <v>1577</v>
      </c>
      <c r="EV38" s="33">
        <v>1503</v>
      </c>
      <c r="EW38" s="34">
        <v>1651</v>
      </c>
      <c r="EY38" s="60">
        <f t="shared" si="133"/>
        <v>5693.8024999999998</v>
      </c>
      <c r="EZ38" s="55">
        <f t="shared" si="134"/>
        <v>5530.0929999999998</v>
      </c>
      <c r="FA38" s="68">
        <f t="shared" si="135"/>
        <v>5857.5119999999997</v>
      </c>
      <c r="FC38" s="60">
        <f t="shared" si="136"/>
        <v>3959.9504999999999</v>
      </c>
      <c r="FD38" s="33">
        <v>3940.7179999999998</v>
      </c>
      <c r="FE38" s="34">
        <v>3979.183</v>
      </c>
      <c r="FF38" s="33"/>
      <c r="FG38" s="71">
        <f t="shared" si="137"/>
        <v>0.53258830344782571</v>
      </c>
    </row>
    <row r="39" spans="1:163" x14ac:dyDescent="0.2">
      <c r="A39" s="1"/>
      <c r="B39" s="72" t="s">
        <v>167</v>
      </c>
      <c r="C39" s="32">
        <v>2770.4639999999999</v>
      </c>
      <c r="D39" s="33">
        <v>2709.7995000000001</v>
      </c>
      <c r="E39" s="33">
        <v>2191.4029999999998</v>
      </c>
      <c r="F39" s="33">
        <v>340</v>
      </c>
      <c r="G39" s="33">
        <v>1892.011</v>
      </c>
      <c r="H39" s="33">
        <v>3110.4639999999999</v>
      </c>
      <c r="I39" s="34">
        <v>2531.4029999999998</v>
      </c>
      <c r="J39" s="33"/>
      <c r="K39" s="35">
        <v>24.771999999999998</v>
      </c>
      <c r="L39" s="36">
        <v>4.0579999999999998</v>
      </c>
      <c r="M39" s="36">
        <v>0.25</v>
      </c>
      <c r="N39" s="37">
        <f t="shared" si="69"/>
        <v>29.08</v>
      </c>
      <c r="O39" s="36">
        <v>16.774000000000001</v>
      </c>
      <c r="P39" s="37">
        <f t="shared" si="70"/>
        <v>12.305999999999997</v>
      </c>
      <c r="Q39" s="36">
        <v>-0.32900000000000001</v>
      </c>
      <c r="R39" s="37">
        <f t="shared" si="71"/>
        <v>12.634999999999998</v>
      </c>
      <c r="S39" s="36">
        <v>3.899</v>
      </c>
      <c r="T39" s="36">
        <v>0.23499999999999999</v>
      </c>
      <c r="U39" s="36">
        <v>-0.221</v>
      </c>
      <c r="V39" s="37">
        <f t="shared" si="72"/>
        <v>16.547999999999998</v>
      </c>
      <c r="W39" s="36">
        <v>4.1369999999999996</v>
      </c>
      <c r="X39" s="38">
        <f t="shared" si="73"/>
        <v>12.410999999999998</v>
      </c>
      <c r="Y39" s="36"/>
      <c r="Z39" s="39">
        <f t="shared" si="74"/>
        <v>1.828327151141625E-2</v>
      </c>
      <c r="AA39" s="40">
        <f t="shared" si="75"/>
        <v>2.9950555382418512E-3</v>
      </c>
      <c r="AB39" s="41">
        <f t="shared" si="76"/>
        <v>0.50502800024086236</v>
      </c>
      <c r="AC39" s="41">
        <f t="shared" si="77"/>
        <v>0.50862670184056524</v>
      </c>
      <c r="AD39" s="41">
        <f t="shared" si="78"/>
        <v>0.57682255845942232</v>
      </c>
      <c r="AE39" s="40">
        <f t="shared" si="79"/>
        <v>1.2380251749253035E-2</v>
      </c>
      <c r="AF39" s="40">
        <f t="shared" si="80"/>
        <v>9.1600873053522946E-3</v>
      </c>
      <c r="AG39" s="40">
        <f t="shared" si="81"/>
        <v>1.8413325069517306E-2</v>
      </c>
      <c r="AH39" s="40">
        <f t="shared" si="82"/>
        <v>2.4390868112389375E-2</v>
      </c>
      <c r="AI39" s="40">
        <f t="shared" si="83"/>
        <v>1.874565806569585E-2</v>
      </c>
      <c r="AJ39" s="42">
        <f t="shared" si="84"/>
        <v>9.2141162845083904E-2</v>
      </c>
      <c r="AK39" s="36"/>
      <c r="AL39" s="47">
        <f t="shared" si="85"/>
        <v>3.470169620210127E-2</v>
      </c>
      <c r="AM39" s="41">
        <f t="shared" si="86"/>
        <v>3.495429918050879E-2</v>
      </c>
      <c r="AN39" s="42">
        <f t="shared" si="87"/>
        <v>9.1449935505606081E-2</v>
      </c>
      <c r="AO39" s="36"/>
      <c r="AP39" s="47">
        <f t="shared" si="88"/>
        <v>0.86337884907522722</v>
      </c>
      <c r="AQ39" s="41">
        <f t="shared" si="89"/>
        <v>0.76720960352687284</v>
      </c>
      <c r="AR39" s="41">
        <f t="shared" si="90"/>
        <v>1.2780169675548902E-2</v>
      </c>
      <c r="AS39" s="41">
        <f t="shared" si="91"/>
        <v>0.19443530036845816</v>
      </c>
      <c r="AT39" s="100">
        <v>1.74</v>
      </c>
      <c r="AU39" s="36"/>
      <c r="AV39" s="47">
        <f t="shared" si="92"/>
        <v>0.18412638856009836</v>
      </c>
      <c r="AW39" s="41">
        <f t="shared" si="93"/>
        <v>0.1913</v>
      </c>
      <c r="AX39" s="42">
        <f t="shared" si="94"/>
        <v>0.20559999999999998</v>
      </c>
      <c r="AY39" s="36"/>
      <c r="AZ39" s="47">
        <f t="shared" si="95"/>
        <v>9.9919002737447596E-2</v>
      </c>
      <c r="BA39" s="41">
        <f t="shared" si="96"/>
        <v>0.19302955771816027</v>
      </c>
      <c r="BB39" s="41">
        <f t="shared" si="97"/>
        <v>0.20020316915806191</v>
      </c>
      <c r="BC39" s="42">
        <f t="shared" si="98"/>
        <v>0.21450316915806189</v>
      </c>
      <c r="BD39" s="36"/>
      <c r="BE39" s="39">
        <f t="shared" si="99"/>
        <v>-3.0538524604049237E-4</v>
      </c>
      <c r="BF39" s="41">
        <f t="shared" si="100"/>
        <v>-2.0012165450121657E-2</v>
      </c>
      <c r="BG39" s="40">
        <f t="shared" si="101"/>
        <v>2.2784033790224804E-2</v>
      </c>
      <c r="BH39" s="41">
        <f t="shared" si="102"/>
        <v>0.16851509342261584</v>
      </c>
      <c r="BI39" s="41">
        <f t="shared" si="103"/>
        <v>0.82705143691050886</v>
      </c>
      <c r="BJ39" s="42">
        <f t="shared" si="104"/>
        <v>0.85028065464092439</v>
      </c>
      <c r="BK39" s="36"/>
      <c r="BL39" s="35">
        <v>27.443999999999999</v>
      </c>
      <c r="BM39" s="36">
        <v>174.00200000000001</v>
      </c>
      <c r="BN39" s="37">
        <f t="shared" si="105"/>
        <v>201.446</v>
      </c>
      <c r="BO39" s="33">
        <v>2191.4029999999998</v>
      </c>
      <c r="BP39" s="36">
        <v>12.465999999999999</v>
      </c>
      <c r="BQ39" s="36">
        <v>7</v>
      </c>
      <c r="BR39" s="37">
        <f t="shared" si="106"/>
        <v>2171.9369999999999</v>
      </c>
      <c r="BS39" s="36">
        <v>290.59500000000003</v>
      </c>
      <c r="BT39" s="36">
        <v>82.134</v>
      </c>
      <c r="BU39" s="37">
        <f t="shared" si="107"/>
        <v>372.72900000000004</v>
      </c>
      <c r="BV39" s="36">
        <v>1.05</v>
      </c>
      <c r="BW39" s="36">
        <v>2.1480000000000001</v>
      </c>
      <c r="BX39" s="36">
        <v>15.695</v>
      </c>
      <c r="BY39" s="36">
        <v>5.4590000000000884</v>
      </c>
      <c r="BZ39" s="37">
        <f t="shared" si="108"/>
        <v>2770.4640000000009</v>
      </c>
      <c r="CA39" s="36">
        <v>94.119</v>
      </c>
      <c r="CB39" s="33">
        <v>1892.011</v>
      </c>
      <c r="CC39" s="37">
        <f t="shared" si="109"/>
        <v>1986.1299999999999</v>
      </c>
      <c r="CD39" s="36">
        <v>449.964</v>
      </c>
      <c r="CE39" s="36">
        <v>27.548000000000059</v>
      </c>
      <c r="CF39" s="37">
        <f t="shared" si="110"/>
        <v>477.51200000000006</v>
      </c>
      <c r="CG39" s="36">
        <v>30</v>
      </c>
      <c r="CH39" s="36">
        <v>276.822</v>
      </c>
      <c r="CI39" s="66">
        <f t="shared" si="111"/>
        <v>2770.4639999999999</v>
      </c>
      <c r="CJ39" s="36"/>
      <c r="CK39" s="67">
        <v>538.67600000000004</v>
      </c>
      <c r="CL39" s="36"/>
      <c r="CM39" s="60" t="s">
        <v>200</v>
      </c>
      <c r="CN39" s="55">
        <v>21</v>
      </c>
      <c r="CO39" s="68">
        <v>3</v>
      </c>
      <c r="CP39" s="69" t="s">
        <v>129</v>
      </c>
      <c r="CQ39" s="58" t="s">
        <v>133</v>
      </c>
      <c r="CR39" s="55"/>
      <c r="CS39" s="32">
        <v>256.67181740000001</v>
      </c>
      <c r="CT39" s="33">
        <v>266.67181740000001</v>
      </c>
      <c r="CU39" s="34">
        <v>286.60598879999998</v>
      </c>
      <c r="CV39" s="55"/>
      <c r="CW39" s="60">
        <f t="shared" si="112"/>
        <v>1348.0455000000002</v>
      </c>
      <c r="CX39" s="33">
        <v>1302.0930000000001</v>
      </c>
      <c r="CY39" s="34">
        <v>1393.998</v>
      </c>
      <c r="CZ39" s="55"/>
      <c r="DA39" s="32">
        <v>28.120999999999999</v>
      </c>
      <c r="DB39" s="33">
        <v>7.774</v>
      </c>
      <c r="DC39" s="33">
        <v>73.875</v>
      </c>
      <c r="DD39" s="33">
        <v>23.234999999999999</v>
      </c>
      <c r="DE39" s="33">
        <v>163.86500000000001</v>
      </c>
      <c r="DF39" s="33">
        <v>8.907</v>
      </c>
      <c r="DG39" s="33">
        <v>18.422000000000001</v>
      </c>
      <c r="DH39" s="33">
        <v>0.32399999999979628</v>
      </c>
      <c r="DI39" s="66">
        <v>1831.6010000000001</v>
      </c>
      <c r="DJ39" s="66">
        <f t="shared" si="113"/>
        <v>2156.1239999999998</v>
      </c>
      <c r="DK39" s="33"/>
      <c r="DL39" s="47">
        <f t="shared" si="114"/>
        <v>1.3042385317356516E-2</v>
      </c>
      <c r="DM39" s="41">
        <f t="shared" si="115"/>
        <v>3.6055440225144756E-3</v>
      </c>
      <c r="DN39" s="41">
        <f t="shared" si="116"/>
        <v>3.4262871708677242E-2</v>
      </c>
      <c r="DO39" s="41">
        <f t="shared" si="117"/>
        <v>1.0776281883602242E-2</v>
      </c>
      <c r="DP39" s="41">
        <f t="shared" si="118"/>
        <v>7.5999803350827705E-2</v>
      </c>
      <c r="DQ39" s="41">
        <f t="shared" si="119"/>
        <v>4.131024004185288E-3</v>
      </c>
      <c r="DR39" s="41">
        <f t="shared" si="120"/>
        <v>8.5440355007411466E-3</v>
      </c>
      <c r="DS39" s="41">
        <f t="shared" si="121"/>
        <v>1.5026965053948488E-4</v>
      </c>
      <c r="DT39" s="41">
        <f t="shared" si="122"/>
        <v>0.84948778456155594</v>
      </c>
      <c r="DU39" s="70">
        <f t="shared" si="123"/>
        <v>1</v>
      </c>
      <c r="DV39" s="55"/>
      <c r="DW39" s="35">
        <v>18.239000000000001</v>
      </c>
      <c r="DX39" s="36">
        <v>31.69</v>
      </c>
      <c r="DY39" s="66">
        <f t="shared" si="124"/>
        <v>49.929000000000002</v>
      </c>
      <c r="EA39" s="35">
        <v>12.465999999999999</v>
      </c>
      <c r="EB39" s="36">
        <v>7</v>
      </c>
      <c r="EC39" s="66">
        <f t="shared" si="125"/>
        <v>19.466000000000001</v>
      </c>
      <c r="EE39" s="32">
        <f t="shared" si="126"/>
        <v>1812.4029999999998</v>
      </c>
      <c r="EF39" s="33">
        <f t="shared" si="127"/>
        <v>379.00000000000011</v>
      </c>
      <c r="EG39" s="34">
        <f t="shared" si="128"/>
        <v>2191.4029999999998</v>
      </c>
      <c r="EH39" s="63"/>
      <c r="EI39" s="47">
        <v>0.82705143691050886</v>
      </c>
      <c r="EJ39" s="41">
        <v>0.17294856308949114</v>
      </c>
      <c r="EK39" s="42">
        <f t="shared" si="129"/>
        <v>1</v>
      </c>
      <c r="EL39" s="55"/>
      <c r="EM39" s="60">
        <f t="shared" si="130"/>
        <v>269.39099999999996</v>
      </c>
      <c r="EN39" s="33">
        <v>261.95999999999998</v>
      </c>
      <c r="EO39" s="34">
        <v>276.822</v>
      </c>
      <c r="EQ39" s="60">
        <f t="shared" si="131"/>
        <v>2154.6554999999998</v>
      </c>
      <c r="ER39" s="33">
        <v>2117.9079999999999</v>
      </c>
      <c r="ES39" s="34">
        <v>2191.4029999999998</v>
      </c>
      <c r="EU39" s="60">
        <f t="shared" si="132"/>
        <v>334</v>
      </c>
      <c r="EV39" s="33">
        <v>328</v>
      </c>
      <c r="EW39" s="34">
        <v>340</v>
      </c>
      <c r="EY39" s="60">
        <f t="shared" si="133"/>
        <v>2488.6554999999998</v>
      </c>
      <c r="EZ39" s="55">
        <f t="shared" si="134"/>
        <v>2445.9079999999999</v>
      </c>
      <c r="FA39" s="68">
        <f t="shared" si="135"/>
        <v>2531.4029999999998</v>
      </c>
      <c r="FC39" s="60">
        <f t="shared" si="136"/>
        <v>1812.7474999999999</v>
      </c>
      <c r="FD39" s="33">
        <v>1733.4839999999999</v>
      </c>
      <c r="FE39" s="34">
        <v>1892.011</v>
      </c>
      <c r="FF39" s="33"/>
      <c r="FG39" s="71">
        <f t="shared" si="137"/>
        <v>0.50316409092484149</v>
      </c>
    </row>
    <row r="40" spans="1:163" x14ac:dyDescent="0.2">
      <c r="A40" s="1"/>
      <c r="B40" s="72" t="s">
        <v>168</v>
      </c>
      <c r="C40" s="32">
        <v>3577.9189999999999</v>
      </c>
      <c r="D40" s="33">
        <v>3482.6994999999997</v>
      </c>
      <c r="E40" s="33">
        <v>2960.038</v>
      </c>
      <c r="F40" s="33">
        <v>485</v>
      </c>
      <c r="G40" s="33">
        <v>2443.002</v>
      </c>
      <c r="H40" s="33">
        <v>4062.9189999999999</v>
      </c>
      <c r="I40" s="34">
        <v>3445.038</v>
      </c>
      <c r="J40" s="33"/>
      <c r="K40" s="35">
        <v>31.640999999999998</v>
      </c>
      <c r="L40" s="36">
        <v>7.0210000000000008</v>
      </c>
      <c r="M40" s="36">
        <v>0.24099999999999999</v>
      </c>
      <c r="N40" s="37">
        <f t="shared" si="69"/>
        <v>38.902999999999999</v>
      </c>
      <c r="O40" s="36">
        <v>20.997</v>
      </c>
      <c r="P40" s="37">
        <f t="shared" si="70"/>
        <v>17.905999999999999</v>
      </c>
      <c r="Q40" s="36">
        <v>1.7389999999999999</v>
      </c>
      <c r="R40" s="37">
        <f t="shared" si="71"/>
        <v>16.166999999999998</v>
      </c>
      <c r="S40" s="36">
        <v>5.8879999999999999</v>
      </c>
      <c r="T40" s="36">
        <v>0.39099999999999996</v>
      </c>
      <c r="U40" s="36">
        <v>-0.40699999999999997</v>
      </c>
      <c r="V40" s="37">
        <f t="shared" si="72"/>
        <v>22.038999999999998</v>
      </c>
      <c r="W40" s="36">
        <v>5.5</v>
      </c>
      <c r="X40" s="38">
        <f t="shared" si="73"/>
        <v>16.538999999999998</v>
      </c>
      <c r="Y40" s="36"/>
      <c r="Z40" s="39">
        <f t="shared" si="74"/>
        <v>1.8170387654748852E-2</v>
      </c>
      <c r="AA40" s="40">
        <f t="shared" si="75"/>
        <v>4.0319298291454668E-3</v>
      </c>
      <c r="AB40" s="41">
        <f t="shared" si="76"/>
        <v>0.46472046390155375</v>
      </c>
      <c r="AC40" s="41">
        <f t="shared" si="77"/>
        <v>0.4687772097073073</v>
      </c>
      <c r="AD40" s="41">
        <f t="shared" si="78"/>
        <v>0.53972701334087347</v>
      </c>
      <c r="AE40" s="40">
        <f t="shared" si="79"/>
        <v>1.2057887853947779E-2</v>
      </c>
      <c r="AF40" s="40">
        <f t="shared" si="80"/>
        <v>9.497804791943721E-3</v>
      </c>
      <c r="AG40" s="40">
        <f t="shared" si="81"/>
        <v>1.6480839118749931E-2</v>
      </c>
      <c r="AH40" s="40">
        <f t="shared" si="82"/>
        <v>2.4099951271961243E-2</v>
      </c>
      <c r="AI40" s="40">
        <f t="shared" si="83"/>
        <v>1.6110147290212838E-2</v>
      </c>
      <c r="AJ40" s="42">
        <f t="shared" si="84"/>
        <v>8.2262709461778355E-2</v>
      </c>
      <c r="AK40" s="36"/>
      <c r="AL40" s="47">
        <f t="shared" si="85"/>
        <v>9.2490295968799555E-2</v>
      </c>
      <c r="AM40" s="41">
        <f t="shared" si="86"/>
        <v>7.5417964619919717E-2</v>
      </c>
      <c r="AN40" s="42">
        <f t="shared" si="87"/>
        <v>0.11287393194027562</v>
      </c>
      <c r="AO40" s="36"/>
      <c r="AP40" s="47">
        <f t="shared" si="88"/>
        <v>0.82532791808753803</v>
      </c>
      <c r="AQ40" s="41">
        <f t="shared" si="89"/>
        <v>0.78213005566789306</v>
      </c>
      <c r="AR40" s="41">
        <f t="shared" si="90"/>
        <v>2.5402755065164973E-2</v>
      </c>
      <c r="AS40" s="41">
        <f t="shared" si="91"/>
        <v>0.16479774975341813</v>
      </c>
      <c r="AT40" s="100">
        <v>1.6</v>
      </c>
      <c r="AU40" s="36"/>
      <c r="AV40" s="47">
        <f t="shared" si="92"/>
        <v>0.19044632489718569</v>
      </c>
      <c r="AW40" s="41">
        <f t="shared" si="93"/>
        <v>0.19044632489718569</v>
      </c>
      <c r="AX40" s="42">
        <f t="shared" si="94"/>
        <v>0.20500926202801523</v>
      </c>
      <c r="AY40" s="36"/>
      <c r="AZ40" s="47">
        <f t="shared" si="95"/>
        <v>0.11650459387146551</v>
      </c>
      <c r="BA40" s="41">
        <f t="shared" si="96"/>
        <v>0.198474872137412</v>
      </c>
      <c r="BB40" s="41">
        <f t="shared" si="97"/>
        <v>0.198474872137412</v>
      </c>
      <c r="BC40" s="42">
        <f t="shared" si="98"/>
        <v>0.21303780926824153</v>
      </c>
      <c r="BD40" s="36"/>
      <c r="BE40" s="39">
        <f t="shared" si="99"/>
        <v>1.2269204983385599E-3</v>
      </c>
      <c r="BF40" s="41">
        <f t="shared" si="100"/>
        <v>7.190407277237959E-2</v>
      </c>
      <c r="BG40" s="40">
        <f t="shared" si="101"/>
        <v>1.6987619753530192E-2</v>
      </c>
      <c r="BH40" s="41">
        <f t="shared" si="102"/>
        <v>0.10986115511082467</v>
      </c>
      <c r="BI40" s="41">
        <f t="shared" si="103"/>
        <v>0.71247227231542298</v>
      </c>
      <c r="BJ40" s="42">
        <f t="shared" si="104"/>
        <v>0.75295105598254652</v>
      </c>
      <c r="BK40" s="36"/>
      <c r="BL40" s="35">
        <v>72.712000000000003</v>
      </c>
      <c r="BM40" s="36">
        <v>75.965999999999994</v>
      </c>
      <c r="BN40" s="37">
        <f t="shared" si="105"/>
        <v>148.678</v>
      </c>
      <c r="BO40" s="33">
        <v>2960.038</v>
      </c>
      <c r="BP40" s="36">
        <v>18.481000000000002</v>
      </c>
      <c r="BQ40" s="36">
        <v>22.38</v>
      </c>
      <c r="BR40" s="37">
        <f t="shared" si="106"/>
        <v>2919.1769999999997</v>
      </c>
      <c r="BS40" s="36">
        <v>423.26300000000003</v>
      </c>
      <c r="BT40" s="36">
        <v>56.790999999999997</v>
      </c>
      <c r="BU40" s="37">
        <f t="shared" si="107"/>
        <v>480.05400000000003</v>
      </c>
      <c r="BV40" s="36">
        <v>0</v>
      </c>
      <c r="BW40" s="36">
        <v>2.867</v>
      </c>
      <c r="BX40" s="36">
        <v>22.350999999999999</v>
      </c>
      <c r="BY40" s="36">
        <v>4.7920000000002752</v>
      </c>
      <c r="BZ40" s="37">
        <f t="shared" si="108"/>
        <v>3577.9190000000003</v>
      </c>
      <c r="CA40" s="36">
        <v>0.21099999999999999</v>
      </c>
      <c r="CB40" s="33">
        <v>2443.002</v>
      </c>
      <c r="CC40" s="37">
        <f t="shared" si="109"/>
        <v>2443.2129999999997</v>
      </c>
      <c r="CD40" s="36">
        <v>650.31100000000004</v>
      </c>
      <c r="CE40" s="36">
        <v>37.551000000000101</v>
      </c>
      <c r="CF40" s="37">
        <f t="shared" si="110"/>
        <v>687.86200000000008</v>
      </c>
      <c r="CG40" s="36">
        <v>30</v>
      </c>
      <c r="CH40" s="36">
        <v>416.84399999999999</v>
      </c>
      <c r="CI40" s="66">
        <f t="shared" si="111"/>
        <v>3577.9189999999999</v>
      </c>
      <c r="CJ40" s="36"/>
      <c r="CK40" s="67">
        <v>589.63300000000004</v>
      </c>
      <c r="CL40" s="36"/>
      <c r="CM40" s="60" t="s">
        <v>201</v>
      </c>
      <c r="CN40" s="55">
        <v>24</v>
      </c>
      <c r="CO40" s="68">
        <v>2</v>
      </c>
      <c r="CP40" s="69" t="s">
        <v>129</v>
      </c>
      <c r="CQ40" s="68"/>
      <c r="CR40" s="55"/>
      <c r="CS40" s="32">
        <v>392.32400000000001</v>
      </c>
      <c r="CT40" s="33">
        <v>392.32400000000001</v>
      </c>
      <c r="CU40" s="34">
        <v>422.32400000000001</v>
      </c>
      <c r="CV40" s="55"/>
      <c r="CW40" s="60">
        <f t="shared" si="112"/>
        <v>2007.058</v>
      </c>
      <c r="CX40" s="33">
        <v>1954.0920000000001</v>
      </c>
      <c r="CY40" s="34">
        <v>2060.0239999999999</v>
      </c>
      <c r="CZ40" s="55"/>
      <c r="DA40" s="32">
        <v>176.98099999999999</v>
      </c>
      <c r="DB40" s="33">
        <v>77.927000000000007</v>
      </c>
      <c r="DC40" s="33">
        <v>103.985</v>
      </c>
      <c r="DD40" s="33">
        <v>139.40600000000001</v>
      </c>
      <c r="DE40" s="33">
        <v>223.20599999999999</v>
      </c>
      <c r="DF40" s="33">
        <v>99.441000000000003</v>
      </c>
      <c r="DG40" s="33">
        <v>0</v>
      </c>
      <c r="DH40" s="33">
        <v>5.399999999940519E-2</v>
      </c>
      <c r="DI40" s="66">
        <v>2020.9580000000001</v>
      </c>
      <c r="DJ40" s="66">
        <f t="shared" si="113"/>
        <v>2841.9579999999996</v>
      </c>
      <c r="DK40" s="33"/>
      <c r="DL40" s="47">
        <f t="shared" si="114"/>
        <v>6.2274319324916137E-2</v>
      </c>
      <c r="DM40" s="41">
        <f t="shared" si="115"/>
        <v>2.7420180030809749E-2</v>
      </c>
      <c r="DN40" s="41">
        <f t="shared" si="116"/>
        <v>3.6589210677990321E-2</v>
      </c>
      <c r="DO40" s="41">
        <f t="shared" si="117"/>
        <v>4.9052800921055142E-2</v>
      </c>
      <c r="DP40" s="41">
        <f t="shared" si="118"/>
        <v>7.8539513954815662E-2</v>
      </c>
      <c r="DQ40" s="41">
        <f t="shared" si="119"/>
        <v>3.4990313016589274E-2</v>
      </c>
      <c r="DR40" s="41">
        <f t="shared" si="120"/>
        <v>0</v>
      </c>
      <c r="DS40" s="41">
        <f t="shared" si="121"/>
        <v>1.9000984532285556E-5</v>
      </c>
      <c r="DT40" s="41">
        <f t="shared" si="122"/>
        <v>0.71111466108929133</v>
      </c>
      <c r="DU40" s="70">
        <f t="shared" si="123"/>
        <v>1</v>
      </c>
      <c r="DV40" s="55"/>
      <c r="DW40" s="35">
        <v>19.963000000000001</v>
      </c>
      <c r="DX40" s="36">
        <v>30.321000000000002</v>
      </c>
      <c r="DY40" s="66">
        <f t="shared" si="124"/>
        <v>50.284000000000006</v>
      </c>
      <c r="EA40" s="35">
        <v>18.481000000000002</v>
      </c>
      <c r="EB40" s="36">
        <v>22.38</v>
      </c>
      <c r="EC40" s="66">
        <f t="shared" si="125"/>
        <v>40.861000000000004</v>
      </c>
      <c r="EE40" s="32">
        <f t="shared" si="126"/>
        <v>2108.9450000000002</v>
      </c>
      <c r="EF40" s="33">
        <f t="shared" si="127"/>
        <v>851.09299999999996</v>
      </c>
      <c r="EG40" s="34">
        <f t="shared" si="128"/>
        <v>2960.038</v>
      </c>
      <c r="EH40" s="63"/>
      <c r="EI40" s="47">
        <v>0.71247227231542298</v>
      </c>
      <c r="EJ40" s="41">
        <v>0.28752772768457702</v>
      </c>
      <c r="EK40" s="42">
        <f t="shared" si="129"/>
        <v>1</v>
      </c>
      <c r="EL40" s="55"/>
      <c r="EM40" s="60">
        <f t="shared" si="130"/>
        <v>402.10199999999998</v>
      </c>
      <c r="EN40" s="33">
        <v>387.36</v>
      </c>
      <c r="EO40" s="34">
        <v>416.84399999999999</v>
      </c>
      <c r="EQ40" s="60">
        <f t="shared" si="131"/>
        <v>2834.7394999999997</v>
      </c>
      <c r="ER40" s="33">
        <v>2709.4409999999998</v>
      </c>
      <c r="ES40" s="34">
        <v>2960.038</v>
      </c>
      <c r="EU40" s="60">
        <f t="shared" si="132"/>
        <v>489.5</v>
      </c>
      <c r="EV40" s="33">
        <v>494</v>
      </c>
      <c r="EW40" s="34">
        <v>485</v>
      </c>
      <c r="EY40" s="60">
        <f t="shared" si="133"/>
        <v>3324.2394999999997</v>
      </c>
      <c r="EZ40" s="55">
        <f t="shared" si="134"/>
        <v>3203.4409999999998</v>
      </c>
      <c r="FA40" s="68">
        <f t="shared" si="135"/>
        <v>3445.038</v>
      </c>
      <c r="FC40" s="60">
        <f t="shared" si="136"/>
        <v>2319.1104999999998</v>
      </c>
      <c r="FD40" s="33">
        <v>2195.2190000000001</v>
      </c>
      <c r="FE40" s="34">
        <v>2443.002</v>
      </c>
      <c r="FF40" s="33"/>
      <c r="FG40" s="71">
        <f t="shared" si="137"/>
        <v>0.57576037914776712</v>
      </c>
    </row>
    <row r="41" spans="1:163" x14ac:dyDescent="0.2">
      <c r="A41" s="1"/>
      <c r="B41" s="72" t="s">
        <v>169</v>
      </c>
      <c r="C41" s="32">
        <v>10364.415999999999</v>
      </c>
      <c r="D41" s="33">
        <v>9987.2236559749981</v>
      </c>
      <c r="E41" s="33">
        <v>8624.7170000000006</v>
      </c>
      <c r="F41" s="33">
        <v>2538</v>
      </c>
      <c r="G41" s="33">
        <v>6662.585</v>
      </c>
      <c r="H41" s="33">
        <v>12902.415999999999</v>
      </c>
      <c r="I41" s="34">
        <v>11162.717000000001</v>
      </c>
      <c r="J41" s="33"/>
      <c r="K41" s="35">
        <v>87.525999999999996</v>
      </c>
      <c r="L41" s="36">
        <v>20.387</v>
      </c>
      <c r="M41" s="36">
        <v>0.31</v>
      </c>
      <c r="N41" s="37">
        <f t="shared" si="69"/>
        <v>108.223</v>
      </c>
      <c r="O41" s="36">
        <v>57.164999999999992</v>
      </c>
      <c r="P41" s="37">
        <f t="shared" si="70"/>
        <v>51.058000000000007</v>
      </c>
      <c r="Q41" s="36">
        <v>0.94199999999999995</v>
      </c>
      <c r="R41" s="37">
        <f t="shared" si="71"/>
        <v>50.116000000000007</v>
      </c>
      <c r="S41" s="36">
        <v>17.861000000000001</v>
      </c>
      <c r="T41" s="36">
        <v>-0.36399999999999999</v>
      </c>
      <c r="U41" s="36">
        <v>25.52</v>
      </c>
      <c r="V41" s="37">
        <f t="shared" si="72"/>
        <v>93.132999999999996</v>
      </c>
      <c r="W41" s="36">
        <v>18.79</v>
      </c>
      <c r="X41" s="38">
        <f t="shared" si="73"/>
        <v>74.342999999999989</v>
      </c>
      <c r="Y41" s="36"/>
      <c r="Z41" s="39">
        <f t="shared" si="74"/>
        <v>1.7527593856904632E-2</v>
      </c>
      <c r="AA41" s="40">
        <f t="shared" si="75"/>
        <v>4.0826160907697683E-3</v>
      </c>
      <c r="AB41" s="41">
        <f t="shared" si="76"/>
        <v>0.45470092268533241</v>
      </c>
      <c r="AC41" s="41">
        <f t="shared" si="77"/>
        <v>0.45338821737889018</v>
      </c>
      <c r="AD41" s="41">
        <f t="shared" si="78"/>
        <v>0.5282148896260499</v>
      </c>
      <c r="AE41" s="40">
        <f t="shared" si="79"/>
        <v>1.1447625880652072E-2</v>
      </c>
      <c r="AF41" s="40">
        <f t="shared" si="80"/>
        <v>1.4887620936680083E-2</v>
      </c>
      <c r="AG41" s="40">
        <f t="shared" si="81"/>
        <v>2.7674814692038439E-2</v>
      </c>
      <c r="AH41" s="40">
        <f t="shared" si="82"/>
        <v>2.5520182414116941E-2</v>
      </c>
      <c r="AI41" s="40">
        <f t="shared" si="83"/>
        <v>1.8656107678008672E-2</v>
      </c>
      <c r="AJ41" s="42">
        <f t="shared" si="84"/>
        <v>0.13717255847680762</v>
      </c>
      <c r="AK41" s="36"/>
      <c r="AL41" s="47">
        <f t="shared" si="85"/>
        <v>0.11004190368715905</v>
      </c>
      <c r="AM41" s="41">
        <f t="shared" si="86"/>
        <v>9.6428536349153132E-2</v>
      </c>
      <c r="AN41" s="42">
        <f t="shared" si="87"/>
        <v>9.1215617524347037E-2</v>
      </c>
      <c r="AO41" s="36"/>
      <c r="AP41" s="47">
        <f t="shared" si="88"/>
        <v>0.77249897011113522</v>
      </c>
      <c r="AQ41" s="41">
        <f t="shared" si="89"/>
        <v>0.72944307827292409</v>
      </c>
      <c r="AR41" s="41">
        <f t="shared" si="90"/>
        <v>9.7493578026972283E-2</v>
      </c>
      <c r="AS41" s="41">
        <f t="shared" si="91"/>
        <v>0.14093876586968335</v>
      </c>
      <c r="AT41" s="100">
        <v>2.52</v>
      </c>
      <c r="AU41" s="36"/>
      <c r="AV41" s="47">
        <f t="shared" si="92"/>
        <v>0.17218733723716292</v>
      </c>
      <c r="AW41" s="41">
        <f t="shared" si="93"/>
        <v>0.18114573212213445</v>
      </c>
      <c r="AX41" s="42">
        <f t="shared" si="94"/>
        <v>0.1935205004804387</v>
      </c>
      <c r="AY41" s="36"/>
      <c r="AZ41" s="47">
        <f t="shared" si="95"/>
        <v>0.10950920920194636</v>
      </c>
      <c r="BA41" s="41">
        <f t="shared" si="96"/>
        <v>0.18550721625583169</v>
      </c>
      <c r="BB41" s="41">
        <f t="shared" si="97"/>
        <v>0.19446561114080321</v>
      </c>
      <c r="BC41" s="42">
        <f t="shared" si="98"/>
        <v>0.2068403794991075</v>
      </c>
      <c r="BD41" s="36"/>
      <c r="BE41" s="39">
        <f t="shared" si="99"/>
        <v>2.2983403091743487E-4</v>
      </c>
      <c r="BF41" s="41">
        <f t="shared" si="100"/>
        <v>1.3740792064765514E-2</v>
      </c>
      <c r="BG41" s="40">
        <f t="shared" si="101"/>
        <v>5.1961125217210016E-3</v>
      </c>
      <c r="BH41" s="41">
        <f t="shared" si="102"/>
        <v>3.8432248957616898E-2</v>
      </c>
      <c r="BI41" s="41">
        <f t="shared" si="103"/>
        <v>0.74486710694391478</v>
      </c>
      <c r="BJ41" s="42">
        <f t="shared" si="104"/>
        <v>0.80287514231526247</v>
      </c>
      <c r="BK41" s="36"/>
      <c r="BL41" s="35">
        <v>55.466000000000001</v>
      </c>
      <c r="BM41" s="36">
        <v>420.02300000000002</v>
      </c>
      <c r="BN41" s="37">
        <f t="shared" si="105"/>
        <v>475.48900000000003</v>
      </c>
      <c r="BO41" s="33">
        <v>8624.7170000000006</v>
      </c>
      <c r="BP41" s="36">
        <v>6.5860000000000003</v>
      </c>
      <c r="BQ41" s="36">
        <v>24.492999999999999</v>
      </c>
      <c r="BR41" s="37">
        <f t="shared" si="106"/>
        <v>8593.6380000000008</v>
      </c>
      <c r="BS41" s="36">
        <v>985.25900000000001</v>
      </c>
      <c r="BT41" s="36">
        <v>199.05600000000001</v>
      </c>
      <c r="BU41" s="37">
        <f t="shared" si="107"/>
        <v>1184.3150000000001</v>
      </c>
      <c r="BV41" s="36">
        <v>6.0860000000000003</v>
      </c>
      <c r="BW41" s="36">
        <v>1.6459999999999999</v>
      </c>
      <c r="BX41" s="36">
        <v>81.528999999999996</v>
      </c>
      <c r="BY41" s="36">
        <v>21.7129999999988</v>
      </c>
      <c r="BZ41" s="37">
        <f t="shared" si="108"/>
        <v>10364.415999999999</v>
      </c>
      <c r="CA41" s="36">
        <v>2.1829999999999998</v>
      </c>
      <c r="CB41" s="33">
        <v>6662.585</v>
      </c>
      <c r="CC41" s="37">
        <f t="shared" si="109"/>
        <v>6664.768</v>
      </c>
      <c r="CD41" s="36">
        <v>2349.221</v>
      </c>
      <c r="CE41" s="36">
        <v>95.619999999999209</v>
      </c>
      <c r="CF41" s="37">
        <f t="shared" si="110"/>
        <v>2444.8409999999994</v>
      </c>
      <c r="CG41" s="36">
        <v>119.80800000000001</v>
      </c>
      <c r="CH41" s="36">
        <v>1134.999</v>
      </c>
      <c r="CI41" s="66">
        <f t="shared" si="111"/>
        <v>10364.416000000001</v>
      </c>
      <c r="CJ41" s="36"/>
      <c r="CK41" s="67">
        <v>1460.748</v>
      </c>
      <c r="CL41" s="36"/>
      <c r="CM41" s="60" t="s">
        <v>204</v>
      </c>
      <c r="CN41" s="55">
        <v>63.1</v>
      </c>
      <c r="CO41" s="68">
        <v>7</v>
      </c>
      <c r="CP41" s="69" t="s">
        <v>129</v>
      </c>
      <c r="CQ41" s="68"/>
      <c r="CR41" s="55"/>
      <c r="CS41" s="32">
        <v>961.03899999999999</v>
      </c>
      <c r="CT41" s="33">
        <v>1011.039</v>
      </c>
      <c r="CU41" s="34">
        <v>1080.107</v>
      </c>
      <c r="CV41" s="55"/>
      <c r="CW41" s="60">
        <f t="shared" si="112"/>
        <v>5372.6104999999998</v>
      </c>
      <c r="CX41" s="33">
        <v>5163.8639999999996</v>
      </c>
      <c r="CY41" s="34">
        <v>5581.357</v>
      </c>
      <c r="CZ41" s="55"/>
      <c r="DA41" s="32">
        <v>666.44811504999996</v>
      </c>
      <c r="DB41" s="33">
        <v>163.61121739000001</v>
      </c>
      <c r="DC41" s="33">
        <v>326.76434</v>
      </c>
      <c r="DD41" s="33">
        <v>69.503396939999988</v>
      </c>
      <c r="DE41" s="33">
        <v>589.01826370000003</v>
      </c>
      <c r="DF41" s="33">
        <v>219.75279169999999</v>
      </c>
      <c r="DG41" s="33">
        <v>75.275767180000017</v>
      </c>
      <c r="DH41" s="33">
        <v>3.0839000100968406E-4</v>
      </c>
      <c r="DI41" s="66">
        <v>6149.0950000000003</v>
      </c>
      <c r="DJ41" s="66">
        <f t="shared" si="113"/>
        <v>8259.4692003500022</v>
      </c>
      <c r="DK41" s="33"/>
      <c r="DL41" s="47">
        <f t="shared" si="114"/>
        <v>8.0688976359613834E-2</v>
      </c>
      <c r="DM41" s="41">
        <f t="shared" si="115"/>
        <v>1.9808926387553674E-2</v>
      </c>
      <c r="DN41" s="41">
        <f t="shared" si="116"/>
        <v>3.9562389794510412E-2</v>
      </c>
      <c r="DO41" s="41">
        <f t="shared" si="117"/>
        <v>8.4149955952441489E-3</v>
      </c>
      <c r="DP41" s="41">
        <f t="shared" si="118"/>
        <v>7.131429991591226E-2</v>
      </c>
      <c r="DQ41" s="41">
        <f t="shared" si="119"/>
        <v>2.6606163951878137E-2</v>
      </c>
      <c r="DR41" s="41">
        <f t="shared" si="120"/>
        <v>9.1138746757249405E-3</v>
      </c>
      <c r="DS41" s="41">
        <f t="shared" si="121"/>
        <v>3.7337750590148792E-8</v>
      </c>
      <c r="DT41" s="41">
        <f t="shared" si="122"/>
        <v>0.74449033598181191</v>
      </c>
      <c r="DU41" s="70">
        <f t="shared" si="123"/>
        <v>1</v>
      </c>
      <c r="DV41" s="55"/>
      <c r="DW41" s="35">
        <v>20.568000000000001</v>
      </c>
      <c r="DX41" s="36">
        <v>24.247</v>
      </c>
      <c r="DY41" s="66">
        <f t="shared" si="124"/>
        <v>44.814999999999998</v>
      </c>
      <c r="EA41" s="35">
        <v>6.5860000000000003</v>
      </c>
      <c r="EB41" s="36">
        <v>24.492999999999999</v>
      </c>
      <c r="EC41" s="66">
        <f t="shared" si="125"/>
        <v>31.079000000000001</v>
      </c>
      <c r="EE41" s="32">
        <f t="shared" si="126"/>
        <v>6424.268</v>
      </c>
      <c r="EF41" s="33">
        <f t="shared" si="127"/>
        <v>2200.4490000000001</v>
      </c>
      <c r="EG41" s="34">
        <f t="shared" si="128"/>
        <v>8624.7170000000006</v>
      </c>
      <c r="EH41" s="63"/>
      <c r="EI41" s="47">
        <v>0.74486710694391478</v>
      </c>
      <c r="EJ41" s="41">
        <v>0.25513289305608522</v>
      </c>
      <c r="EK41" s="42">
        <f t="shared" si="129"/>
        <v>1</v>
      </c>
      <c r="EL41" s="55"/>
      <c r="EM41" s="60">
        <f t="shared" si="130"/>
        <v>1083.934</v>
      </c>
      <c r="EN41" s="33">
        <v>1032.8689999999999</v>
      </c>
      <c r="EO41" s="34">
        <v>1134.999</v>
      </c>
      <c r="EQ41" s="60">
        <f t="shared" si="131"/>
        <v>8197.2194999999992</v>
      </c>
      <c r="ER41" s="33">
        <v>7769.7219999999998</v>
      </c>
      <c r="ES41" s="34">
        <v>8624.7170000000006</v>
      </c>
      <c r="EU41" s="60">
        <f t="shared" si="132"/>
        <v>2474.6289999999999</v>
      </c>
      <c r="EV41" s="33">
        <v>2411.2579999999998</v>
      </c>
      <c r="EW41" s="34">
        <v>2538</v>
      </c>
      <c r="EY41" s="60">
        <f t="shared" si="133"/>
        <v>10671.8485</v>
      </c>
      <c r="EZ41" s="55">
        <f t="shared" si="134"/>
        <v>10180.98</v>
      </c>
      <c r="FA41" s="68">
        <f t="shared" si="135"/>
        <v>11162.717000000001</v>
      </c>
      <c r="FC41" s="60">
        <f t="shared" si="136"/>
        <v>6384.1195000000007</v>
      </c>
      <c r="FD41" s="33">
        <v>6105.6540000000005</v>
      </c>
      <c r="FE41" s="34">
        <v>6662.585</v>
      </c>
      <c r="FF41" s="33"/>
      <c r="FG41" s="71">
        <f t="shared" si="137"/>
        <v>0.53851148004865879</v>
      </c>
    </row>
    <row r="42" spans="1:163" ht="13.5" customHeight="1" x14ac:dyDescent="0.2">
      <c r="A42" s="1"/>
      <c r="B42" s="72" t="s">
        <v>170</v>
      </c>
      <c r="C42" s="32">
        <v>2052.444</v>
      </c>
      <c r="D42" s="33">
        <v>1971.01</v>
      </c>
      <c r="E42" s="33">
        <v>1705.2860000000001</v>
      </c>
      <c r="F42" s="33">
        <v>342</v>
      </c>
      <c r="G42" s="33">
        <v>1445.2809999999999</v>
      </c>
      <c r="H42" s="33">
        <v>2394.444</v>
      </c>
      <c r="I42" s="34">
        <v>2047.2860000000001</v>
      </c>
      <c r="J42" s="33"/>
      <c r="K42" s="35">
        <v>16.929000000000002</v>
      </c>
      <c r="L42" s="36">
        <v>4.008</v>
      </c>
      <c r="M42" s="36">
        <v>0</v>
      </c>
      <c r="N42" s="37">
        <f t="shared" si="69"/>
        <v>20.937000000000001</v>
      </c>
      <c r="O42" s="36">
        <v>12.283000000000001</v>
      </c>
      <c r="P42" s="37">
        <f t="shared" si="70"/>
        <v>8.6539999999999999</v>
      </c>
      <c r="Q42" s="36">
        <v>-5.1000000000000004E-2</v>
      </c>
      <c r="R42" s="37">
        <f t="shared" si="71"/>
        <v>8.7050000000000001</v>
      </c>
      <c r="S42" s="36">
        <v>4.0209999999999999</v>
      </c>
      <c r="T42" s="36">
        <v>0.45700000000000002</v>
      </c>
      <c r="U42" s="36">
        <v>-0.52500000000000002</v>
      </c>
      <c r="V42" s="37">
        <f t="shared" si="72"/>
        <v>12.657999999999999</v>
      </c>
      <c r="W42" s="36">
        <v>2.9750000000000001</v>
      </c>
      <c r="X42" s="38">
        <f t="shared" si="73"/>
        <v>9.6829999999999998</v>
      </c>
      <c r="Y42" s="36"/>
      <c r="Z42" s="39">
        <f t="shared" si="74"/>
        <v>1.7177995038076928E-2</v>
      </c>
      <c r="AA42" s="40">
        <f t="shared" si="75"/>
        <v>4.0669504467252832E-3</v>
      </c>
      <c r="AB42" s="41">
        <f t="shared" si="76"/>
        <v>0.48329726539445211</v>
      </c>
      <c r="AC42" s="41">
        <f t="shared" si="77"/>
        <v>0.49214680663514704</v>
      </c>
      <c r="AD42" s="41">
        <f t="shared" si="78"/>
        <v>0.58666475617328173</v>
      </c>
      <c r="AE42" s="40">
        <f t="shared" si="79"/>
        <v>1.2463660762756151E-2</v>
      </c>
      <c r="AF42" s="40">
        <f t="shared" si="80"/>
        <v>9.8254194550002286E-3</v>
      </c>
      <c r="AG42" s="40">
        <f t="shared" si="81"/>
        <v>1.9671478387885473E-2</v>
      </c>
      <c r="AH42" s="40">
        <f t="shared" si="82"/>
        <v>2.6678287120697312E-2</v>
      </c>
      <c r="AI42" s="40">
        <f t="shared" si="83"/>
        <v>1.7684624534394615E-2</v>
      </c>
      <c r="AJ42" s="42">
        <f t="shared" si="84"/>
        <v>8.6671843287139089E-2</v>
      </c>
      <c r="AK42" s="36"/>
      <c r="AL42" s="47">
        <f t="shared" si="85"/>
        <v>9.5484534095654106E-2</v>
      </c>
      <c r="AM42" s="41">
        <f t="shared" si="86"/>
        <v>9.5596286088887678E-2</v>
      </c>
      <c r="AN42" s="42">
        <f t="shared" si="87"/>
        <v>7.429398415705879E-2</v>
      </c>
      <c r="AO42" s="36"/>
      <c r="AP42" s="47">
        <f t="shared" si="88"/>
        <v>0.84752997444416944</v>
      </c>
      <c r="AQ42" s="41">
        <f t="shared" si="89"/>
        <v>0.80058506127300955</v>
      </c>
      <c r="AR42" s="41">
        <f t="shared" si="90"/>
        <v>2.0211026464059419E-2</v>
      </c>
      <c r="AS42" s="41">
        <f t="shared" si="91"/>
        <v>0.15518961784097399</v>
      </c>
      <c r="AT42" s="100">
        <v>2.9</v>
      </c>
      <c r="AU42" s="36"/>
      <c r="AV42" s="47">
        <f t="shared" si="92"/>
        <v>0.19293952546664928</v>
      </c>
      <c r="AW42" s="41">
        <f t="shared" si="93"/>
        <v>0.19293952546664928</v>
      </c>
      <c r="AX42" s="42">
        <f t="shared" si="94"/>
        <v>0.22233938611130982</v>
      </c>
      <c r="AY42" s="36"/>
      <c r="AZ42" s="47">
        <f t="shared" si="95"/>
        <v>0.11255605512257581</v>
      </c>
      <c r="BA42" s="41">
        <f t="shared" si="96"/>
        <v>0.20242882048739086</v>
      </c>
      <c r="BB42" s="41">
        <f t="shared" si="97"/>
        <v>0.20242882048739086</v>
      </c>
      <c r="BC42" s="42">
        <f t="shared" si="98"/>
        <v>0.23182868113205141</v>
      </c>
      <c r="BD42" s="36"/>
      <c r="BE42" s="39">
        <f t="shared" si="99"/>
        <v>-6.2539547066527365E-5</v>
      </c>
      <c r="BF42" s="41">
        <f t="shared" si="100"/>
        <v>-3.883643009442583E-3</v>
      </c>
      <c r="BG42" s="40">
        <f t="shared" si="101"/>
        <v>7.1337007399345335E-3</v>
      </c>
      <c r="BH42" s="41">
        <f t="shared" si="102"/>
        <v>5.0320579110651506E-2</v>
      </c>
      <c r="BI42" s="41">
        <f t="shared" si="103"/>
        <v>0.82681907902838581</v>
      </c>
      <c r="BJ42" s="42">
        <f t="shared" si="104"/>
        <v>0.85574902578340295</v>
      </c>
      <c r="BK42" s="36"/>
      <c r="BL42" s="35">
        <v>68.102999999999994</v>
      </c>
      <c r="BM42" s="36">
        <v>126.041</v>
      </c>
      <c r="BN42" s="37">
        <f t="shared" si="105"/>
        <v>194.14400000000001</v>
      </c>
      <c r="BO42" s="33">
        <v>1705.2860000000001</v>
      </c>
      <c r="BP42" s="36">
        <v>2.1349999999999998</v>
      </c>
      <c r="BQ42" s="36">
        <v>8.6</v>
      </c>
      <c r="BR42" s="37">
        <f t="shared" si="106"/>
        <v>1694.5510000000002</v>
      </c>
      <c r="BS42" s="36">
        <v>115.062</v>
      </c>
      <c r="BT42" s="36">
        <v>42.232999999999997</v>
      </c>
      <c r="BU42" s="37">
        <f t="shared" si="107"/>
        <v>157.29499999999999</v>
      </c>
      <c r="BV42" s="36">
        <v>0</v>
      </c>
      <c r="BW42" s="36">
        <v>0.106</v>
      </c>
      <c r="BX42" s="36">
        <v>3.512</v>
      </c>
      <c r="BY42" s="36">
        <v>2.8359999999998089</v>
      </c>
      <c r="BZ42" s="37">
        <f t="shared" si="108"/>
        <v>2052.444</v>
      </c>
      <c r="CA42" s="36">
        <v>110</v>
      </c>
      <c r="CB42" s="33">
        <v>1445.2809999999999</v>
      </c>
      <c r="CC42" s="37">
        <f t="shared" si="109"/>
        <v>1555.2809999999999</v>
      </c>
      <c r="CD42" s="36">
        <v>220</v>
      </c>
      <c r="CE42" s="36">
        <v>16.148000000000025</v>
      </c>
      <c r="CF42" s="37">
        <f t="shared" si="110"/>
        <v>236.14800000000002</v>
      </c>
      <c r="CG42" s="36">
        <v>30</v>
      </c>
      <c r="CH42" s="36">
        <v>231.01499999999999</v>
      </c>
      <c r="CI42" s="66">
        <f t="shared" si="111"/>
        <v>2052.444</v>
      </c>
      <c r="CJ42" s="36"/>
      <c r="CK42" s="67">
        <v>318.51800000000003</v>
      </c>
      <c r="CL42" s="36"/>
      <c r="CM42" s="60" t="s">
        <v>197</v>
      </c>
      <c r="CN42" s="55">
        <v>13</v>
      </c>
      <c r="CO42" s="68">
        <v>2</v>
      </c>
      <c r="CP42" s="69" t="s">
        <v>129</v>
      </c>
      <c r="CQ42" s="68"/>
      <c r="CR42" s="55"/>
      <c r="CS42" s="32">
        <v>196.87799999999999</v>
      </c>
      <c r="CT42" s="33">
        <v>196.87799999999999</v>
      </c>
      <c r="CU42" s="34">
        <v>226.87799999999999</v>
      </c>
      <c r="CV42" s="55"/>
      <c r="CW42" s="60">
        <f t="shared" si="112"/>
        <v>984.471</v>
      </c>
      <c r="CX42" s="33">
        <v>948.529</v>
      </c>
      <c r="CY42" s="34">
        <v>1020.413</v>
      </c>
      <c r="CZ42" s="55"/>
      <c r="DA42" s="32">
        <v>87.706000000000003</v>
      </c>
      <c r="DB42" s="33">
        <v>16.068999999999999</v>
      </c>
      <c r="DC42" s="33">
        <v>85.176000000000002</v>
      </c>
      <c r="DD42" s="33">
        <v>7.1139999999999999</v>
      </c>
      <c r="DE42" s="33">
        <v>72.8</v>
      </c>
      <c r="DF42" s="33">
        <v>0</v>
      </c>
      <c r="DG42" s="33">
        <v>13.223000000000001</v>
      </c>
      <c r="DH42" s="33">
        <v>24.756</v>
      </c>
      <c r="DI42" s="66">
        <v>1333.7059999999999</v>
      </c>
      <c r="DJ42" s="66">
        <f t="shared" si="113"/>
        <v>1640.55</v>
      </c>
      <c r="DK42" s="33"/>
      <c r="DL42" s="47">
        <f t="shared" si="114"/>
        <v>5.3461339185029412E-2</v>
      </c>
      <c r="DM42" s="41">
        <f t="shared" si="115"/>
        <v>9.7948858614489032E-3</v>
      </c>
      <c r="DN42" s="41">
        <f t="shared" si="116"/>
        <v>5.1919173447929054E-2</v>
      </c>
      <c r="DO42" s="41">
        <f t="shared" si="117"/>
        <v>4.3363506141233122E-3</v>
      </c>
      <c r="DP42" s="41">
        <f t="shared" si="118"/>
        <v>4.437536192130688E-2</v>
      </c>
      <c r="DQ42" s="41">
        <f t="shared" si="119"/>
        <v>0</v>
      </c>
      <c r="DR42" s="41">
        <f t="shared" si="120"/>
        <v>8.0601017951296827E-3</v>
      </c>
      <c r="DS42" s="41">
        <f t="shared" si="121"/>
        <v>1.5090061259943312E-2</v>
      </c>
      <c r="DT42" s="41">
        <f t="shared" si="122"/>
        <v>0.81296272591508945</v>
      </c>
      <c r="DU42" s="70">
        <f t="shared" si="123"/>
        <v>1</v>
      </c>
      <c r="DV42" s="55"/>
      <c r="DW42" s="35">
        <v>3.0000000000000001E-3</v>
      </c>
      <c r="DX42" s="36">
        <v>12.162000000000001</v>
      </c>
      <c r="DY42" s="66">
        <f t="shared" si="124"/>
        <v>12.165000000000001</v>
      </c>
      <c r="EA42" s="35">
        <v>2.1349999999999998</v>
      </c>
      <c r="EB42" s="36">
        <v>8.6</v>
      </c>
      <c r="EC42" s="66">
        <f t="shared" si="125"/>
        <v>10.734999999999999</v>
      </c>
      <c r="EE42" s="32">
        <f t="shared" si="126"/>
        <v>1409.963</v>
      </c>
      <c r="EF42" s="33">
        <f t="shared" si="127"/>
        <v>295.32300000000009</v>
      </c>
      <c r="EG42" s="34">
        <f t="shared" si="128"/>
        <v>1705.2860000000001</v>
      </c>
      <c r="EH42" s="63"/>
      <c r="EI42" s="47">
        <v>0.82681907902838581</v>
      </c>
      <c r="EJ42" s="41">
        <v>0.17318092097161419</v>
      </c>
      <c r="EK42" s="42">
        <f t="shared" si="129"/>
        <v>1</v>
      </c>
      <c r="EL42" s="55"/>
      <c r="EM42" s="60">
        <f t="shared" si="130"/>
        <v>223.44049999999999</v>
      </c>
      <c r="EN42" s="33">
        <v>215.86600000000001</v>
      </c>
      <c r="EO42" s="34">
        <v>231.01499999999999</v>
      </c>
      <c r="EQ42" s="60">
        <f t="shared" si="131"/>
        <v>1630.9680000000001</v>
      </c>
      <c r="ER42" s="33">
        <v>1556.65</v>
      </c>
      <c r="ES42" s="34">
        <v>1705.2860000000001</v>
      </c>
      <c r="EU42" s="60">
        <f t="shared" si="132"/>
        <v>327</v>
      </c>
      <c r="EV42" s="33">
        <v>312</v>
      </c>
      <c r="EW42" s="34">
        <v>342</v>
      </c>
      <c r="EY42" s="60">
        <f t="shared" si="133"/>
        <v>1957.9680000000001</v>
      </c>
      <c r="EZ42" s="55">
        <f t="shared" si="134"/>
        <v>1868.65</v>
      </c>
      <c r="FA42" s="68">
        <f t="shared" si="135"/>
        <v>2047.2860000000001</v>
      </c>
      <c r="FC42" s="60">
        <f t="shared" si="136"/>
        <v>1395.306</v>
      </c>
      <c r="FD42" s="33">
        <v>1345.3309999999999</v>
      </c>
      <c r="FE42" s="34">
        <v>1445.2809999999999</v>
      </c>
      <c r="FF42" s="33"/>
      <c r="FG42" s="71">
        <f t="shared" si="137"/>
        <v>0.4971697157145335</v>
      </c>
    </row>
    <row r="43" spans="1:163" ht="13.5" customHeight="1" x14ac:dyDescent="0.2">
      <c r="A43" s="1"/>
      <c r="B43" s="72" t="s">
        <v>141</v>
      </c>
      <c r="C43" s="32">
        <v>5477.8879999999999</v>
      </c>
      <c r="D43" s="33">
        <v>5312.5190000000002</v>
      </c>
      <c r="E43" s="33">
        <v>4698.6419999999998</v>
      </c>
      <c r="F43" s="33">
        <v>1349</v>
      </c>
      <c r="G43" s="33">
        <v>3718.6260000000002</v>
      </c>
      <c r="H43" s="33">
        <v>6826.8879999999999</v>
      </c>
      <c r="I43" s="34">
        <v>6047.6419999999998</v>
      </c>
      <c r="J43" s="33"/>
      <c r="K43" s="35">
        <v>47.828000000000003</v>
      </c>
      <c r="L43" s="36">
        <v>13.135</v>
      </c>
      <c r="M43" s="36">
        <v>-9.0000000000000011E-3</v>
      </c>
      <c r="N43" s="37">
        <f t="shared" si="69"/>
        <v>60.954000000000001</v>
      </c>
      <c r="O43" s="36">
        <v>41.936</v>
      </c>
      <c r="P43" s="37">
        <f t="shared" si="70"/>
        <v>19.018000000000001</v>
      </c>
      <c r="Q43" s="36">
        <v>2.2530000000000001</v>
      </c>
      <c r="R43" s="37">
        <f t="shared" si="71"/>
        <v>16.765000000000001</v>
      </c>
      <c r="S43" s="36">
        <v>8.8190000000000008</v>
      </c>
      <c r="T43" s="36">
        <v>0.82099999999999995</v>
      </c>
      <c r="U43" s="36">
        <v>-0.59899999999999998</v>
      </c>
      <c r="V43" s="37">
        <f t="shared" si="72"/>
        <v>25.806000000000004</v>
      </c>
      <c r="W43" s="36">
        <v>4.6909999999999998</v>
      </c>
      <c r="X43" s="38">
        <f t="shared" si="73"/>
        <v>21.115000000000006</v>
      </c>
      <c r="Y43" s="36"/>
      <c r="Z43" s="39">
        <f t="shared" si="74"/>
        <v>1.8005770897007615E-2</v>
      </c>
      <c r="AA43" s="40">
        <f t="shared" si="75"/>
        <v>4.9449234910971607E-3</v>
      </c>
      <c r="AB43" s="41">
        <f t="shared" si="76"/>
        <v>0.59404481967306011</v>
      </c>
      <c r="AC43" s="41">
        <f t="shared" si="77"/>
        <v>0.60103478422885648</v>
      </c>
      <c r="AD43" s="41">
        <f t="shared" si="78"/>
        <v>0.68799422515339437</v>
      </c>
      <c r="AE43" s="40">
        <f t="shared" si="79"/>
        <v>1.578761412429772E-2</v>
      </c>
      <c r="AF43" s="40">
        <f t="shared" si="80"/>
        <v>7.9491480406940675E-3</v>
      </c>
      <c r="AG43" s="40">
        <f t="shared" si="81"/>
        <v>1.4419258639092415E-2</v>
      </c>
      <c r="AH43" s="40">
        <f t="shared" si="82"/>
        <v>1.9570310872797082E-2</v>
      </c>
      <c r="AI43" s="40">
        <f t="shared" si="83"/>
        <v>1.1448679663006596E-2</v>
      </c>
      <c r="AJ43" s="42">
        <f t="shared" si="84"/>
        <v>7.9314994910167289E-2</v>
      </c>
      <c r="AK43" s="36"/>
      <c r="AL43" s="47">
        <f t="shared" si="85"/>
        <v>9.7238782861874595E-2</v>
      </c>
      <c r="AM43" s="41">
        <f t="shared" si="86"/>
        <v>0.10890035056747402</v>
      </c>
      <c r="AN43" s="42">
        <f t="shared" si="87"/>
        <v>5.6562019043674373E-3</v>
      </c>
      <c r="AO43" s="36"/>
      <c r="AP43" s="47">
        <f t="shared" si="88"/>
        <v>0.79142569278527719</v>
      </c>
      <c r="AQ43" s="41">
        <f t="shared" si="89"/>
        <v>0.76298946316169169</v>
      </c>
      <c r="AR43" s="41">
        <f t="shared" si="90"/>
        <v>9.2946953278343764E-2</v>
      </c>
      <c r="AS43" s="41">
        <f t="shared" si="91"/>
        <v>0.11792482796289373</v>
      </c>
      <c r="AT43" s="100">
        <v>1.54</v>
      </c>
      <c r="AU43" s="36"/>
      <c r="AV43" s="47">
        <f t="shared" si="92"/>
        <v>0.1538806137025843</v>
      </c>
      <c r="AW43" s="41">
        <f t="shared" si="93"/>
        <v>0.17679999999999998</v>
      </c>
      <c r="AX43" s="42">
        <f t="shared" si="94"/>
        <v>0.19149999999999998</v>
      </c>
      <c r="AY43" s="36"/>
      <c r="AZ43" s="47">
        <f t="shared" si="95"/>
        <v>0.10024794227264232</v>
      </c>
      <c r="BA43" s="41">
        <f t="shared" si="96"/>
        <v>0.16079408286929761</v>
      </c>
      <c r="BB43" s="41">
        <f t="shared" si="97"/>
        <v>0.18371346916671333</v>
      </c>
      <c r="BC43" s="42">
        <f t="shared" si="98"/>
        <v>0.19841346916671329</v>
      </c>
      <c r="BD43" s="36"/>
      <c r="BE43" s="39">
        <f t="shared" si="99"/>
        <v>1.0034646923398633E-3</v>
      </c>
      <c r="BF43" s="41">
        <f t="shared" si="100"/>
        <v>7.8616791122897614E-2</v>
      </c>
      <c r="BG43" s="40">
        <f t="shared" si="101"/>
        <v>1.9949806773957243E-2</v>
      </c>
      <c r="BH43" s="41">
        <f t="shared" si="102"/>
        <v>0.16202448940083242</v>
      </c>
      <c r="BI43" s="41">
        <f t="shared" si="103"/>
        <v>0.68799495684072121</v>
      </c>
      <c r="BJ43" s="42">
        <f t="shared" si="104"/>
        <v>0.75759147118827475</v>
      </c>
      <c r="BK43" s="36"/>
      <c r="BL43" s="35">
        <v>79.036000000000001</v>
      </c>
      <c r="BM43" s="36">
        <v>159.70500000000001</v>
      </c>
      <c r="BN43" s="37">
        <f t="shared" si="105"/>
        <v>238.74100000000001</v>
      </c>
      <c r="BO43" s="33">
        <v>4698.6419999999998</v>
      </c>
      <c r="BP43" s="36">
        <v>20.138999999999999</v>
      </c>
      <c r="BQ43" s="36">
        <v>9.25</v>
      </c>
      <c r="BR43" s="37">
        <f t="shared" si="106"/>
        <v>4669.2529999999997</v>
      </c>
      <c r="BS43" s="36">
        <v>404.91200000000003</v>
      </c>
      <c r="BT43" s="36">
        <v>110.57</v>
      </c>
      <c r="BU43" s="37">
        <f t="shared" si="107"/>
        <v>515.48199999999997</v>
      </c>
      <c r="BV43" s="36">
        <v>0</v>
      </c>
      <c r="BW43" s="36">
        <v>0.90800000000000003</v>
      </c>
      <c r="BX43" s="36">
        <v>33.698</v>
      </c>
      <c r="BY43" s="36">
        <v>19.80600000000026</v>
      </c>
      <c r="BZ43" s="37">
        <f t="shared" si="108"/>
        <v>5477.8880000000008</v>
      </c>
      <c r="CA43" s="36">
        <v>0.13200000000000001</v>
      </c>
      <c r="CB43" s="33">
        <v>3718.6260000000002</v>
      </c>
      <c r="CC43" s="37">
        <f t="shared" si="109"/>
        <v>3718.7580000000003</v>
      </c>
      <c r="CD43" s="36">
        <v>1040</v>
      </c>
      <c r="CE43" s="36">
        <v>54.982999999999606</v>
      </c>
      <c r="CF43" s="37">
        <f t="shared" si="110"/>
        <v>1094.9829999999997</v>
      </c>
      <c r="CG43" s="36">
        <v>115</v>
      </c>
      <c r="CH43" s="36">
        <v>549.14700000000005</v>
      </c>
      <c r="CI43" s="66">
        <f t="shared" si="111"/>
        <v>5477.8879999999999</v>
      </c>
      <c r="CJ43" s="36"/>
      <c r="CK43" s="67">
        <v>645.97900000000004</v>
      </c>
      <c r="CL43" s="36"/>
      <c r="CM43" s="60" t="s">
        <v>200</v>
      </c>
      <c r="CN43" s="55">
        <v>50.7</v>
      </c>
      <c r="CO43" s="68">
        <v>3</v>
      </c>
      <c r="CP43" s="69" t="s">
        <v>129</v>
      </c>
      <c r="CQ43" s="58" t="s">
        <v>133</v>
      </c>
      <c r="CR43" s="55"/>
      <c r="CS43" s="32">
        <v>469.97955439999998</v>
      </c>
      <c r="CT43" s="33">
        <v>539.97955439999998</v>
      </c>
      <c r="CU43" s="34">
        <v>584.87604449999992</v>
      </c>
      <c r="CV43" s="55"/>
      <c r="CW43" s="60">
        <f t="shared" si="112"/>
        <v>2928.7219999999998</v>
      </c>
      <c r="CX43" s="33">
        <v>2803.261</v>
      </c>
      <c r="CY43" s="34">
        <v>3054.183</v>
      </c>
      <c r="CZ43" s="55"/>
      <c r="DA43" s="32">
        <v>358.16</v>
      </c>
      <c r="DB43" s="33">
        <v>143.72999999999999</v>
      </c>
      <c r="DC43" s="33">
        <v>172.38</v>
      </c>
      <c r="DD43" s="33">
        <v>55.7</v>
      </c>
      <c r="DE43" s="33">
        <v>595.11</v>
      </c>
      <c r="DF43" s="33">
        <v>0</v>
      </c>
      <c r="DG43" s="33">
        <v>48.83</v>
      </c>
      <c r="DH43" s="33">
        <v>0</v>
      </c>
      <c r="DI43" s="66">
        <v>3123.66</v>
      </c>
      <c r="DJ43" s="66">
        <f t="shared" si="113"/>
        <v>4497.57</v>
      </c>
      <c r="DK43" s="33"/>
      <c r="DL43" s="47">
        <f t="shared" si="114"/>
        <v>7.9634113532418629E-2</v>
      </c>
      <c r="DM43" s="41">
        <f t="shared" si="115"/>
        <v>3.1957256918736118E-2</v>
      </c>
      <c r="DN43" s="41">
        <f t="shared" si="116"/>
        <v>3.8327363442925845E-2</v>
      </c>
      <c r="DO43" s="41">
        <f t="shared" si="117"/>
        <v>1.2384465389087886E-2</v>
      </c>
      <c r="DP43" s="41">
        <f t="shared" si="118"/>
        <v>0.13231811845063002</v>
      </c>
      <c r="DQ43" s="41">
        <f t="shared" si="119"/>
        <v>0</v>
      </c>
      <c r="DR43" s="41">
        <f t="shared" si="120"/>
        <v>1.0856973877004693E-2</v>
      </c>
      <c r="DS43" s="41">
        <f t="shared" si="121"/>
        <v>0</v>
      </c>
      <c r="DT43" s="41">
        <f t="shared" si="122"/>
        <v>0.6945217083891968</v>
      </c>
      <c r="DU43" s="70">
        <f t="shared" si="123"/>
        <v>1</v>
      </c>
      <c r="DV43" s="55"/>
      <c r="DW43" s="35">
        <v>37.045000000000002</v>
      </c>
      <c r="DX43" s="36">
        <v>56.692</v>
      </c>
      <c r="DY43" s="66">
        <f t="shared" si="124"/>
        <v>93.736999999999995</v>
      </c>
      <c r="EA43" s="35">
        <v>20.138999999999999</v>
      </c>
      <c r="EB43" s="36">
        <v>9.25</v>
      </c>
      <c r="EC43" s="66">
        <f t="shared" si="125"/>
        <v>29.388999999999999</v>
      </c>
      <c r="EE43" s="32">
        <f t="shared" si="126"/>
        <v>3232.6419999999998</v>
      </c>
      <c r="EF43" s="33">
        <f t="shared" si="127"/>
        <v>1466</v>
      </c>
      <c r="EG43" s="34">
        <f t="shared" si="128"/>
        <v>4698.6419999999998</v>
      </c>
      <c r="EH43" s="63"/>
      <c r="EI43" s="47">
        <v>0.68799495684072121</v>
      </c>
      <c r="EJ43" s="41">
        <v>0.31200504315927879</v>
      </c>
      <c r="EK43" s="42">
        <f t="shared" si="129"/>
        <v>1</v>
      </c>
      <c r="EL43" s="55"/>
      <c r="EM43" s="60">
        <f t="shared" si="130"/>
        <v>532.43399999999997</v>
      </c>
      <c r="EN43" s="33">
        <v>515.721</v>
      </c>
      <c r="EO43" s="34">
        <v>549.14700000000005</v>
      </c>
      <c r="EQ43" s="60">
        <f t="shared" si="131"/>
        <v>4490.442</v>
      </c>
      <c r="ER43" s="33">
        <v>4282.2420000000002</v>
      </c>
      <c r="ES43" s="34">
        <v>4698.6419999999998</v>
      </c>
      <c r="EU43" s="60">
        <f t="shared" si="132"/>
        <v>1260.2435</v>
      </c>
      <c r="EV43" s="33">
        <v>1171.4870000000001</v>
      </c>
      <c r="EW43" s="34">
        <v>1349</v>
      </c>
      <c r="EY43" s="60">
        <f t="shared" si="133"/>
        <v>5750.6854999999996</v>
      </c>
      <c r="EZ43" s="55">
        <f t="shared" si="134"/>
        <v>5453.7290000000003</v>
      </c>
      <c r="FA43" s="68">
        <f t="shared" si="135"/>
        <v>6047.6419999999998</v>
      </c>
      <c r="FC43" s="60">
        <f t="shared" si="136"/>
        <v>3708.1684999999998</v>
      </c>
      <c r="FD43" s="33">
        <v>3697.7109999999998</v>
      </c>
      <c r="FE43" s="34">
        <v>3718.6260000000002</v>
      </c>
      <c r="FF43" s="33"/>
      <c r="FG43" s="71">
        <f t="shared" si="137"/>
        <v>0.55754754387092254</v>
      </c>
    </row>
    <row r="44" spans="1:163" x14ac:dyDescent="0.2">
      <c r="A44" s="1"/>
      <c r="B44" s="72" t="s">
        <v>171</v>
      </c>
      <c r="C44" s="32">
        <v>5891.49</v>
      </c>
      <c r="D44" s="33">
        <v>5715.2624999999998</v>
      </c>
      <c r="E44" s="33">
        <v>4876.6940000000004</v>
      </c>
      <c r="F44" s="33">
        <v>1546</v>
      </c>
      <c r="G44" s="33">
        <v>3753.509</v>
      </c>
      <c r="H44" s="33">
        <v>7437.49</v>
      </c>
      <c r="I44" s="34">
        <v>6422.6940000000004</v>
      </c>
      <c r="J44" s="33"/>
      <c r="K44" s="35">
        <v>51.884</v>
      </c>
      <c r="L44" s="36">
        <v>12.55</v>
      </c>
      <c r="M44" s="36">
        <v>0.20699999999999999</v>
      </c>
      <c r="N44" s="37">
        <f t="shared" si="69"/>
        <v>64.640999999999991</v>
      </c>
      <c r="O44" s="36">
        <v>34.979999999999997</v>
      </c>
      <c r="P44" s="37">
        <f t="shared" si="70"/>
        <v>29.660999999999994</v>
      </c>
      <c r="Q44" s="36">
        <v>-2.2869999999999999</v>
      </c>
      <c r="R44" s="37">
        <f t="shared" si="71"/>
        <v>31.947999999999993</v>
      </c>
      <c r="S44" s="36">
        <v>12.426</v>
      </c>
      <c r="T44" s="36">
        <v>0.23899999999999999</v>
      </c>
      <c r="U44" s="36">
        <v>2.3E-2</v>
      </c>
      <c r="V44" s="37">
        <f t="shared" si="72"/>
        <v>44.635999999999996</v>
      </c>
      <c r="W44" s="36">
        <v>8.7799999999999994</v>
      </c>
      <c r="X44" s="38">
        <f t="shared" si="73"/>
        <v>35.855999999999995</v>
      </c>
      <c r="Y44" s="36"/>
      <c r="Z44" s="39">
        <f t="shared" si="74"/>
        <v>1.8156296408082744E-2</v>
      </c>
      <c r="AA44" s="40">
        <f t="shared" si="75"/>
        <v>4.3917492853565348E-3</v>
      </c>
      <c r="AB44" s="41">
        <f t="shared" si="76"/>
        <v>0.45248751713967866</v>
      </c>
      <c r="AC44" s="41">
        <f t="shared" si="77"/>
        <v>0.45389077036864028</v>
      </c>
      <c r="AD44" s="41">
        <f t="shared" si="78"/>
        <v>0.54114261846196687</v>
      </c>
      <c r="AE44" s="40">
        <f t="shared" si="79"/>
        <v>1.2240907569862276E-2</v>
      </c>
      <c r="AF44" s="40">
        <f t="shared" si="80"/>
        <v>1.2547455169381981E-2</v>
      </c>
      <c r="AG44" s="40">
        <f t="shared" si="81"/>
        <v>2.1990935240326526E-2</v>
      </c>
      <c r="AH44" s="40">
        <f t="shared" si="82"/>
        <v>2.5959067519579999E-2</v>
      </c>
      <c r="AI44" s="40">
        <f t="shared" si="83"/>
        <v>1.9594109746149925E-2</v>
      </c>
      <c r="AJ44" s="42">
        <f t="shared" si="84"/>
        <v>0.11373947550609163</v>
      </c>
      <c r="AK44" s="36"/>
      <c r="AL44" s="47">
        <f t="shared" si="85"/>
        <v>9.4459313946176418E-2</v>
      </c>
      <c r="AM44" s="41">
        <f t="shared" si="86"/>
        <v>6.9755085534516717E-2</v>
      </c>
      <c r="AN44" s="42">
        <f t="shared" si="87"/>
        <v>0.16486193928643036</v>
      </c>
      <c r="AO44" s="36"/>
      <c r="AP44" s="47">
        <f t="shared" si="88"/>
        <v>0.76968310908988746</v>
      </c>
      <c r="AQ44" s="41">
        <f t="shared" si="89"/>
        <v>0.72535962078479332</v>
      </c>
      <c r="AR44" s="41">
        <f t="shared" si="90"/>
        <v>9.3000921668372497E-2</v>
      </c>
      <c r="AS44" s="41">
        <f t="shared" si="91"/>
        <v>0.14822464266255225</v>
      </c>
      <c r="AT44" s="100">
        <v>1.69</v>
      </c>
      <c r="AU44" s="36"/>
      <c r="AV44" s="47">
        <f t="shared" si="92"/>
        <v>0.16382189040070322</v>
      </c>
      <c r="AW44" s="41">
        <f t="shared" si="93"/>
        <v>0.17870000000000003</v>
      </c>
      <c r="AX44" s="42">
        <f t="shared" si="94"/>
        <v>0.20249999999999999</v>
      </c>
      <c r="AY44" s="36"/>
      <c r="AZ44" s="47">
        <f t="shared" si="95"/>
        <v>0.11159893337678585</v>
      </c>
      <c r="BA44" s="41">
        <f t="shared" si="96"/>
        <v>0.17449128035655093</v>
      </c>
      <c r="BB44" s="41">
        <f t="shared" si="97"/>
        <v>0.18936938995584773</v>
      </c>
      <c r="BC44" s="42">
        <f t="shared" si="98"/>
        <v>0.21316938995584772</v>
      </c>
      <c r="BD44" s="36"/>
      <c r="BE44" s="39">
        <f t="shared" si="99"/>
        <v>-9.8023079784872124E-4</v>
      </c>
      <c r="BF44" s="41">
        <f t="shared" si="100"/>
        <v>-5.4032982091385913E-2</v>
      </c>
      <c r="BG44" s="40">
        <f t="shared" si="101"/>
        <v>1.5871407966134433E-2</v>
      </c>
      <c r="BH44" s="41">
        <f t="shared" si="102"/>
        <v>0.11421252383116615</v>
      </c>
      <c r="BI44" s="41">
        <f t="shared" si="103"/>
        <v>0.65775994967082207</v>
      </c>
      <c r="BJ44" s="42">
        <f t="shared" si="104"/>
        <v>0.74014019662154229</v>
      </c>
      <c r="BK44" s="36"/>
      <c r="BL44" s="35">
        <v>69.991</v>
      </c>
      <c r="BM44" s="36">
        <v>56.817</v>
      </c>
      <c r="BN44" s="37">
        <f t="shared" si="105"/>
        <v>126.80799999999999</v>
      </c>
      <c r="BO44" s="33">
        <v>4876.6940000000004</v>
      </c>
      <c r="BP44" s="36">
        <v>0.2</v>
      </c>
      <c r="BQ44" s="36">
        <v>20</v>
      </c>
      <c r="BR44" s="37">
        <f t="shared" si="106"/>
        <v>4856.4940000000006</v>
      </c>
      <c r="BS44" s="36">
        <v>731.01700000000005</v>
      </c>
      <c r="BT44" s="36">
        <v>140.80000000000001</v>
      </c>
      <c r="BU44" s="37">
        <f t="shared" si="107"/>
        <v>871.81700000000001</v>
      </c>
      <c r="BV44" s="36">
        <v>0.54</v>
      </c>
      <c r="BW44" s="36">
        <v>6.4509999999999996</v>
      </c>
      <c r="BX44" s="36">
        <v>20.332999999999998</v>
      </c>
      <c r="BY44" s="36">
        <v>9.046999999999187</v>
      </c>
      <c r="BZ44" s="37">
        <f t="shared" si="108"/>
        <v>5891.49</v>
      </c>
      <c r="CA44" s="36">
        <v>101.178</v>
      </c>
      <c r="CB44" s="33">
        <v>3753.509</v>
      </c>
      <c r="CC44" s="37">
        <f t="shared" si="109"/>
        <v>3854.6869999999999</v>
      </c>
      <c r="CD44" s="36">
        <v>1190</v>
      </c>
      <c r="CE44" s="36">
        <v>59.318999999999846</v>
      </c>
      <c r="CF44" s="37">
        <f t="shared" si="110"/>
        <v>1249.319</v>
      </c>
      <c r="CG44" s="36">
        <v>130</v>
      </c>
      <c r="CH44" s="36">
        <v>657.48400000000004</v>
      </c>
      <c r="CI44" s="66">
        <f t="shared" si="111"/>
        <v>5891.49</v>
      </c>
      <c r="CJ44" s="36"/>
      <c r="CK44" s="67">
        <v>873.26400000000001</v>
      </c>
      <c r="CL44" s="36"/>
      <c r="CM44" s="60" t="s">
        <v>201</v>
      </c>
      <c r="CN44" s="55">
        <v>41</v>
      </c>
      <c r="CO44" s="68">
        <v>2</v>
      </c>
      <c r="CP44" s="69" t="s">
        <v>129</v>
      </c>
      <c r="CQ44" s="58" t="s">
        <v>133</v>
      </c>
      <c r="CR44" s="55"/>
      <c r="CS44" s="32">
        <v>550.54672540000001</v>
      </c>
      <c r="CT44" s="33">
        <v>600.54672540000001</v>
      </c>
      <c r="CU44" s="34">
        <v>680.53000499999996</v>
      </c>
      <c r="CV44" s="55"/>
      <c r="CW44" s="60">
        <f t="shared" si="112"/>
        <v>3260.98</v>
      </c>
      <c r="CX44" s="33">
        <v>3161.3180000000002</v>
      </c>
      <c r="CY44" s="34">
        <v>3360.6419999999998</v>
      </c>
      <c r="CZ44" s="55"/>
      <c r="DA44" s="32">
        <v>135.31899999999999</v>
      </c>
      <c r="DB44" s="33">
        <v>105.80500000000001</v>
      </c>
      <c r="DC44" s="33">
        <v>279.565</v>
      </c>
      <c r="DD44" s="33">
        <v>158.964</v>
      </c>
      <c r="DE44" s="33">
        <v>636.93399999999997</v>
      </c>
      <c r="DF44" s="33">
        <v>133.97300000000001</v>
      </c>
      <c r="DG44" s="33">
        <v>21.652000000000001</v>
      </c>
      <c r="DH44" s="33">
        <v>56.787999999999556</v>
      </c>
      <c r="DI44" s="66">
        <v>3078.1229999999996</v>
      </c>
      <c r="DJ44" s="66">
        <f t="shared" si="113"/>
        <v>4607.1229999999996</v>
      </c>
      <c r="DK44" s="33"/>
      <c r="DL44" s="47">
        <f t="shared" si="114"/>
        <v>2.9371692485744356E-2</v>
      </c>
      <c r="DM44" s="41">
        <f t="shared" si="115"/>
        <v>2.2965525339783639E-2</v>
      </c>
      <c r="DN44" s="41">
        <f t="shared" si="116"/>
        <v>6.0681036733770732E-2</v>
      </c>
      <c r="DO44" s="41">
        <f t="shared" si="117"/>
        <v>3.4503962668242204E-2</v>
      </c>
      <c r="DP44" s="41">
        <f t="shared" si="118"/>
        <v>0.13824983617758849</v>
      </c>
      <c r="DQ44" s="41">
        <f t="shared" si="119"/>
        <v>2.907953618776838E-2</v>
      </c>
      <c r="DR44" s="41">
        <f t="shared" si="120"/>
        <v>4.6996791707102246E-3</v>
      </c>
      <c r="DS44" s="41">
        <f t="shared" si="121"/>
        <v>1.2326130645958347E-2</v>
      </c>
      <c r="DT44" s="41">
        <f t="shared" si="122"/>
        <v>0.66812260059043349</v>
      </c>
      <c r="DU44" s="70">
        <f t="shared" si="123"/>
        <v>0.99999999999999989</v>
      </c>
      <c r="DV44" s="55"/>
      <c r="DW44" s="35">
        <v>26.655999999999999</v>
      </c>
      <c r="DX44" s="36">
        <v>50.744</v>
      </c>
      <c r="DY44" s="66">
        <f t="shared" si="124"/>
        <v>77.400000000000006</v>
      </c>
      <c r="EA44" s="35">
        <v>0.2</v>
      </c>
      <c r="EB44" s="36">
        <v>20</v>
      </c>
      <c r="EC44" s="66">
        <f t="shared" si="125"/>
        <v>20.2</v>
      </c>
      <c r="EE44" s="32">
        <f t="shared" si="126"/>
        <v>3207.6940000000004</v>
      </c>
      <c r="EF44" s="33">
        <f t="shared" si="127"/>
        <v>1669.0000000000002</v>
      </c>
      <c r="EG44" s="34">
        <f t="shared" si="128"/>
        <v>4876.6940000000004</v>
      </c>
      <c r="EH44" s="63"/>
      <c r="EI44" s="47">
        <v>0.65775994967082207</v>
      </c>
      <c r="EJ44" s="41">
        <v>0.34224005032917793</v>
      </c>
      <c r="EK44" s="42">
        <f t="shared" si="129"/>
        <v>1</v>
      </c>
      <c r="EL44" s="55"/>
      <c r="EM44" s="60">
        <f t="shared" si="130"/>
        <v>630.49350000000004</v>
      </c>
      <c r="EN44" s="33">
        <v>603.50300000000004</v>
      </c>
      <c r="EO44" s="34">
        <v>657.48400000000004</v>
      </c>
      <c r="EQ44" s="60">
        <f t="shared" si="131"/>
        <v>4666.2479999999996</v>
      </c>
      <c r="ER44" s="33">
        <v>4455.8019999999997</v>
      </c>
      <c r="ES44" s="34">
        <v>4876.6940000000004</v>
      </c>
      <c r="EU44" s="60">
        <f t="shared" si="132"/>
        <v>1547.0450000000001</v>
      </c>
      <c r="EV44" s="33">
        <v>1548.09</v>
      </c>
      <c r="EW44" s="34">
        <v>1546</v>
      </c>
      <c r="EY44" s="60">
        <f t="shared" si="133"/>
        <v>6213.2929999999997</v>
      </c>
      <c r="EZ44" s="55">
        <f t="shared" si="134"/>
        <v>6003.8919999999998</v>
      </c>
      <c r="FA44" s="68">
        <f t="shared" si="135"/>
        <v>6422.6940000000004</v>
      </c>
      <c r="FC44" s="60">
        <f t="shared" si="136"/>
        <v>3487.8935000000001</v>
      </c>
      <c r="FD44" s="33">
        <v>3222.2779999999998</v>
      </c>
      <c r="FE44" s="34">
        <v>3753.509</v>
      </c>
      <c r="FF44" s="33"/>
      <c r="FG44" s="71">
        <f t="shared" si="137"/>
        <v>0.57042310179598033</v>
      </c>
    </row>
    <row r="45" spans="1:163" x14ac:dyDescent="0.2">
      <c r="A45" s="1"/>
      <c r="B45" s="72" t="s">
        <v>172</v>
      </c>
      <c r="C45" s="32">
        <v>4572.0529999999999</v>
      </c>
      <c r="D45" s="33">
        <v>4330.6125000000002</v>
      </c>
      <c r="E45" s="33">
        <v>3448.7370000000001</v>
      </c>
      <c r="F45" s="33">
        <v>1497</v>
      </c>
      <c r="G45" s="33">
        <v>3266.7420000000002</v>
      </c>
      <c r="H45" s="33">
        <v>6069.0529999999999</v>
      </c>
      <c r="I45" s="34">
        <v>4945.7370000000001</v>
      </c>
      <c r="J45" s="33"/>
      <c r="K45" s="35">
        <v>41.811999999999998</v>
      </c>
      <c r="L45" s="36">
        <v>13.843999999999999</v>
      </c>
      <c r="M45" s="36">
        <v>7.8E-2</v>
      </c>
      <c r="N45" s="37">
        <f t="shared" si="69"/>
        <v>55.734000000000002</v>
      </c>
      <c r="O45" s="36">
        <v>32.056999999999995</v>
      </c>
      <c r="P45" s="37">
        <f t="shared" si="70"/>
        <v>23.677000000000007</v>
      </c>
      <c r="Q45" s="36">
        <v>0.91600000000000004</v>
      </c>
      <c r="R45" s="37">
        <f t="shared" si="71"/>
        <v>22.761000000000006</v>
      </c>
      <c r="S45" s="36">
        <v>9.0030000000000001</v>
      </c>
      <c r="T45" s="36">
        <v>0.4</v>
      </c>
      <c r="U45" s="36">
        <v>-0.19400000000000001</v>
      </c>
      <c r="V45" s="37">
        <f t="shared" si="72"/>
        <v>31.97000000000001</v>
      </c>
      <c r="W45" s="36">
        <v>8</v>
      </c>
      <c r="X45" s="38">
        <f t="shared" si="73"/>
        <v>23.97000000000001</v>
      </c>
      <c r="Y45" s="36"/>
      <c r="Z45" s="39">
        <f t="shared" si="74"/>
        <v>1.9309970587301446E-2</v>
      </c>
      <c r="AA45" s="40">
        <f t="shared" si="75"/>
        <v>6.3935528750263381E-3</v>
      </c>
      <c r="AB45" s="41">
        <f t="shared" si="76"/>
        <v>0.49214732026344465</v>
      </c>
      <c r="AC45" s="41">
        <f t="shared" si="77"/>
        <v>0.49518822311815497</v>
      </c>
      <c r="AD45" s="41">
        <f t="shared" si="78"/>
        <v>0.57517852657264856</v>
      </c>
      <c r="AE45" s="40">
        <f t="shared" si="79"/>
        <v>1.4804834189159151E-2</v>
      </c>
      <c r="AF45" s="40">
        <f t="shared" si="80"/>
        <v>1.1070027623113363E-2</v>
      </c>
      <c r="AG45" s="40">
        <f t="shared" si="81"/>
        <v>2.0736007142114106E-2</v>
      </c>
      <c r="AH45" s="40">
        <f t="shared" si="82"/>
        <v>2.8616900970426969E-2</v>
      </c>
      <c r="AI45" s="40">
        <f t="shared" si="83"/>
        <v>1.9690123427687074E-2</v>
      </c>
      <c r="AJ45" s="42">
        <f t="shared" si="84"/>
        <v>9.8312446552604571E-2</v>
      </c>
      <c r="AK45" s="36"/>
      <c r="AL45" s="47">
        <f t="shared" si="85"/>
        <v>2.8898776564260282E-2</v>
      </c>
      <c r="AM45" s="41">
        <f t="shared" si="86"/>
        <v>2.8963128247538598E-2</v>
      </c>
      <c r="AN45" s="42">
        <f t="shared" si="87"/>
        <v>9.3980588766775175E-2</v>
      </c>
      <c r="AO45" s="36"/>
      <c r="AP45" s="47">
        <f t="shared" si="88"/>
        <v>0.94722850713174134</v>
      </c>
      <c r="AQ45" s="41">
        <f t="shared" si="89"/>
        <v>0.81244534773019617</v>
      </c>
      <c r="AR45" s="41">
        <f t="shared" si="90"/>
        <v>-4.8913256254903434E-2</v>
      </c>
      <c r="AS45" s="41">
        <f t="shared" si="91"/>
        <v>0.21385753839686461</v>
      </c>
      <c r="AT45" s="100">
        <v>2.6</v>
      </c>
      <c r="AU45" s="36"/>
      <c r="AV45" s="47">
        <f t="shared" si="92"/>
        <v>0.16517941281105777</v>
      </c>
      <c r="AW45" s="41">
        <f t="shared" si="93"/>
        <v>0.18530000000000002</v>
      </c>
      <c r="AX45" s="42">
        <f t="shared" si="94"/>
        <v>0.20120000000000002</v>
      </c>
      <c r="AY45" s="36"/>
      <c r="AZ45" s="47">
        <f t="shared" si="95"/>
        <v>0.11091253754057533</v>
      </c>
      <c r="BA45" s="41">
        <f t="shared" si="96"/>
        <v>0.17484784644413812</v>
      </c>
      <c r="BB45" s="41">
        <f t="shared" si="97"/>
        <v>0.19496843363308036</v>
      </c>
      <c r="BC45" s="42">
        <f t="shared" si="98"/>
        <v>0.21086843363308033</v>
      </c>
      <c r="BD45" s="36"/>
      <c r="BE45" s="39">
        <f t="shared" si="99"/>
        <v>5.3877527733178017E-4</v>
      </c>
      <c r="BF45" s="41">
        <f t="shared" si="100"/>
        <v>2.7690447400241836E-2</v>
      </c>
      <c r="BG45" s="40">
        <f t="shared" si="101"/>
        <v>6.6699780238388719E-3</v>
      </c>
      <c r="BH45" s="41">
        <f t="shared" si="102"/>
        <v>4.3634466733058284E-2</v>
      </c>
      <c r="BI45" s="41">
        <f t="shared" si="103"/>
        <v>0.70510943571516183</v>
      </c>
      <c r="BJ45" s="42">
        <f t="shared" si="104"/>
        <v>0.79436836208637862</v>
      </c>
      <c r="BK45" s="36"/>
      <c r="BL45" s="35">
        <v>81.158000000000001</v>
      </c>
      <c r="BM45" s="36">
        <v>401.45299999999997</v>
      </c>
      <c r="BN45" s="37">
        <f t="shared" si="105"/>
        <v>482.61099999999999</v>
      </c>
      <c r="BO45" s="33">
        <v>3448.7370000000001</v>
      </c>
      <c r="BP45" s="36">
        <v>9.9659999999999993</v>
      </c>
      <c r="BQ45" s="36">
        <v>10.111000000000001</v>
      </c>
      <c r="BR45" s="37">
        <f t="shared" si="106"/>
        <v>3428.6600000000003</v>
      </c>
      <c r="BS45" s="36">
        <v>495.15699999999998</v>
      </c>
      <c r="BT45" s="36">
        <v>118.01900000000001</v>
      </c>
      <c r="BU45" s="37">
        <f t="shared" si="107"/>
        <v>613.17599999999993</v>
      </c>
      <c r="BV45" s="36">
        <v>16.632999999999999</v>
      </c>
      <c r="BW45" s="36">
        <v>0</v>
      </c>
      <c r="BX45" s="36">
        <v>2.6389999999999998</v>
      </c>
      <c r="BY45" s="36">
        <v>28.333999999999769</v>
      </c>
      <c r="BZ45" s="37">
        <f t="shared" si="108"/>
        <v>4572.0529999999999</v>
      </c>
      <c r="CA45" s="36">
        <v>100.038</v>
      </c>
      <c r="CB45" s="33">
        <v>3266.7420000000002</v>
      </c>
      <c r="CC45" s="37">
        <f t="shared" si="109"/>
        <v>3366.78</v>
      </c>
      <c r="CD45" s="36">
        <v>564.096</v>
      </c>
      <c r="CE45" s="36">
        <v>44.078999999999667</v>
      </c>
      <c r="CF45" s="37">
        <f t="shared" si="110"/>
        <v>608.17499999999973</v>
      </c>
      <c r="CG45" s="36">
        <v>90</v>
      </c>
      <c r="CH45" s="36">
        <v>507.09800000000001</v>
      </c>
      <c r="CI45" s="66">
        <f t="shared" si="111"/>
        <v>4572.0529999999999</v>
      </c>
      <c r="CJ45" s="36"/>
      <c r="CK45" s="67">
        <v>977.76800000000003</v>
      </c>
      <c r="CL45" s="36"/>
      <c r="CM45" s="60" t="s">
        <v>199</v>
      </c>
      <c r="CN45" s="55">
        <v>37</v>
      </c>
      <c r="CO45" s="68">
        <v>5</v>
      </c>
      <c r="CP45" s="69" t="s">
        <v>129</v>
      </c>
      <c r="CQ45" s="58" t="s">
        <v>133</v>
      </c>
      <c r="CR45" s="55"/>
      <c r="CS45" s="32">
        <v>409.51313060000012</v>
      </c>
      <c r="CT45" s="33">
        <v>459.39613060000011</v>
      </c>
      <c r="CU45" s="34">
        <v>498.81544240000011</v>
      </c>
      <c r="CV45" s="55"/>
      <c r="CW45" s="60">
        <f t="shared" si="112"/>
        <v>2311.9205000000002</v>
      </c>
      <c r="CX45" s="33">
        <v>2144.6390000000001</v>
      </c>
      <c r="CY45" s="34">
        <v>2479.2020000000002</v>
      </c>
      <c r="CZ45" s="55"/>
      <c r="DA45" s="32">
        <v>151.065</v>
      </c>
      <c r="DB45" s="33">
        <v>34.6</v>
      </c>
      <c r="DC45" s="33">
        <v>131.17599999999999</v>
      </c>
      <c r="DD45" s="33">
        <v>43.109000000000002</v>
      </c>
      <c r="DE45" s="33">
        <v>428.76799999999997</v>
      </c>
      <c r="DF45" s="33">
        <v>83.905000000000001</v>
      </c>
      <c r="DG45" s="33">
        <v>10.022</v>
      </c>
      <c r="DH45" s="33">
        <v>19.355000000000018</v>
      </c>
      <c r="DI45" s="66">
        <v>2377.42</v>
      </c>
      <c r="DJ45" s="66">
        <f t="shared" si="113"/>
        <v>3279.42</v>
      </c>
      <c r="DK45" s="33"/>
      <c r="DL45" s="47">
        <f t="shared" si="114"/>
        <v>4.6064547999341343E-2</v>
      </c>
      <c r="DM45" s="41">
        <f t="shared" si="115"/>
        <v>1.0550646150843748E-2</v>
      </c>
      <c r="DN45" s="41">
        <f t="shared" si="116"/>
        <v>3.9999756054424254E-2</v>
      </c>
      <c r="DO45" s="41">
        <f t="shared" si="117"/>
        <v>1.3145312280830147E-2</v>
      </c>
      <c r="DP45" s="41">
        <f t="shared" si="118"/>
        <v>0.13074507077471015</v>
      </c>
      <c r="DQ45" s="41">
        <f t="shared" si="119"/>
        <v>2.5585316915796085E-2</v>
      </c>
      <c r="DR45" s="41">
        <f t="shared" si="120"/>
        <v>3.0560282001085557E-3</v>
      </c>
      <c r="DS45" s="41">
        <f t="shared" si="121"/>
        <v>5.9019582731092745E-3</v>
      </c>
      <c r="DT45" s="41">
        <f t="shared" si="122"/>
        <v>0.72495136335083643</v>
      </c>
      <c r="DU45" s="70">
        <f t="shared" si="123"/>
        <v>1</v>
      </c>
      <c r="DV45" s="55"/>
      <c r="DW45" s="35">
        <v>5.9980000000000002</v>
      </c>
      <c r="DX45" s="36">
        <v>17.004999999999999</v>
      </c>
      <c r="DY45" s="66">
        <f t="shared" si="124"/>
        <v>23.003</v>
      </c>
      <c r="EA45" s="35">
        <v>9.9659999999999993</v>
      </c>
      <c r="EB45" s="36">
        <v>10.111000000000001</v>
      </c>
      <c r="EC45" s="66">
        <f t="shared" si="125"/>
        <v>20.076999999999998</v>
      </c>
      <c r="EE45" s="32">
        <f t="shared" si="126"/>
        <v>2431.7370000000001</v>
      </c>
      <c r="EF45" s="33">
        <f t="shared" si="127"/>
        <v>1017</v>
      </c>
      <c r="EG45" s="34">
        <f t="shared" si="128"/>
        <v>3448.7370000000001</v>
      </c>
      <c r="EH45" s="63"/>
      <c r="EI45" s="47">
        <v>0.70510943571516183</v>
      </c>
      <c r="EJ45" s="41">
        <v>0.29489056428483817</v>
      </c>
      <c r="EK45" s="42">
        <f t="shared" si="129"/>
        <v>1</v>
      </c>
      <c r="EL45" s="55"/>
      <c r="EM45" s="60">
        <f t="shared" si="130"/>
        <v>487.62900000000002</v>
      </c>
      <c r="EN45" s="33">
        <v>468.16</v>
      </c>
      <c r="EO45" s="34">
        <v>507.09800000000001</v>
      </c>
      <c r="EQ45" s="60">
        <f t="shared" si="131"/>
        <v>3400.3045000000002</v>
      </c>
      <c r="ER45" s="33">
        <v>3351.8719999999998</v>
      </c>
      <c r="ES45" s="34">
        <v>3448.7370000000001</v>
      </c>
      <c r="EU45" s="60">
        <f t="shared" si="132"/>
        <v>1475.8265000000001</v>
      </c>
      <c r="EV45" s="33">
        <v>1454.653</v>
      </c>
      <c r="EW45" s="34">
        <v>1497</v>
      </c>
      <c r="EY45" s="60">
        <f t="shared" si="133"/>
        <v>4876.1309999999994</v>
      </c>
      <c r="EZ45" s="55">
        <f t="shared" si="134"/>
        <v>4806.5249999999996</v>
      </c>
      <c r="FA45" s="68">
        <f t="shared" si="135"/>
        <v>4945.7370000000001</v>
      </c>
      <c r="FC45" s="60">
        <f t="shared" si="136"/>
        <v>3126.424</v>
      </c>
      <c r="FD45" s="33">
        <v>2986.1060000000002</v>
      </c>
      <c r="FE45" s="34">
        <v>3266.7420000000002</v>
      </c>
      <c r="FF45" s="33"/>
      <c r="FG45" s="71">
        <f t="shared" si="137"/>
        <v>0.54225136935201768</v>
      </c>
    </row>
    <row r="46" spans="1:163" x14ac:dyDescent="0.2">
      <c r="A46" s="1"/>
      <c r="B46" s="72" t="s">
        <v>136</v>
      </c>
      <c r="C46" s="32">
        <v>10371.201999999999</v>
      </c>
      <c r="D46" s="33">
        <v>10042.624</v>
      </c>
      <c r="E46" s="33">
        <v>8484.6509999999998</v>
      </c>
      <c r="F46" s="33">
        <v>3531</v>
      </c>
      <c r="G46" s="33">
        <v>6501.7370000000001</v>
      </c>
      <c r="H46" s="33">
        <v>13902.201999999999</v>
      </c>
      <c r="I46" s="34">
        <v>12015.651</v>
      </c>
      <c r="J46" s="33"/>
      <c r="K46" s="35">
        <v>78.680000000000007</v>
      </c>
      <c r="L46" s="36">
        <v>19.860300000000002</v>
      </c>
      <c r="M46" s="36">
        <v>0.95799999999999996</v>
      </c>
      <c r="N46" s="37">
        <f t="shared" si="69"/>
        <v>99.4983</v>
      </c>
      <c r="O46" s="36">
        <v>56.238</v>
      </c>
      <c r="P46" s="37">
        <f t="shared" si="70"/>
        <v>43.260300000000001</v>
      </c>
      <c r="Q46" s="36">
        <v>3.504</v>
      </c>
      <c r="R46" s="37">
        <f t="shared" si="71"/>
        <v>39.756300000000003</v>
      </c>
      <c r="S46" s="36">
        <v>16.715</v>
      </c>
      <c r="T46" s="36">
        <v>1.361</v>
      </c>
      <c r="U46" s="36">
        <v>0</v>
      </c>
      <c r="V46" s="37">
        <f t="shared" si="72"/>
        <v>57.832299999999996</v>
      </c>
      <c r="W46" s="36">
        <v>10.603</v>
      </c>
      <c r="X46" s="38">
        <f t="shared" si="73"/>
        <v>47.229299999999995</v>
      </c>
      <c r="Y46" s="36"/>
      <c r="Z46" s="39">
        <f t="shared" si="74"/>
        <v>1.5669211552677868E-2</v>
      </c>
      <c r="AA46" s="40">
        <f t="shared" si="75"/>
        <v>3.9552013497667548E-3</v>
      </c>
      <c r="AB46" s="41">
        <f t="shared" si="76"/>
        <v>0.47831881627192335</v>
      </c>
      <c r="AC46" s="41">
        <f t="shared" si="77"/>
        <v>0.48392051512176315</v>
      </c>
      <c r="AD46" s="41">
        <f t="shared" si="78"/>
        <v>0.56521568710219172</v>
      </c>
      <c r="AE46" s="40">
        <f t="shared" si="79"/>
        <v>1.1199861709449642E-2</v>
      </c>
      <c r="AF46" s="40">
        <f t="shared" si="80"/>
        <v>9.4057688508501353E-3</v>
      </c>
      <c r="AG46" s="40">
        <f t="shared" si="81"/>
        <v>2.0130485670615532E-2</v>
      </c>
      <c r="AH46" s="40">
        <f t="shared" si="82"/>
        <v>2.6143294697117587E-2</v>
      </c>
      <c r="AI46" s="40">
        <f t="shared" si="83"/>
        <v>1.6945278195245165E-2</v>
      </c>
      <c r="AJ46" s="42">
        <f t="shared" si="84"/>
        <v>9.4939993235701625E-2</v>
      </c>
      <c r="AK46" s="36"/>
      <c r="AL46" s="47">
        <f t="shared" si="85"/>
        <v>6.7364341972693698E-2</v>
      </c>
      <c r="AM46" s="41">
        <f t="shared" si="86"/>
        <v>0.11480009697261195</v>
      </c>
      <c r="AN46" s="42">
        <f t="shared" si="87"/>
        <v>8.5095307665835854E-2</v>
      </c>
      <c r="AO46" s="36"/>
      <c r="AP46" s="47">
        <f t="shared" si="88"/>
        <v>0.76629398192100062</v>
      </c>
      <c r="AQ46" s="41">
        <f t="shared" si="89"/>
        <v>0.70306819172240509</v>
      </c>
      <c r="AR46" s="41">
        <f t="shared" si="90"/>
        <v>0.12140222512298961</v>
      </c>
      <c r="AS46" s="41">
        <f t="shared" si="91"/>
        <v>0.14336216766388316</v>
      </c>
      <c r="AT46" s="100">
        <v>1.52</v>
      </c>
      <c r="AU46" s="36"/>
      <c r="AV46" s="47">
        <f t="shared" si="92"/>
        <v>0.15852555539737734</v>
      </c>
      <c r="AW46" s="41">
        <f t="shared" si="93"/>
        <v>0.17770584930767663</v>
      </c>
      <c r="AX46" s="42">
        <f t="shared" si="94"/>
        <v>0.19901728698578697</v>
      </c>
      <c r="AY46" s="36"/>
      <c r="AZ46" s="47">
        <f t="shared" si="95"/>
        <v>9.9028155077878155E-2</v>
      </c>
      <c r="BA46" s="41">
        <f t="shared" si="96"/>
        <v>0.16859079823268508</v>
      </c>
      <c r="BB46" s="41">
        <f t="shared" si="97"/>
        <v>0.1877710921429844</v>
      </c>
      <c r="BC46" s="42">
        <f t="shared" si="98"/>
        <v>0.20908252982109474</v>
      </c>
      <c r="BD46" s="36"/>
      <c r="BE46" s="39">
        <f t="shared" si="99"/>
        <v>8.5287576613387098E-4</v>
      </c>
      <c r="BF46" s="41">
        <f t="shared" si="100"/>
        <v>5.7127671541974324E-2</v>
      </c>
      <c r="BG46" s="40">
        <f t="shared" si="101"/>
        <v>1.2507173247314474E-2</v>
      </c>
      <c r="BH46" s="41">
        <f t="shared" si="102"/>
        <v>9.902984921415546E-2</v>
      </c>
      <c r="BI46" s="41">
        <f t="shared" si="103"/>
        <v>0.75267633282736079</v>
      </c>
      <c r="BJ46" s="42">
        <f t="shared" si="104"/>
        <v>0.82535652874738119</v>
      </c>
      <c r="BK46" s="36"/>
      <c r="BL46" s="35">
        <v>228.33199999999999</v>
      </c>
      <c r="BM46" s="36">
        <v>30.87</v>
      </c>
      <c r="BN46" s="37">
        <f t="shared" si="105"/>
        <v>259.202</v>
      </c>
      <c r="BO46" s="33">
        <v>8484.6509999999998</v>
      </c>
      <c r="BP46" s="36">
        <v>29.106000000000002</v>
      </c>
      <c r="BQ46" s="36">
        <v>15.439</v>
      </c>
      <c r="BR46" s="37">
        <f t="shared" si="106"/>
        <v>8440.1059999999998</v>
      </c>
      <c r="BS46" s="36">
        <v>1164.7850000000001</v>
      </c>
      <c r="BT46" s="36">
        <v>341.46100000000001</v>
      </c>
      <c r="BU46" s="37">
        <f t="shared" si="107"/>
        <v>1506.2460000000001</v>
      </c>
      <c r="BV46" s="36">
        <v>24</v>
      </c>
      <c r="BW46" s="36">
        <v>2.7149999999999999</v>
      </c>
      <c r="BX46" s="36">
        <v>81.292000000000002</v>
      </c>
      <c r="BY46" s="36">
        <v>57.641000000000133</v>
      </c>
      <c r="BZ46" s="37">
        <f t="shared" si="108"/>
        <v>10371.201999999999</v>
      </c>
      <c r="CA46" s="36">
        <v>22.837</v>
      </c>
      <c r="CB46" s="33">
        <v>6501.7370000000001</v>
      </c>
      <c r="CC46" s="37">
        <f t="shared" si="109"/>
        <v>6524.5740000000005</v>
      </c>
      <c r="CD46" s="36">
        <v>2533.0880000000002</v>
      </c>
      <c r="CE46" s="36">
        <v>96.498999999998659</v>
      </c>
      <c r="CF46" s="37">
        <f t="shared" si="110"/>
        <v>2629.5869999999986</v>
      </c>
      <c r="CG46" s="36">
        <v>190</v>
      </c>
      <c r="CH46" s="36">
        <v>1027.0409999999999</v>
      </c>
      <c r="CI46" s="66">
        <f t="shared" si="111"/>
        <v>10371.201999999999</v>
      </c>
      <c r="CJ46" s="36"/>
      <c r="CK46" s="67">
        <v>1486.8380000000002</v>
      </c>
      <c r="CL46" s="36"/>
      <c r="CM46" s="60" t="s">
        <v>200</v>
      </c>
      <c r="CN46" s="55">
        <v>60</v>
      </c>
      <c r="CO46" s="68">
        <v>4</v>
      </c>
      <c r="CP46" s="69" t="s">
        <v>129</v>
      </c>
      <c r="CQ46" s="58" t="s">
        <v>133</v>
      </c>
      <c r="CR46" s="55"/>
      <c r="CS46" s="32">
        <v>743.85199999999998</v>
      </c>
      <c r="CT46" s="33">
        <v>833.85199999999998</v>
      </c>
      <c r="CU46" s="34">
        <v>933.85199999999998</v>
      </c>
      <c r="CV46" s="55"/>
      <c r="CW46" s="60">
        <f t="shared" si="112"/>
        <v>4692.3159999999998</v>
      </c>
      <c r="CX46" s="33">
        <v>4692.3159999999998</v>
      </c>
      <c r="CY46" s="34">
        <v>4692.3159999999998</v>
      </c>
      <c r="CZ46" s="55"/>
      <c r="DA46" s="32">
        <v>59.387999999999998</v>
      </c>
      <c r="DB46" s="33">
        <v>118.991</v>
      </c>
      <c r="DC46" s="33">
        <v>277.13200000000001</v>
      </c>
      <c r="DD46" s="33">
        <v>168.87</v>
      </c>
      <c r="DE46" s="33">
        <v>1239.1890000000001</v>
      </c>
      <c r="DF46" s="33">
        <v>196.59899999999999</v>
      </c>
      <c r="DG46" s="33">
        <v>52.143000000000001</v>
      </c>
      <c r="DH46" s="33">
        <v>1.0000000002037268E-3</v>
      </c>
      <c r="DI46" s="66">
        <v>5983.66</v>
      </c>
      <c r="DJ46" s="66">
        <f t="shared" si="113"/>
        <v>8095.973</v>
      </c>
      <c r="DK46" s="33"/>
      <c r="DL46" s="47">
        <f t="shared" si="114"/>
        <v>7.3354987720438292E-3</v>
      </c>
      <c r="DM46" s="41">
        <f t="shared" si="115"/>
        <v>1.4697553956763443E-2</v>
      </c>
      <c r="DN46" s="41">
        <f t="shared" si="116"/>
        <v>3.4230845384489304E-2</v>
      </c>
      <c r="DO46" s="41">
        <f t="shared" si="117"/>
        <v>2.0858518179346697E-2</v>
      </c>
      <c r="DP46" s="41">
        <f t="shared" si="118"/>
        <v>0.15306239287112247</v>
      </c>
      <c r="DQ46" s="41">
        <f t="shared" si="119"/>
        <v>2.4283554305331797E-2</v>
      </c>
      <c r="DR46" s="41">
        <f t="shared" si="120"/>
        <v>6.4406094239691757E-3</v>
      </c>
      <c r="DS46" s="41">
        <f t="shared" si="121"/>
        <v>1.2351819851717969E-7</v>
      </c>
      <c r="DT46" s="41">
        <f t="shared" si="122"/>
        <v>0.73909090358873475</v>
      </c>
      <c r="DU46" s="70">
        <f t="shared" si="123"/>
        <v>1</v>
      </c>
      <c r="DV46" s="55"/>
      <c r="DW46" s="35">
        <v>37.518000000000001</v>
      </c>
      <c r="DX46" s="36">
        <v>68.600999999999999</v>
      </c>
      <c r="DY46" s="66">
        <f t="shared" si="124"/>
        <v>106.119</v>
      </c>
      <c r="EA46" s="35">
        <v>29.106000000000002</v>
      </c>
      <c r="EB46" s="36">
        <v>15.439</v>
      </c>
      <c r="EC46" s="66">
        <f t="shared" si="125"/>
        <v>44.545000000000002</v>
      </c>
      <c r="EE46" s="32">
        <f t="shared" si="126"/>
        <v>6386.1959999999999</v>
      </c>
      <c r="EF46" s="33">
        <f t="shared" si="127"/>
        <v>2098.4550000000004</v>
      </c>
      <c r="EG46" s="34">
        <f t="shared" si="128"/>
        <v>8484.6509999999998</v>
      </c>
      <c r="EH46" s="63"/>
      <c r="EI46" s="47">
        <v>0.75267633282736079</v>
      </c>
      <c r="EJ46" s="41">
        <v>0.24732366717263921</v>
      </c>
      <c r="EK46" s="42">
        <f t="shared" si="129"/>
        <v>1</v>
      </c>
      <c r="EL46" s="55"/>
      <c r="EM46" s="60">
        <f t="shared" si="130"/>
        <v>994.92949999999996</v>
      </c>
      <c r="EN46" s="33">
        <v>962.81799999999998</v>
      </c>
      <c r="EO46" s="34">
        <v>1027.0409999999999</v>
      </c>
      <c r="EQ46" s="60">
        <f t="shared" si="131"/>
        <v>8216.905999999999</v>
      </c>
      <c r="ER46" s="33">
        <v>7949.1610000000001</v>
      </c>
      <c r="ES46" s="34">
        <v>8484.6509999999998</v>
      </c>
      <c r="EU46" s="60">
        <f t="shared" si="132"/>
        <v>3180.0699999999997</v>
      </c>
      <c r="EV46" s="33">
        <v>2829.14</v>
      </c>
      <c r="EW46" s="34">
        <v>3531</v>
      </c>
      <c r="EY46" s="60">
        <f t="shared" si="133"/>
        <v>11396.975999999999</v>
      </c>
      <c r="EZ46" s="55">
        <f t="shared" si="134"/>
        <v>10778.300999999999</v>
      </c>
      <c r="FA46" s="68">
        <f t="shared" si="135"/>
        <v>12015.651</v>
      </c>
      <c r="FC46" s="60">
        <f t="shared" si="136"/>
        <v>6246.7975000000006</v>
      </c>
      <c r="FD46" s="33">
        <v>5991.8580000000002</v>
      </c>
      <c r="FE46" s="34">
        <v>6501.7370000000001</v>
      </c>
      <c r="FF46" s="33"/>
      <c r="FG46" s="71">
        <f t="shared" si="137"/>
        <v>0.45243704635200432</v>
      </c>
    </row>
    <row r="47" spans="1:163" x14ac:dyDescent="0.2">
      <c r="A47" s="1"/>
      <c r="B47" s="72" t="s">
        <v>165</v>
      </c>
      <c r="C47" s="32">
        <v>10235.514999999999</v>
      </c>
      <c r="D47" s="33">
        <v>10012.56</v>
      </c>
      <c r="E47" s="33">
        <v>8507.0040000000008</v>
      </c>
      <c r="F47" s="33">
        <v>1579</v>
      </c>
      <c r="G47" s="33">
        <v>6930.152</v>
      </c>
      <c r="H47" s="33">
        <v>11814.514999999999</v>
      </c>
      <c r="I47" s="34">
        <v>10086.004000000001</v>
      </c>
      <c r="J47" s="33"/>
      <c r="K47" s="35">
        <v>92.733999999999995</v>
      </c>
      <c r="L47" s="36">
        <v>18.573999999999998</v>
      </c>
      <c r="M47" s="36">
        <v>1.1869999999999998</v>
      </c>
      <c r="N47" s="37">
        <f t="shared" si="69"/>
        <v>112.49499999999999</v>
      </c>
      <c r="O47" s="36">
        <v>57.69</v>
      </c>
      <c r="P47" s="37">
        <f t="shared" si="70"/>
        <v>54.804999999999993</v>
      </c>
      <c r="Q47" s="36">
        <v>1.504</v>
      </c>
      <c r="R47" s="37">
        <f t="shared" si="71"/>
        <v>53.300999999999995</v>
      </c>
      <c r="S47" s="36">
        <v>16.507000000000001</v>
      </c>
      <c r="T47" s="36">
        <v>2.0190000000000001</v>
      </c>
      <c r="U47" s="36">
        <v>0</v>
      </c>
      <c r="V47" s="37">
        <f t="shared" si="72"/>
        <v>71.826999999999998</v>
      </c>
      <c r="W47" s="36">
        <v>13.5</v>
      </c>
      <c r="X47" s="38">
        <f t="shared" si="73"/>
        <v>58.326999999999998</v>
      </c>
      <c r="Y47" s="36"/>
      <c r="Z47" s="39">
        <f t="shared" si="74"/>
        <v>1.8523534440742426E-2</v>
      </c>
      <c r="AA47" s="40">
        <f t="shared" si="75"/>
        <v>3.7101400640795158E-3</v>
      </c>
      <c r="AB47" s="41">
        <f t="shared" si="76"/>
        <v>0.44031109516795019</v>
      </c>
      <c r="AC47" s="41">
        <f t="shared" si="77"/>
        <v>0.44720236895552012</v>
      </c>
      <c r="AD47" s="41">
        <f t="shared" si="78"/>
        <v>0.51282279212409443</v>
      </c>
      <c r="AE47" s="40">
        <f t="shared" si="79"/>
        <v>1.1523526450777824E-2</v>
      </c>
      <c r="AF47" s="40">
        <f t="shared" si="80"/>
        <v>1.1650766637103798E-2</v>
      </c>
      <c r="AG47" s="40">
        <f t="shared" si="81"/>
        <v>2.1700592871864762E-2</v>
      </c>
      <c r="AH47" s="40">
        <f t="shared" si="82"/>
        <v>2.7282839437768359E-2</v>
      </c>
      <c r="AI47" s="40">
        <f t="shared" si="83"/>
        <v>1.9830666769476635E-2</v>
      </c>
      <c r="AJ47" s="42">
        <f t="shared" si="84"/>
        <v>0.12326064744225755</v>
      </c>
      <c r="AK47" s="36"/>
      <c r="AL47" s="47">
        <f t="shared" si="85"/>
        <v>9.2452488548324482E-2</v>
      </c>
      <c r="AM47" s="41">
        <f t="shared" si="86"/>
        <v>9.3616625394926128E-2</v>
      </c>
      <c r="AN47" s="42">
        <f t="shared" si="87"/>
        <v>4.7772066646518029E-2</v>
      </c>
      <c r="AO47" s="36"/>
      <c r="AP47" s="47">
        <f t="shared" si="88"/>
        <v>0.81464073603350828</v>
      </c>
      <c r="AQ47" s="41">
        <f t="shared" si="89"/>
        <v>0.75484681629370287</v>
      </c>
      <c r="AR47" s="41">
        <f t="shared" si="90"/>
        <v>7.9782306996765667E-2</v>
      </c>
      <c r="AS47" s="41">
        <f t="shared" si="91"/>
        <v>0.14011087864167071</v>
      </c>
      <c r="AT47" s="100">
        <v>1.21</v>
      </c>
      <c r="AU47" s="36"/>
      <c r="AV47" s="47">
        <f t="shared" si="92"/>
        <v>0.15545446069264354</v>
      </c>
      <c r="AW47" s="41">
        <f t="shared" si="93"/>
        <v>0.17050000000000001</v>
      </c>
      <c r="AX47" s="42">
        <f t="shared" si="94"/>
        <v>0.19267246834462781</v>
      </c>
      <c r="AY47" s="36"/>
      <c r="AZ47" s="47">
        <f t="shared" si="95"/>
        <v>9.6065024573751309E-2</v>
      </c>
      <c r="BA47" s="41">
        <f t="shared" si="96"/>
        <v>0.16577870976535156</v>
      </c>
      <c r="BB47" s="41">
        <f t="shared" si="97"/>
        <v>0.18082424907270803</v>
      </c>
      <c r="BC47" s="42">
        <f t="shared" si="98"/>
        <v>0.20299671741733583</v>
      </c>
      <c r="BD47" s="36"/>
      <c r="BE47" s="39">
        <f t="shared" si="99"/>
        <v>3.6921398540352767E-4</v>
      </c>
      <c r="BF47" s="41">
        <f t="shared" si="100"/>
        <v>2.0509743491838376E-2</v>
      </c>
      <c r="BG47" s="40">
        <f t="shared" si="101"/>
        <v>7.86399065993151E-3</v>
      </c>
      <c r="BH47" s="41">
        <f t="shared" si="102"/>
        <v>6.6831433420811562E-2</v>
      </c>
      <c r="BI47" s="41">
        <f t="shared" si="103"/>
        <v>0.69645964666291438</v>
      </c>
      <c r="BJ47" s="42">
        <f t="shared" si="104"/>
        <v>0.74397997462622456</v>
      </c>
      <c r="BK47" s="36"/>
      <c r="BL47" s="35">
        <v>90.78</v>
      </c>
      <c r="BM47" s="36">
        <v>351.03300000000002</v>
      </c>
      <c r="BN47" s="37">
        <f t="shared" si="105"/>
        <v>441.81299999999999</v>
      </c>
      <c r="BO47" s="33">
        <v>8507.0040000000008</v>
      </c>
      <c r="BP47" s="36">
        <v>7.1619999999999999</v>
      </c>
      <c r="BQ47" s="36">
        <v>10.574</v>
      </c>
      <c r="BR47" s="37">
        <f t="shared" si="106"/>
        <v>8489.268</v>
      </c>
      <c r="BS47" s="36">
        <v>992.29399999999998</v>
      </c>
      <c r="BT47" s="36">
        <v>207.70400000000001</v>
      </c>
      <c r="BU47" s="37">
        <f t="shared" si="107"/>
        <v>1199.998</v>
      </c>
      <c r="BV47" s="36">
        <v>0</v>
      </c>
      <c r="BW47" s="36">
        <v>2.9039999999999999</v>
      </c>
      <c r="BX47" s="36">
        <v>94.254000000000005</v>
      </c>
      <c r="BY47" s="36">
        <v>7.2779999999992384</v>
      </c>
      <c r="BZ47" s="37">
        <f t="shared" si="108"/>
        <v>10235.514999999999</v>
      </c>
      <c r="CA47" s="36">
        <v>2.1000000000000001E-2</v>
      </c>
      <c r="CB47" s="33">
        <v>6930.152</v>
      </c>
      <c r="CC47" s="37">
        <f t="shared" si="109"/>
        <v>6930.1729999999998</v>
      </c>
      <c r="CD47" s="36">
        <v>2040.028</v>
      </c>
      <c r="CE47" s="36">
        <v>71.367999999999483</v>
      </c>
      <c r="CF47" s="37">
        <f t="shared" si="110"/>
        <v>2111.3959999999997</v>
      </c>
      <c r="CG47" s="36">
        <v>210.67099999999999</v>
      </c>
      <c r="CH47" s="36">
        <v>983.27500000000009</v>
      </c>
      <c r="CI47" s="66">
        <f t="shared" si="111"/>
        <v>10235.514999999999</v>
      </c>
      <c r="CJ47" s="36"/>
      <c r="CK47" s="67">
        <v>1434.107</v>
      </c>
      <c r="CL47" s="36"/>
      <c r="CM47" s="60" t="s">
        <v>203</v>
      </c>
      <c r="CN47" s="55">
        <v>65.2</v>
      </c>
      <c r="CO47" s="68">
        <v>10</v>
      </c>
      <c r="CP47" s="69" t="s">
        <v>129</v>
      </c>
      <c r="CQ47" s="58" t="s">
        <v>135</v>
      </c>
      <c r="CR47" s="55"/>
      <c r="CS47" s="32">
        <v>878.24230750000015</v>
      </c>
      <c r="CT47" s="33">
        <v>963.24230750000015</v>
      </c>
      <c r="CU47" s="34">
        <v>1088.5060000000001</v>
      </c>
      <c r="CV47" s="55"/>
      <c r="CW47" s="60">
        <f t="shared" si="112"/>
        <v>5375.6135000000004</v>
      </c>
      <c r="CX47" s="33">
        <v>5101.7120000000004</v>
      </c>
      <c r="CY47" s="34">
        <v>5649.5150000000003</v>
      </c>
      <c r="CZ47" s="55"/>
      <c r="DA47" s="32">
        <v>119.87</v>
      </c>
      <c r="DB47" s="33">
        <v>47.72</v>
      </c>
      <c r="DC47" s="33">
        <v>387.28699999999998</v>
      </c>
      <c r="DD47" s="33">
        <v>179.369</v>
      </c>
      <c r="DE47" s="33">
        <v>1324.3309999999999</v>
      </c>
      <c r="DF47" s="33">
        <v>187.691</v>
      </c>
      <c r="DG47" s="33">
        <v>26.460999999999999</v>
      </c>
      <c r="DH47" s="33">
        <v>0.47900000000026921</v>
      </c>
      <c r="DI47" s="66">
        <v>5967</v>
      </c>
      <c r="DJ47" s="66">
        <f t="shared" si="113"/>
        <v>8240.2079999999987</v>
      </c>
      <c r="DK47" s="33"/>
      <c r="DL47" s="47">
        <f t="shared" si="114"/>
        <v>1.4546962892198841E-2</v>
      </c>
      <c r="DM47" s="41">
        <f t="shared" si="115"/>
        <v>5.7911159524128529E-3</v>
      </c>
      <c r="DN47" s="41">
        <f t="shared" si="116"/>
        <v>4.699966311530001E-2</v>
      </c>
      <c r="DO47" s="41">
        <f t="shared" si="117"/>
        <v>2.1767533052563726E-2</v>
      </c>
      <c r="DP47" s="41">
        <f t="shared" si="118"/>
        <v>0.16071572465161074</v>
      </c>
      <c r="DQ47" s="41">
        <f t="shared" si="119"/>
        <v>2.2777459015597669E-2</v>
      </c>
      <c r="DR47" s="41">
        <f t="shared" si="120"/>
        <v>3.2112053482145114E-3</v>
      </c>
      <c r="DS47" s="41">
        <f t="shared" si="121"/>
        <v>5.8129600612056067E-5</v>
      </c>
      <c r="DT47" s="41">
        <f t="shared" si="122"/>
        <v>0.72413220637148978</v>
      </c>
      <c r="DU47" s="70">
        <f t="shared" si="123"/>
        <v>1.0000000000000002</v>
      </c>
      <c r="DV47" s="55"/>
      <c r="DW47" s="35">
        <v>33.951000000000001</v>
      </c>
      <c r="DX47" s="36">
        <v>32.948</v>
      </c>
      <c r="DY47" s="66">
        <f t="shared" si="124"/>
        <v>66.899000000000001</v>
      </c>
      <c r="EA47" s="35">
        <v>7.1619999999999999</v>
      </c>
      <c r="EB47" s="36">
        <v>10.574</v>
      </c>
      <c r="EC47" s="66">
        <f t="shared" si="125"/>
        <v>17.736000000000001</v>
      </c>
      <c r="EE47" s="32">
        <f t="shared" si="126"/>
        <v>5924.7849999999999</v>
      </c>
      <c r="EF47" s="33">
        <f t="shared" si="127"/>
        <v>2582.219000000001</v>
      </c>
      <c r="EG47" s="34">
        <f t="shared" si="128"/>
        <v>8507.0040000000008</v>
      </c>
      <c r="EH47" s="63"/>
      <c r="EI47" s="47">
        <v>0.69645964666291438</v>
      </c>
      <c r="EJ47" s="41">
        <v>0.30354035333708562</v>
      </c>
      <c r="EK47" s="42">
        <f t="shared" si="129"/>
        <v>1</v>
      </c>
      <c r="EL47" s="55"/>
      <c r="EM47" s="60">
        <f t="shared" si="130"/>
        <v>946.40100000000007</v>
      </c>
      <c r="EN47" s="33">
        <v>909.52700000000004</v>
      </c>
      <c r="EO47" s="34">
        <v>983.27500000000009</v>
      </c>
      <c r="EQ47" s="60">
        <f t="shared" si="131"/>
        <v>8147.0370000000003</v>
      </c>
      <c r="ER47" s="33">
        <v>7787.07</v>
      </c>
      <c r="ES47" s="34">
        <v>8507.0040000000008</v>
      </c>
      <c r="EU47" s="60">
        <f t="shared" si="132"/>
        <v>1507.2719999999999</v>
      </c>
      <c r="EV47" s="33">
        <v>1435.5439999999999</v>
      </c>
      <c r="EW47" s="34">
        <v>1579</v>
      </c>
      <c r="EY47" s="60">
        <f t="shared" si="133"/>
        <v>9654.3090000000011</v>
      </c>
      <c r="EZ47" s="55">
        <f t="shared" si="134"/>
        <v>9222.6139999999996</v>
      </c>
      <c r="FA47" s="68">
        <f t="shared" si="135"/>
        <v>10086.004000000001</v>
      </c>
      <c r="FC47" s="60">
        <f t="shared" si="136"/>
        <v>6772.1655000000001</v>
      </c>
      <c r="FD47" s="33">
        <v>6614.1790000000001</v>
      </c>
      <c r="FE47" s="34">
        <v>6930.152</v>
      </c>
      <c r="FF47" s="33"/>
      <c r="FG47" s="71">
        <f t="shared" si="137"/>
        <v>0.55195219781320248</v>
      </c>
    </row>
    <row r="48" spans="1:163" x14ac:dyDescent="0.2">
      <c r="A48" s="1"/>
      <c r="B48" s="72" t="s">
        <v>207</v>
      </c>
      <c r="C48" s="32">
        <v>6817.9129999999996</v>
      </c>
      <c r="D48" s="33">
        <v>6603.9310000000005</v>
      </c>
      <c r="E48" s="33">
        <v>5266.3109999999997</v>
      </c>
      <c r="F48" s="33">
        <v>1175</v>
      </c>
      <c r="G48" s="33">
        <v>5197.1509999999998</v>
      </c>
      <c r="H48" s="33">
        <v>7992.9129999999996</v>
      </c>
      <c r="I48" s="34">
        <v>6441.3109999999997</v>
      </c>
      <c r="J48" s="33"/>
      <c r="K48" s="35">
        <v>54.945999999999998</v>
      </c>
      <c r="L48" s="36">
        <v>12.855</v>
      </c>
      <c r="M48" s="36">
        <v>1.407</v>
      </c>
      <c r="N48" s="37">
        <f t="shared" si="69"/>
        <v>69.207999999999998</v>
      </c>
      <c r="O48" s="36">
        <v>50.096000000000004</v>
      </c>
      <c r="P48" s="37">
        <f t="shared" si="70"/>
        <v>19.111999999999995</v>
      </c>
      <c r="Q48" s="36">
        <v>1.2649999999999999</v>
      </c>
      <c r="R48" s="37">
        <f t="shared" si="71"/>
        <v>17.846999999999994</v>
      </c>
      <c r="S48" s="36">
        <v>12.311999999999999</v>
      </c>
      <c r="T48" s="36">
        <v>2.528</v>
      </c>
      <c r="U48" s="36">
        <v>-8.4</v>
      </c>
      <c r="V48" s="37">
        <f t="shared" si="72"/>
        <v>24.286999999999992</v>
      </c>
      <c r="W48" s="36">
        <v>3.4249999999999998</v>
      </c>
      <c r="X48" s="38">
        <f t="shared" si="73"/>
        <v>20.861999999999991</v>
      </c>
      <c r="Y48" s="36"/>
      <c r="Z48" s="39">
        <f t="shared" si="74"/>
        <v>1.6640391912029363E-2</v>
      </c>
      <c r="AA48" s="40">
        <f t="shared" si="75"/>
        <v>3.8931357701950547E-3</v>
      </c>
      <c r="AB48" s="41">
        <f t="shared" si="76"/>
        <v>0.59604035789072918</v>
      </c>
      <c r="AC48" s="41">
        <f t="shared" si="77"/>
        <v>0.61452404317958786</v>
      </c>
      <c r="AD48" s="41">
        <f t="shared" si="78"/>
        <v>0.72384695410935163</v>
      </c>
      <c r="AE48" s="40">
        <f t="shared" si="79"/>
        <v>1.5171569781695175E-2</v>
      </c>
      <c r="AF48" s="40">
        <f t="shared" si="80"/>
        <v>6.3180551099034773E-3</v>
      </c>
      <c r="AG48" s="40">
        <f t="shared" si="81"/>
        <v>1.2967386823234194E-2</v>
      </c>
      <c r="AH48" s="40">
        <f t="shared" si="82"/>
        <v>2.1103859525570291E-2</v>
      </c>
      <c r="AI48" s="40">
        <f t="shared" si="83"/>
        <v>1.1093325310816828E-2</v>
      </c>
      <c r="AJ48" s="42">
        <f t="shared" si="84"/>
        <v>5.5560105223840327E-2</v>
      </c>
      <c r="AK48" s="36"/>
      <c r="AL48" s="47">
        <f t="shared" si="85"/>
        <v>4.0745980687061326E-2</v>
      </c>
      <c r="AM48" s="41">
        <f t="shared" si="86"/>
        <v>1.8740375139633159E-2</v>
      </c>
      <c r="AN48" s="42">
        <f t="shared" si="87"/>
        <v>-6.5934281210853388E-2</v>
      </c>
      <c r="AO48" s="36"/>
      <c r="AP48" s="47">
        <f t="shared" si="88"/>
        <v>0.98686746756885424</v>
      </c>
      <c r="AQ48" s="41">
        <f t="shared" si="89"/>
        <v>0.8809687628774584</v>
      </c>
      <c r="AR48" s="41">
        <f t="shared" si="90"/>
        <v>-0.1100113773819056</v>
      </c>
      <c r="AS48" s="41">
        <f t="shared" si="91"/>
        <v>0.21300594478104956</v>
      </c>
      <c r="AT48" s="100">
        <v>2.11</v>
      </c>
      <c r="AU48" s="36"/>
      <c r="AV48" s="47">
        <f t="shared" si="92"/>
        <v>0.21999446271539913</v>
      </c>
      <c r="AW48" s="41">
        <f t="shared" si="93"/>
        <v>0.2321</v>
      </c>
      <c r="AX48" s="42">
        <f t="shared" si="94"/>
        <v>0.24719999999999995</v>
      </c>
      <c r="AY48" s="36"/>
      <c r="AZ48" s="47">
        <f t="shared" si="95"/>
        <v>0.12296944827544734</v>
      </c>
      <c r="BA48" s="41">
        <f t="shared" si="96"/>
        <v>0.2263081056861827</v>
      </c>
      <c r="BB48" s="41">
        <f t="shared" si="97"/>
        <v>0.2384136429707836</v>
      </c>
      <c r="BC48" s="42">
        <f t="shared" si="98"/>
        <v>0.25351364297078355</v>
      </c>
      <c r="BD48" s="36"/>
      <c r="BE48" s="39">
        <f t="shared" si="99"/>
        <v>4.9000420473963827E-4</v>
      </c>
      <c r="BF48" s="41">
        <f t="shared" si="100"/>
        <v>3.7258482563619237E-2</v>
      </c>
      <c r="BG48" s="40">
        <f t="shared" si="101"/>
        <v>1.3890368419183752E-2</v>
      </c>
      <c r="BH48" s="41">
        <f t="shared" si="102"/>
        <v>8.5826048289544848E-2</v>
      </c>
      <c r="BI48" s="41">
        <f t="shared" si="103"/>
        <v>0.82473499950914408</v>
      </c>
      <c r="BJ48" s="42">
        <f t="shared" si="104"/>
        <v>0.85670618915931862</v>
      </c>
      <c r="BK48" s="36"/>
      <c r="BL48" s="35">
        <v>117.191</v>
      </c>
      <c r="BM48" s="36">
        <v>668.65800000000002</v>
      </c>
      <c r="BN48" s="37">
        <f t="shared" si="105"/>
        <v>785.84900000000005</v>
      </c>
      <c r="BO48" s="33">
        <v>5266.3109999999997</v>
      </c>
      <c r="BP48" s="36">
        <v>9.327</v>
      </c>
      <c r="BQ48" s="36">
        <v>4.5949999999999998</v>
      </c>
      <c r="BR48" s="37">
        <f t="shared" si="106"/>
        <v>5252.3889999999992</v>
      </c>
      <c r="BS48" s="36">
        <v>382.37</v>
      </c>
      <c r="BT48" s="36">
        <v>299.72199999999998</v>
      </c>
      <c r="BU48" s="37">
        <f t="shared" si="107"/>
        <v>682.09199999999998</v>
      </c>
      <c r="BV48" s="36">
        <v>8.5640000000000001</v>
      </c>
      <c r="BW48" s="36">
        <v>2.911</v>
      </c>
      <c r="BX48" s="36">
        <v>71.707999999999998</v>
      </c>
      <c r="BY48" s="36">
        <v>14.400000000000205</v>
      </c>
      <c r="BZ48" s="37">
        <f t="shared" si="108"/>
        <v>6817.9129999999996</v>
      </c>
      <c r="CA48" s="36">
        <v>210.43600000000001</v>
      </c>
      <c r="CB48" s="33">
        <v>5197.1509999999998</v>
      </c>
      <c r="CC48" s="37">
        <f t="shared" si="109"/>
        <v>5407.5869999999995</v>
      </c>
      <c r="CD48" s="36">
        <v>400.69900000000001</v>
      </c>
      <c r="CE48" s="36">
        <v>80.158999999999992</v>
      </c>
      <c r="CF48" s="37">
        <f t="shared" si="110"/>
        <v>480.858</v>
      </c>
      <c r="CG48" s="36">
        <v>91.073000000000008</v>
      </c>
      <c r="CH48" s="36">
        <v>838.39499999999998</v>
      </c>
      <c r="CI48" s="66">
        <f t="shared" si="111"/>
        <v>6817.9130000000005</v>
      </c>
      <c r="CJ48" s="36"/>
      <c r="CK48" s="67">
        <v>1452.2560000000001</v>
      </c>
      <c r="CL48" s="36"/>
      <c r="CM48" s="60" t="s">
        <v>203</v>
      </c>
      <c r="CN48" s="55">
        <v>49.7</v>
      </c>
      <c r="CO48" s="68">
        <v>7</v>
      </c>
      <c r="CP48" s="69" t="s">
        <v>129</v>
      </c>
      <c r="CQ48" s="58" t="s">
        <v>135</v>
      </c>
      <c r="CR48" s="55"/>
      <c r="CS48" s="32">
        <v>726.92176330000007</v>
      </c>
      <c r="CT48" s="33">
        <v>766.92176330000007</v>
      </c>
      <c r="CU48" s="34">
        <v>816.8162855999999</v>
      </c>
      <c r="CV48" s="55"/>
      <c r="CW48" s="60">
        <f t="shared" si="112"/>
        <v>3217.6104999999998</v>
      </c>
      <c r="CX48" s="33">
        <v>3130.9479999999999</v>
      </c>
      <c r="CY48" s="34">
        <v>3304.2730000000001</v>
      </c>
      <c r="CZ48" s="55"/>
      <c r="DA48" s="32">
        <v>101.926</v>
      </c>
      <c r="DB48" s="33">
        <v>64.528000000000006</v>
      </c>
      <c r="DC48" s="33">
        <v>164.54300000000001</v>
      </c>
      <c r="DD48" s="33">
        <v>204.43700000000001</v>
      </c>
      <c r="DE48" s="33">
        <v>339.48399999999992</v>
      </c>
      <c r="DF48" s="33">
        <v>16.157</v>
      </c>
      <c r="DG48" s="33">
        <v>2.9660000000000002</v>
      </c>
      <c r="DH48" s="33">
        <v>27.800999999999604</v>
      </c>
      <c r="DI48" s="66">
        <v>4291.3099999999995</v>
      </c>
      <c r="DJ48" s="66">
        <f t="shared" si="113"/>
        <v>5213.1519999999991</v>
      </c>
      <c r="DK48" s="33"/>
      <c r="DL48" s="47">
        <f t="shared" si="114"/>
        <v>1.9551703077140284E-2</v>
      </c>
      <c r="DM48" s="41">
        <f t="shared" si="115"/>
        <v>1.2377924142630028E-2</v>
      </c>
      <c r="DN48" s="41">
        <f t="shared" si="116"/>
        <v>3.1563054367108427E-2</v>
      </c>
      <c r="DO48" s="41">
        <f t="shared" si="117"/>
        <v>3.9215622333666857E-2</v>
      </c>
      <c r="DP48" s="41">
        <f t="shared" si="118"/>
        <v>6.5120679389359837E-2</v>
      </c>
      <c r="DQ48" s="41">
        <f t="shared" si="119"/>
        <v>3.0992765988791431E-3</v>
      </c>
      <c r="DR48" s="41">
        <f t="shared" si="120"/>
        <v>5.6894562061493711E-4</v>
      </c>
      <c r="DS48" s="41">
        <f t="shared" si="121"/>
        <v>5.3328581249884157E-3</v>
      </c>
      <c r="DT48" s="41">
        <f t="shared" si="122"/>
        <v>0.82316993634561209</v>
      </c>
      <c r="DU48" s="70">
        <f t="shared" si="123"/>
        <v>1</v>
      </c>
      <c r="DV48" s="55"/>
      <c r="DW48" s="35">
        <v>31.931999999999999</v>
      </c>
      <c r="DX48" s="36">
        <v>41.219000000000001</v>
      </c>
      <c r="DY48" s="66">
        <f t="shared" si="124"/>
        <v>73.150999999999996</v>
      </c>
      <c r="EA48" s="35">
        <v>9.327</v>
      </c>
      <c r="EB48" s="36">
        <v>4.5949999999999998</v>
      </c>
      <c r="EC48" s="66">
        <f t="shared" si="125"/>
        <v>13.922000000000001</v>
      </c>
      <c r="EE48" s="32">
        <f t="shared" si="126"/>
        <v>4343.3109999999997</v>
      </c>
      <c r="EF48" s="33">
        <f t="shared" si="127"/>
        <v>922.99999999999989</v>
      </c>
      <c r="EG48" s="34">
        <f t="shared" si="128"/>
        <v>5266.3109999999997</v>
      </c>
      <c r="EH48" s="63"/>
      <c r="EI48" s="47">
        <v>0.82473499950914408</v>
      </c>
      <c r="EJ48" s="41">
        <v>0.17526500049085592</v>
      </c>
      <c r="EK48" s="42">
        <f t="shared" si="129"/>
        <v>1</v>
      </c>
      <c r="EL48" s="55"/>
      <c r="EM48" s="60">
        <f t="shared" si="130"/>
        <v>750.97050000000002</v>
      </c>
      <c r="EN48" s="33">
        <v>663.54600000000005</v>
      </c>
      <c r="EO48" s="34">
        <v>838.39499999999998</v>
      </c>
      <c r="EQ48" s="60">
        <f t="shared" si="131"/>
        <v>5163.2209999999995</v>
      </c>
      <c r="ER48" s="33">
        <v>5060.1309999999994</v>
      </c>
      <c r="ES48" s="34">
        <v>5266.3109999999997</v>
      </c>
      <c r="EU48" s="60">
        <f t="shared" si="132"/>
        <v>1218.8440000000001</v>
      </c>
      <c r="EV48" s="33">
        <v>1262.6880000000001</v>
      </c>
      <c r="EW48" s="34">
        <v>1175</v>
      </c>
      <c r="EY48" s="60">
        <f t="shared" si="133"/>
        <v>6382.0649999999996</v>
      </c>
      <c r="EZ48" s="55">
        <f t="shared" si="134"/>
        <v>6322.8189999999995</v>
      </c>
      <c r="FA48" s="68">
        <f t="shared" si="135"/>
        <v>6441.3109999999997</v>
      </c>
      <c r="FC48" s="60">
        <f t="shared" si="136"/>
        <v>5380.5805</v>
      </c>
      <c r="FD48" s="33">
        <v>5564.01</v>
      </c>
      <c r="FE48" s="34">
        <v>5197.1509999999998</v>
      </c>
      <c r="FF48" s="33"/>
      <c r="FG48" s="71">
        <f t="shared" si="137"/>
        <v>0.48464581463565176</v>
      </c>
    </row>
    <row r="49" spans="1:163" x14ac:dyDescent="0.2">
      <c r="A49" s="1"/>
      <c r="B49" s="72" t="s">
        <v>173</v>
      </c>
      <c r="C49" s="32">
        <v>1945.2670000000001</v>
      </c>
      <c r="D49" s="33">
        <v>1889.7335</v>
      </c>
      <c r="E49" s="33">
        <v>1578.7429999999999</v>
      </c>
      <c r="F49" s="33">
        <v>392</v>
      </c>
      <c r="G49" s="33">
        <v>1289.655</v>
      </c>
      <c r="H49" s="33">
        <v>2337.2669999999998</v>
      </c>
      <c r="I49" s="34">
        <v>1970.7429999999999</v>
      </c>
      <c r="J49" s="33"/>
      <c r="K49" s="35">
        <v>19.398</v>
      </c>
      <c r="L49" s="36">
        <v>3.5680000000000005</v>
      </c>
      <c r="M49" s="36">
        <v>0</v>
      </c>
      <c r="N49" s="37">
        <f t="shared" si="69"/>
        <v>22.966000000000001</v>
      </c>
      <c r="O49" s="36">
        <v>13.421999999999999</v>
      </c>
      <c r="P49" s="37">
        <f t="shared" si="70"/>
        <v>9.5440000000000023</v>
      </c>
      <c r="Q49" s="36">
        <v>0.751</v>
      </c>
      <c r="R49" s="37">
        <f t="shared" si="71"/>
        <v>8.7930000000000028</v>
      </c>
      <c r="S49" s="36">
        <v>2.73</v>
      </c>
      <c r="T49" s="36">
        <v>-0.41799999999999998</v>
      </c>
      <c r="U49" s="36">
        <v>8.0000000000000002E-3</v>
      </c>
      <c r="V49" s="37">
        <f t="shared" si="72"/>
        <v>11.113000000000003</v>
      </c>
      <c r="W49" s="36">
        <v>1.2</v>
      </c>
      <c r="X49" s="38">
        <f t="shared" si="73"/>
        <v>9.9130000000000038</v>
      </c>
      <c r="Y49" s="36"/>
      <c r="Z49" s="39">
        <f t="shared" si="74"/>
        <v>2.0529878948539568E-2</v>
      </c>
      <c r="AA49" s="40">
        <f t="shared" si="75"/>
        <v>3.7761938389725327E-3</v>
      </c>
      <c r="AB49" s="41">
        <f t="shared" si="76"/>
        <v>0.53097555186328027</v>
      </c>
      <c r="AC49" s="41">
        <f t="shared" si="77"/>
        <v>0.52233810709838102</v>
      </c>
      <c r="AD49" s="41">
        <f t="shared" si="78"/>
        <v>0.58442915614386481</v>
      </c>
      <c r="AE49" s="40">
        <f t="shared" si="79"/>
        <v>1.4205177608377053E-2</v>
      </c>
      <c r="AF49" s="40">
        <f t="shared" si="80"/>
        <v>1.0491426436584845E-2</v>
      </c>
      <c r="AG49" s="40">
        <f t="shared" si="81"/>
        <v>2.0039379310902498E-2</v>
      </c>
      <c r="AH49" s="40">
        <f t="shared" si="82"/>
        <v>2.3967202775149802E-2</v>
      </c>
      <c r="AI49" s="40">
        <f t="shared" si="83"/>
        <v>1.7775271086529369E-2</v>
      </c>
      <c r="AJ49" s="42">
        <f t="shared" si="84"/>
        <v>0.10325288781026387</v>
      </c>
      <c r="AK49" s="36"/>
      <c r="AL49" s="47">
        <f t="shared" si="85"/>
        <v>4.2090407973190247E-2</v>
      </c>
      <c r="AM49" s="41">
        <f t="shared" si="86"/>
        <v>5.051554470017481E-2</v>
      </c>
      <c r="AN49" s="42">
        <f t="shared" si="87"/>
        <v>7.6750249847836974E-2</v>
      </c>
      <c r="AO49" s="36"/>
      <c r="AP49" s="47">
        <f t="shared" si="88"/>
        <v>0.81688723243745187</v>
      </c>
      <c r="AQ49" s="41">
        <f t="shared" si="89"/>
        <v>0.74567307191945964</v>
      </c>
      <c r="AR49" s="41">
        <f t="shared" si="90"/>
        <v>4.3972369859767324E-2</v>
      </c>
      <c r="AS49" s="41">
        <f t="shared" si="91"/>
        <v>0.18214723223084542</v>
      </c>
      <c r="AT49" s="100">
        <v>3.89</v>
      </c>
      <c r="AU49" s="36"/>
      <c r="AV49" s="47">
        <f t="shared" si="92"/>
        <v>0.17026905825117633</v>
      </c>
      <c r="AW49" s="41">
        <f t="shared" si="93"/>
        <v>0.19024442861951216</v>
      </c>
      <c r="AX49" s="42">
        <f t="shared" si="94"/>
        <v>0.21021880021932959</v>
      </c>
      <c r="AY49" s="36"/>
      <c r="AZ49" s="47">
        <f t="shared" si="95"/>
        <v>0.10230883472551583</v>
      </c>
      <c r="BA49" s="41">
        <f t="shared" si="96"/>
        <v>0.18016985057424198</v>
      </c>
      <c r="BB49" s="41">
        <f t="shared" si="97"/>
        <v>0.20014522094257783</v>
      </c>
      <c r="BC49" s="42">
        <f t="shared" si="98"/>
        <v>0.22011959254239527</v>
      </c>
      <c r="BD49" s="36"/>
      <c r="BE49" s="39">
        <f t="shared" si="99"/>
        <v>9.709993147408297E-4</v>
      </c>
      <c r="BF49" s="41">
        <f t="shared" si="100"/>
        <v>6.3343454790823192E-2</v>
      </c>
      <c r="BG49" s="40">
        <f t="shared" si="101"/>
        <v>1.4040283947418929E-2</v>
      </c>
      <c r="BH49" s="41">
        <f t="shared" si="102"/>
        <v>0.10225679067020962</v>
      </c>
      <c r="BI49" s="41">
        <f t="shared" si="103"/>
        <v>0.73431077762498398</v>
      </c>
      <c r="BJ49" s="42">
        <f t="shared" si="104"/>
        <v>0.78715895476985076</v>
      </c>
      <c r="BK49" s="36"/>
      <c r="BL49" s="35">
        <v>60.895000000000003</v>
      </c>
      <c r="BM49" s="36">
        <v>72.712999999999994</v>
      </c>
      <c r="BN49" s="37">
        <f t="shared" si="105"/>
        <v>133.608</v>
      </c>
      <c r="BO49" s="33">
        <v>1578.7429999999999</v>
      </c>
      <c r="BP49" s="36">
        <v>11.25</v>
      </c>
      <c r="BQ49" s="36">
        <v>6.5</v>
      </c>
      <c r="BR49" s="37">
        <f t="shared" si="106"/>
        <v>1560.9929999999999</v>
      </c>
      <c r="BS49" s="36">
        <v>208.84399999999999</v>
      </c>
      <c r="BT49" s="36">
        <v>34.444000000000003</v>
      </c>
      <c r="BU49" s="37">
        <f t="shared" si="107"/>
        <v>243.28800000000001</v>
      </c>
      <c r="BV49" s="36">
        <v>0</v>
      </c>
      <c r="BW49" s="36">
        <v>0.16200000000000001</v>
      </c>
      <c r="BX49" s="36">
        <v>4.6980000000000004</v>
      </c>
      <c r="BY49" s="36">
        <v>2.5180000000001561</v>
      </c>
      <c r="BZ49" s="37">
        <f t="shared" si="108"/>
        <v>1945.2670000000003</v>
      </c>
      <c r="CA49" s="36">
        <v>149.99199999999999</v>
      </c>
      <c r="CB49" s="33">
        <v>1289.655</v>
      </c>
      <c r="CC49" s="37">
        <f t="shared" si="109"/>
        <v>1439.6469999999999</v>
      </c>
      <c r="CD49" s="36">
        <v>249.86199999999999</v>
      </c>
      <c r="CE49" s="36">
        <v>16.731000000000137</v>
      </c>
      <c r="CF49" s="37">
        <f t="shared" si="110"/>
        <v>266.59300000000013</v>
      </c>
      <c r="CG49" s="36">
        <v>40.009</v>
      </c>
      <c r="CH49" s="36">
        <v>199.018</v>
      </c>
      <c r="CI49" s="66">
        <f t="shared" si="111"/>
        <v>1945.2670000000001</v>
      </c>
      <c r="CJ49" s="36"/>
      <c r="CK49" s="67">
        <v>354.32499999999999</v>
      </c>
      <c r="CL49" s="36"/>
      <c r="CM49" s="60" t="s">
        <v>199</v>
      </c>
      <c r="CN49" s="55">
        <v>15.3</v>
      </c>
      <c r="CO49" s="68">
        <v>3</v>
      </c>
      <c r="CP49" s="60"/>
      <c r="CQ49" s="58" t="s">
        <v>133</v>
      </c>
      <c r="CR49" s="55"/>
      <c r="CS49" s="32">
        <v>170.47900000000001</v>
      </c>
      <c r="CT49" s="33">
        <v>190.47900000000001</v>
      </c>
      <c r="CU49" s="34">
        <v>210.47800000000001</v>
      </c>
      <c r="CV49" s="55"/>
      <c r="CW49" s="60">
        <f t="shared" si="112"/>
        <v>989.35199999999998</v>
      </c>
      <c r="CX49" s="33">
        <v>977.471</v>
      </c>
      <c r="CY49" s="34">
        <v>1001.2329999999999</v>
      </c>
      <c r="CZ49" s="55"/>
      <c r="DA49" s="32">
        <v>82.064999999999998</v>
      </c>
      <c r="DB49" s="33">
        <v>12.567</v>
      </c>
      <c r="DC49" s="33">
        <v>91.361000000000004</v>
      </c>
      <c r="DD49" s="33">
        <v>12.007</v>
      </c>
      <c r="DE49" s="33">
        <v>224.24199999999999</v>
      </c>
      <c r="DF49" s="33">
        <v>35.914999999999999</v>
      </c>
      <c r="DG49" s="33">
        <v>15.528</v>
      </c>
      <c r="DH49" s="33">
        <v>-3.2000000000152795E-2</v>
      </c>
      <c r="DI49" s="66">
        <v>1138.7470000000001</v>
      </c>
      <c r="DJ49" s="66">
        <f t="shared" si="113"/>
        <v>1612.3999999999999</v>
      </c>
      <c r="DK49" s="33"/>
      <c r="DL49" s="47">
        <f t="shared" si="114"/>
        <v>5.089617960803771E-2</v>
      </c>
      <c r="DM49" s="41">
        <f t="shared" si="115"/>
        <v>7.7939717191763836E-3</v>
      </c>
      <c r="DN49" s="41">
        <f t="shared" si="116"/>
        <v>5.6661498387496907E-2</v>
      </c>
      <c r="DO49" s="41">
        <f t="shared" si="117"/>
        <v>7.4466633589679986E-3</v>
      </c>
      <c r="DP49" s="41">
        <f t="shared" si="118"/>
        <v>0.13907343091044405</v>
      </c>
      <c r="DQ49" s="41">
        <f t="shared" si="119"/>
        <v>2.2274249565864553E-2</v>
      </c>
      <c r="DR49" s="41">
        <f t="shared" si="120"/>
        <v>9.6303646737782196E-3</v>
      </c>
      <c r="DS49" s="41">
        <f t="shared" si="121"/>
        <v>-1.9846192012002478E-5</v>
      </c>
      <c r="DT49" s="41">
        <f t="shared" si="122"/>
        <v>0.70624348796824621</v>
      </c>
      <c r="DU49" s="70">
        <f t="shared" si="123"/>
        <v>1</v>
      </c>
      <c r="DV49" s="55"/>
      <c r="DW49" s="35">
        <v>0.41099999999999998</v>
      </c>
      <c r="DX49" s="36">
        <v>21.754999999999999</v>
      </c>
      <c r="DY49" s="66">
        <f t="shared" si="124"/>
        <v>22.166</v>
      </c>
      <c r="EA49" s="35">
        <v>11.25</v>
      </c>
      <c r="EB49" s="36">
        <v>6.5</v>
      </c>
      <c r="EC49" s="66">
        <f t="shared" si="125"/>
        <v>17.75</v>
      </c>
      <c r="EE49" s="32">
        <f t="shared" si="126"/>
        <v>1159.288</v>
      </c>
      <c r="EF49" s="33">
        <f t="shared" si="127"/>
        <v>419.45499999999993</v>
      </c>
      <c r="EG49" s="34">
        <f t="shared" si="128"/>
        <v>1578.7429999999999</v>
      </c>
      <c r="EH49" s="63"/>
      <c r="EI49" s="47">
        <v>0.73431077762498398</v>
      </c>
      <c r="EJ49" s="41">
        <v>0.26568922237501602</v>
      </c>
      <c r="EK49" s="42">
        <f t="shared" si="129"/>
        <v>1</v>
      </c>
      <c r="EL49" s="55"/>
      <c r="EM49" s="60">
        <f t="shared" si="130"/>
        <v>192.01400000000001</v>
      </c>
      <c r="EN49" s="33">
        <v>185.01</v>
      </c>
      <c r="EO49" s="34">
        <v>199.018</v>
      </c>
      <c r="EQ49" s="60">
        <f t="shared" si="131"/>
        <v>1546.8600000000001</v>
      </c>
      <c r="ER49" s="33">
        <v>1514.9770000000001</v>
      </c>
      <c r="ES49" s="34">
        <v>1578.7429999999999</v>
      </c>
      <c r="EU49" s="60">
        <f t="shared" si="132"/>
        <v>376.5</v>
      </c>
      <c r="EV49" s="33">
        <v>361</v>
      </c>
      <c r="EW49" s="34">
        <v>392</v>
      </c>
      <c r="EY49" s="60">
        <f t="shared" si="133"/>
        <v>1923.3600000000001</v>
      </c>
      <c r="EZ49" s="55">
        <f t="shared" si="134"/>
        <v>1875.9770000000001</v>
      </c>
      <c r="FA49" s="68">
        <f t="shared" si="135"/>
        <v>1970.7429999999999</v>
      </c>
      <c r="FC49" s="60">
        <f t="shared" si="136"/>
        <v>1243.692</v>
      </c>
      <c r="FD49" s="33">
        <v>1197.729</v>
      </c>
      <c r="FE49" s="34">
        <v>1289.655</v>
      </c>
      <c r="FF49" s="33"/>
      <c r="FG49" s="71">
        <f t="shared" si="137"/>
        <v>0.51470209487952034</v>
      </c>
    </row>
    <row r="50" spans="1:163" x14ac:dyDescent="0.2">
      <c r="A50" s="1"/>
      <c r="B50" s="72" t="s">
        <v>206</v>
      </c>
      <c r="C50" s="32">
        <v>6115.2640000000001</v>
      </c>
      <c r="D50" s="33">
        <v>5966.1930000000002</v>
      </c>
      <c r="E50" s="33">
        <v>5247.54</v>
      </c>
      <c r="F50" s="33">
        <v>827</v>
      </c>
      <c r="G50" s="33">
        <v>4092.1170000000002</v>
      </c>
      <c r="H50" s="33">
        <v>6942.2640000000001</v>
      </c>
      <c r="I50" s="34">
        <v>6074.54</v>
      </c>
      <c r="J50" s="33"/>
      <c r="K50" s="35">
        <v>57.893000000000001</v>
      </c>
      <c r="L50" s="36">
        <v>9.8190000000000008</v>
      </c>
      <c r="M50" s="36">
        <v>0.14799999999999999</v>
      </c>
      <c r="N50" s="37">
        <f t="shared" si="69"/>
        <v>67.86</v>
      </c>
      <c r="O50" s="36">
        <v>36.179000000000002</v>
      </c>
      <c r="P50" s="37">
        <f t="shared" si="70"/>
        <v>31.680999999999997</v>
      </c>
      <c r="Q50" s="36">
        <v>3.528</v>
      </c>
      <c r="R50" s="37">
        <f t="shared" si="71"/>
        <v>28.152999999999999</v>
      </c>
      <c r="S50" s="36">
        <v>9.5749999999999993</v>
      </c>
      <c r="T50" s="36">
        <v>1.095</v>
      </c>
      <c r="U50" s="36">
        <v>4.0000000000000001E-3</v>
      </c>
      <c r="V50" s="37">
        <f t="shared" si="72"/>
        <v>38.826999999999991</v>
      </c>
      <c r="W50" s="36">
        <v>10.179</v>
      </c>
      <c r="X50" s="38">
        <f t="shared" si="73"/>
        <v>28.647999999999989</v>
      </c>
      <c r="Y50" s="36"/>
      <c r="Z50" s="39">
        <f t="shared" si="74"/>
        <v>1.9407015495475924E-2</v>
      </c>
      <c r="AA50" s="40">
        <f t="shared" si="75"/>
        <v>3.2915462171605914E-3</v>
      </c>
      <c r="AB50" s="41">
        <f t="shared" si="76"/>
        <v>0.4607029160830256</v>
      </c>
      <c r="AC50" s="41">
        <f t="shared" si="77"/>
        <v>0.46721766642990897</v>
      </c>
      <c r="AD50" s="41">
        <f t="shared" si="78"/>
        <v>0.53314176245210732</v>
      </c>
      <c r="AE50" s="40">
        <f t="shared" si="79"/>
        <v>1.2128001893334661E-2</v>
      </c>
      <c r="AF50" s="40">
        <f t="shared" si="80"/>
        <v>9.6034439382031347E-3</v>
      </c>
      <c r="AG50" s="40">
        <f t="shared" si="81"/>
        <v>1.7195575056572283E-2</v>
      </c>
      <c r="AH50" s="40">
        <f t="shared" si="82"/>
        <v>2.5420615722594703E-2</v>
      </c>
      <c r="AI50" s="40">
        <f t="shared" si="83"/>
        <v>1.6898457992449024E-2</v>
      </c>
      <c r="AJ50" s="42">
        <f t="shared" si="84"/>
        <v>9.5667767562856248E-2</v>
      </c>
      <c r="AK50" s="36"/>
      <c r="AL50" s="47">
        <f t="shared" si="85"/>
        <v>0.10889041224416984</v>
      </c>
      <c r="AM50" s="41">
        <f t="shared" si="86"/>
        <v>8.2030730931037091E-2</v>
      </c>
      <c r="AN50" s="42">
        <f t="shared" si="87"/>
        <v>5.2617268808950762E-2</v>
      </c>
      <c r="AO50" s="36"/>
      <c r="AP50" s="47">
        <f t="shared" si="88"/>
        <v>0.77981625676031063</v>
      </c>
      <c r="AQ50" s="41">
        <f t="shared" si="89"/>
        <v>0.76164731488842063</v>
      </c>
      <c r="AR50" s="41">
        <f t="shared" si="90"/>
        <v>8.2209860441021049E-2</v>
      </c>
      <c r="AS50" s="41">
        <f t="shared" si="91"/>
        <v>0.12720088617596884</v>
      </c>
      <c r="AT50" s="100">
        <v>1.53</v>
      </c>
      <c r="AU50" s="36"/>
      <c r="AV50" s="47">
        <f t="shared" si="92"/>
        <v>0.18600000000000005</v>
      </c>
      <c r="AW50" s="41">
        <f t="shared" si="93"/>
        <v>0.18600000000000005</v>
      </c>
      <c r="AX50" s="42">
        <f t="shared" si="94"/>
        <v>0.2034</v>
      </c>
      <c r="AY50" s="36"/>
      <c r="AZ50" s="47">
        <f t="shared" si="95"/>
        <v>0.11366900922020701</v>
      </c>
      <c r="BA50" s="41">
        <f t="shared" si="96"/>
        <v>0.19437104707048422</v>
      </c>
      <c r="BB50" s="41">
        <f t="shared" si="97"/>
        <v>0.19437104707048422</v>
      </c>
      <c r="BC50" s="42">
        <f t="shared" si="98"/>
        <v>0.21177104707048419</v>
      </c>
      <c r="BD50" s="36"/>
      <c r="BE50" s="39">
        <f t="shared" si="99"/>
        <v>1.4140586609890555E-3</v>
      </c>
      <c r="BF50" s="41">
        <f t="shared" si="100"/>
        <v>8.330381809166254E-2</v>
      </c>
      <c r="BG50" s="40">
        <f t="shared" si="101"/>
        <v>9.4202235714258495E-3</v>
      </c>
      <c r="BH50" s="41">
        <f t="shared" si="102"/>
        <v>6.6906412501793355E-2</v>
      </c>
      <c r="BI50" s="41">
        <f t="shared" si="103"/>
        <v>0.6878537371797071</v>
      </c>
      <c r="BJ50" s="42">
        <f t="shared" si="104"/>
        <v>0.73034995242438105</v>
      </c>
      <c r="BK50" s="36"/>
      <c r="BL50" s="35">
        <v>70.057000000000002</v>
      </c>
      <c r="BM50" s="36">
        <v>340.68299999999999</v>
      </c>
      <c r="BN50" s="37">
        <f t="shared" si="105"/>
        <v>410.74</v>
      </c>
      <c r="BO50" s="33">
        <v>5247.54</v>
      </c>
      <c r="BP50" s="36">
        <v>6.6929999999999996</v>
      </c>
      <c r="BQ50" s="36">
        <v>37.029000000000003</v>
      </c>
      <c r="BR50" s="37">
        <f t="shared" si="106"/>
        <v>5203.8179999999993</v>
      </c>
      <c r="BS50" s="36">
        <v>367.12700000000001</v>
      </c>
      <c r="BT50" s="36">
        <v>102.864</v>
      </c>
      <c r="BU50" s="37">
        <f t="shared" si="107"/>
        <v>469.99099999999999</v>
      </c>
      <c r="BV50" s="36">
        <v>1.196</v>
      </c>
      <c r="BW50" s="36">
        <v>3.2029999999999998</v>
      </c>
      <c r="BX50" s="36">
        <v>16.96</v>
      </c>
      <c r="BY50" s="36">
        <v>9.3560000000010533</v>
      </c>
      <c r="BZ50" s="37">
        <f t="shared" si="108"/>
        <v>6115.2640000000001</v>
      </c>
      <c r="CA50" s="36">
        <v>180.91900000000001</v>
      </c>
      <c r="CB50" s="33">
        <v>4092.1170000000002</v>
      </c>
      <c r="CC50" s="37">
        <f t="shared" si="109"/>
        <v>4273.0360000000001</v>
      </c>
      <c r="CD50" s="36">
        <v>1039.683</v>
      </c>
      <c r="CE50" s="36">
        <v>47.429000000000087</v>
      </c>
      <c r="CF50" s="37">
        <f t="shared" si="110"/>
        <v>1087.1120000000001</v>
      </c>
      <c r="CG50" s="36">
        <v>60</v>
      </c>
      <c r="CH50" s="36">
        <v>695.11599999999999</v>
      </c>
      <c r="CI50" s="66">
        <f t="shared" si="111"/>
        <v>6115.2640000000001</v>
      </c>
      <c r="CJ50" s="36"/>
      <c r="CK50" s="67">
        <v>777.86699999999996</v>
      </c>
      <c r="CL50" s="36"/>
      <c r="CM50" s="60" t="s">
        <v>199</v>
      </c>
      <c r="CN50" s="55">
        <v>31.1</v>
      </c>
      <c r="CO50" s="68">
        <v>4</v>
      </c>
      <c r="CP50" s="69" t="s">
        <v>129</v>
      </c>
      <c r="CQ50" s="58" t="s">
        <v>133</v>
      </c>
      <c r="CR50" s="55"/>
      <c r="CS50" s="32">
        <v>636.54259200000013</v>
      </c>
      <c r="CT50" s="33">
        <v>636.54259200000013</v>
      </c>
      <c r="CU50" s="34">
        <v>696.09012480000001</v>
      </c>
      <c r="CV50" s="55"/>
      <c r="CW50" s="60">
        <f t="shared" si="112"/>
        <v>3332.02</v>
      </c>
      <c r="CX50" s="33">
        <v>3241.768</v>
      </c>
      <c r="CY50" s="34">
        <v>3422.2719999999999</v>
      </c>
      <c r="CZ50" s="55"/>
      <c r="DA50" s="32">
        <v>219.667</v>
      </c>
      <c r="DB50" s="33">
        <v>25.105</v>
      </c>
      <c r="DC50" s="33">
        <v>219.96499999999997</v>
      </c>
      <c r="DD50" s="33">
        <v>253.63799999999998</v>
      </c>
      <c r="DE50" s="33">
        <v>685.30600000000004</v>
      </c>
      <c r="DF50" s="33">
        <v>0</v>
      </c>
      <c r="DG50" s="33">
        <v>30.526</v>
      </c>
      <c r="DH50" s="33">
        <v>76.621000000000549</v>
      </c>
      <c r="DI50" s="66">
        <v>3521.9949999999999</v>
      </c>
      <c r="DJ50" s="66">
        <f t="shared" si="113"/>
        <v>5032.8230000000003</v>
      </c>
      <c r="DK50" s="33"/>
      <c r="DL50" s="47">
        <f t="shared" si="114"/>
        <v>4.3646875719650778E-2</v>
      </c>
      <c r="DM50" s="41">
        <f t="shared" si="115"/>
        <v>4.9882541070886063E-3</v>
      </c>
      <c r="DN50" s="41">
        <f t="shared" si="116"/>
        <v>4.370608702114101E-2</v>
      </c>
      <c r="DO50" s="41">
        <f t="shared" si="117"/>
        <v>5.0396765393895225E-2</v>
      </c>
      <c r="DP50" s="41">
        <f t="shared" si="118"/>
        <v>0.13616731603714258</v>
      </c>
      <c r="DQ50" s="41">
        <f t="shared" si="119"/>
        <v>0</v>
      </c>
      <c r="DR50" s="41">
        <f t="shared" si="120"/>
        <v>6.0653831855402027E-3</v>
      </c>
      <c r="DS50" s="41">
        <f t="shared" si="121"/>
        <v>1.522425883048153E-2</v>
      </c>
      <c r="DT50" s="41">
        <f t="shared" si="122"/>
        <v>0.69980505970506013</v>
      </c>
      <c r="DU50" s="70">
        <f t="shared" si="123"/>
        <v>1</v>
      </c>
      <c r="DV50" s="55"/>
      <c r="DW50" s="35">
        <v>10.255000000000001</v>
      </c>
      <c r="DX50" s="36">
        <v>39.177999999999997</v>
      </c>
      <c r="DY50" s="66">
        <f t="shared" si="124"/>
        <v>49.433</v>
      </c>
      <c r="EA50" s="35">
        <v>6.6929999999999996</v>
      </c>
      <c r="EB50" s="36">
        <v>37.029000000000003</v>
      </c>
      <c r="EC50" s="66">
        <f t="shared" si="125"/>
        <v>43.722000000000001</v>
      </c>
      <c r="EE50" s="32">
        <f t="shared" si="126"/>
        <v>3609.54</v>
      </c>
      <c r="EF50" s="33">
        <f t="shared" si="127"/>
        <v>1637.9999999999998</v>
      </c>
      <c r="EG50" s="34">
        <f t="shared" si="128"/>
        <v>5247.54</v>
      </c>
      <c r="EH50" s="63"/>
      <c r="EI50" s="47">
        <v>0.6878537371797071</v>
      </c>
      <c r="EJ50" s="41">
        <v>0.3121462628202929</v>
      </c>
      <c r="EK50" s="42">
        <f t="shared" si="129"/>
        <v>1</v>
      </c>
      <c r="EL50" s="55"/>
      <c r="EM50" s="60">
        <f t="shared" si="130"/>
        <v>598.90599999999995</v>
      </c>
      <c r="EN50" s="33">
        <v>502.69600000000003</v>
      </c>
      <c r="EO50" s="34">
        <v>695.11599999999999</v>
      </c>
      <c r="EQ50" s="60">
        <f t="shared" si="131"/>
        <v>4989.8919999999998</v>
      </c>
      <c r="ER50" s="33">
        <v>4732.2440000000006</v>
      </c>
      <c r="ES50" s="34">
        <v>5247.54</v>
      </c>
      <c r="EU50" s="60">
        <f t="shared" si="132"/>
        <v>854.38699999999994</v>
      </c>
      <c r="EV50" s="33">
        <v>881.774</v>
      </c>
      <c r="EW50" s="34">
        <v>827</v>
      </c>
      <c r="EY50" s="60">
        <f t="shared" si="133"/>
        <v>5844.2790000000005</v>
      </c>
      <c r="EZ50" s="55">
        <f t="shared" si="134"/>
        <v>5614.0180000000009</v>
      </c>
      <c r="FA50" s="68">
        <f t="shared" si="135"/>
        <v>6074.54</v>
      </c>
      <c r="FC50" s="60">
        <f t="shared" si="136"/>
        <v>3989.8405000000002</v>
      </c>
      <c r="FD50" s="33">
        <v>3887.5640000000003</v>
      </c>
      <c r="FE50" s="34">
        <v>4092.1170000000002</v>
      </c>
      <c r="FF50" s="33"/>
      <c r="FG50" s="71">
        <f t="shared" si="137"/>
        <v>0.55962784272273447</v>
      </c>
    </row>
    <row r="51" spans="1:163" x14ac:dyDescent="0.2">
      <c r="A51" s="1"/>
      <c r="B51" s="72" t="s">
        <v>142</v>
      </c>
      <c r="C51" s="32">
        <v>5379.5889999999999</v>
      </c>
      <c r="D51" s="33">
        <v>5250.5324999999993</v>
      </c>
      <c r="E51" s="33">
        <v>4440.9589999999998</v>
      </c>
      <c r="F51" s="33">
        <v>1153</v>
      </c>
      <c r="G51" s="33">
        <v>4015.0309999999999</v>
      </c>
      <c r="H51" s="33">
        <v>6532.5889999999999</v>
      </c>
      <c r="I51" s="34">
        <v>5593.9589999999998</v>
      </c>
      <c r="J51" s="33"/>
      <c r="K51" s="35">
        <v>48.418999999999997</v>
      </c>
      <c r="L51" s="36">
        <v>11.083</v>
      </c>
      <c r="M51" s="36">
        <v>0.28899999999999998</v>
      </c>
      <c r="N51" s="37">
        <f t="shared" si="69"/>
        <v>59.790999999999997</v>
      </c>
      <c r="O51" s="36">
        <v>30.655000000000005</v>
      </c>
      <c r="P51" s="37">
        <f t="shared" si="70"/>
        <v>29.135999999999992</v>
      </c>
      <c r="Q51" s="36">
        <v>1.7509999999999999</v>
      </c>
      <c r="R51" s="37">
        <f t="shared" si="71"/>
        <v>27.384999999999991</v>
      </c>
      <c r="S51" s="36">
        <v>11.523</v>
      </c>
      <c r="T51" s="36">
        <v>0.43099999999999999</v>
      </c>
      <c r="U51" s="36">
        <v>1.4E-2</v>
      </c>
      <c r="V51" s="37">
        <f t="shared" si="72"/>
        <v>39.352999999999987</v>
      </c>
      <c r="W51" s="36">
        <v>6.9560000000000004</v>
      </c>
      <c r="X51" s="38">
        <f t="shared" si="73"/>
        <v>32.396999999999984</v>
      </c>
      <c r="Y51" s="36"/>
      <c r="Z51" s="39">
        <f t="shared" si="74"/>
        <v>1.8443462639265638E-2</v>
      </c>
      <c r="AA51" s="40">
        <f t="shared" si="75"/>
        <v>4.2216670404382796E-3</v>
      </c>
      <c r="AB51" s="41">
        <f t="shared" si="76"/>
        <v>0.42727716217158002</v>
      </c>
      <c r="AC51" s="41">
        <f t="shared" si="77"/>
        <v>0.42985949462938566</v>
      </c>
      <c r="AD51" s="41">
        <f t="shared" si="78"/>
        <v>0.51270258065595165</v>
      </c>
      <c r="AE51" s="40">
        <f t="shared" si="79"/>
        <v>1.1676910865707433E-2</v>
      </c>
      <c r="AF51" s="40">
        <f t="shared" si="80"/>
        <v>1.2340462610220959E-2</v>
      </c>
      <c r="AG51" s="40">
        <f t="shared" si="81"/>
        <v>2.3476401676399274E-2</v>
      </c>
      <c r="AH51" s="40">
        <f t="shared" si="82"/>
        <v>2.9775761486657604E-2</v>
      </c>
      <c r="AI51" s="40">
        <f t="shared" si="83"/>
        <v>1.9844468929474775E-2</v>
      </c>
      <c r="AJ51" s="42">
        <f t="shared" si="84"/>
        <v>0.1267355626905243</v>
      </c>
      <c r="AK51" s="36"/>
      <c r="AL51" s="47">
        <f t="shared" si="85"/>
        <v>3.6911446337877837E-2</v>
      </c>
      <c r="AM51" s="41">
        <f t="shared" si="86"/>
        <v>5.5699004684061582E-2</v>
      </c>
      <c r="AN51" s="42">
        <f t="shared" si="87"/>
        <v>8.0640455528826052E-2</v>
      </c>
      <c r="AO51" s="36"/>
      <c r="AP51" s="47">
        <f t="shared" si="88"/>
        <v>0.90409098575330238</v>
      </c>
      <c r="AQ51" s="41">
        <f t="shared" si="89"/>
        <v>0.83819164107053057</v>
      </c>
      <c r="AR51" s="41">
        <f t="shared" si="90"/>
        <v>-7.739438830735931E-3</v>
      </c>
      <c r="AS51" s="41">
        <f t="shared" si="91"/>
        <v>0.15181736002508742</v>
      </c>
      <c r="AT51" s="100">
        <v>1.89</v>
      </c>
      <c r="AU51" s="36"/>
      <c r="AV51" s="47">
        <f t="shared" si="92"/>
        <v>0.16196035891563293</v>
      </c>
      <c r="AW51" s="41">
        <f t="shared" si="93"/>
        <v>0.1744</v>
      </c>
      <c r="AX51" s="42">
        <f t="shared" si="94"/>
        <v>0.18859999999999999</v>
      </c>
      <c r="AY51" s="36"/>
      <c r="AZ51" s="47">
        <f t="shared" si="95"/>
        <v>0.10015876677567748</v>
      </c>
      <c r="BA51" s="41">
        <f t="shared" si="96"/>
        <v>0.17347484612163977</v>
      </c>
      <c r="BB51" s="41">
        <f t="shared" si="97"/>
        <v>0.18591448720600684</v>
      </c>
      <c r="BC51" s="42">
        <f t="shared" si="98"/>
        <v>0.20011448720600683</v>
      </c>
      <c r="BD51" s="36"/>
      <c r="BE51" s="39">
        <f t="shared" si="99"/>
        <v>8.0285828553991923E-4</v>
      </c>
      <c r="BF51" s="41">
        <f t="shared" si="100"/>
        <v>4.2613774641031887E-2</v>
      </c>
      <c r="BG51" s="40">
        <f t="shared" si="101"/>
        <v>1.0316465430101921E-2</v>
      </c>
      <c r="BH51" s="41">
        <f t="shared" si="102"/>
        <v>7.9797888312565957E-2</v>
      </c>
      <c r="BI51" s="41">
        <f t="shared" si="103"/>
        <v>0.76986952592897162</v>
      </c>
      <c r="BJ51" s="42">
        <f t="shared" si="104"/>
        <v>0.81730291552011736</v>
      </c>
      <c r="BK51" s="36"/>
      <c r="BL51" s="35">
        <v>79.257000000000005</v>
      </c>
      <c r="BM51" s="36">
        <v>243.542</v>
      </c>
      <c r="BN51" s="37">
        <f t="shared" si="105"/>
        <v>322.79899999999998</v>
      </c>
      <c r="BO51" s="33">
        <v>4440.9589999999998</v>
      </c>
      <c r="BP51" s="36">
        <v>7.9249999999999998</v>
      </c>
      <c r="BQ51" s="36">
        <v>27.4</v>
      </c>
      <c r="BR51" s="37">
        <f t="shared" si="106"/>
        <v>4405.634</v>
      </c>
      <c r="BS51" s="36">
        <v>472.71199999999999</v>
      </c>
      <c r="BT51" s="36">
        <v>100.85599999999999</v>
      </c>
      <c r="BU51" s="37">
        <f t="shared" si="107"/>
        <v>573.56799999999998</v>
      </c>
      <c r="BV51" s="36">
        <v>12.676</v>
      </c>
      <c r="BW51" s="36">
        <v>0</v>
      </c>
      <c r="BX51" s="36">
        <v>36.454000000000001</v>
      </c>
      <c r="BY51" s="36">
        <v>28.457999999999963</v>
      </c>
      <c r="BZ51" s="37">
        <f t="shared" si="108"/>
        <v>5379.5889999999999</v>
      </c>
      <c r="CA51" s="36">
        <v>150.08000000000001</v>
      </c>
      <c r="CB51" s="33">
        <v>4015.0309999999999</v>
      </c>
      <c r="CC51" s="37">
        <f t="shared" si="109"/>
        <v>4165.1109999999999</v>
      </c>
      <c r="CD51" s="36">
        <v>550</v>
      </c>
      <c r="CE51" s="36">
        <v>50.665000000000077</v>
      </c>
      <c r="CF51" s="37">
        <f t="shared" si="110"/>
        <v>600.66500000000008</v>
      </c>
      <c r="CG51" s="36">
        <v>75</v>
      </c>
      <c r="CH51" s="36">
        <v>538.81299999999999</v>
      </c>
      <c r="CI51" s="66">
        <f t="shared" si="111"/>
        <v>5379.5889999999999</v>
      </c>
      <c r="CJ51" s="36"/>
      <c r="CK51" s="67">
        <v>816.71499999999992</v>
      </c>
      <c r="CL51" s="36"/>
      <c r="CM51" s="60" t="s">
        <v>197</v>
      </c>
      <c r="CN51" s="55">
        <v>37.200000000000003</v>
      </c>
      <c r="CO51" s="68">
        <v>4</v>
      </c>
      <c r="CP51" s="69" t="s">
        <v>129</v>
      </c>
      <c r="CQ51" s="58" t="s">
        <v>133</v>
      </c>
      <c r="CR51" s="55"/>
      <c r="CS51" s="32">
        <v>455.68939839999996</v>
      </c>
      <c r="CT51" s="33">
        <v>490.68939839999996</v>
      </c>
      <c r="CU51" s="34">
        <v>530.64231959999995</v>
      </c>
      <c r="CV51" s="55"/>
      <c r="CW51" s="60">
        <f t="shared" si="112"/>
        <v>2759.9629999999997</v>
      </c>
      <c r="CX51" s="33">
        <v>2706.34</v>
      </c>
      <c r="CY51" s="34">
        <v>2813.5859999999998</v>
      </c>
      <c r="CZ51" s="55"/>
      <c r="DA51" s="32">
        <v>108.739</v>
      </c>
      <c r="DB51" s="33">
        <v>106.17700000000001</v>
      </c>
      <c r="DC51" s="33">
        <v>129.59100000000001</v>
      </c>
      <c r="DD51" s="33">
        <v>67.863</v>
      </c>
      <c r="DE51" s="33">
        <v>409.101</v>
      </c>
      <c r="DF51" s="33">
        <v>114.71299999999999</v>
      </c>
      <c r="DG51" s="33">
        <v>45.088999999999999</v>
      </c>
      <c r="DH51" s="33">
        <v>0</v>
      </c>
      <c r="DI51" s="66">
        <v>3351.511</v>
      </c>
      <c r="DJ51" s="66">
        <f t="shared" si="113"/>
        <v>4332.7839999999997</v>
      </c>
      <c r="DK51" s="33"/>
      <c r="DL51" s="47">
        <f t="shared" si="114"/>
        <v>2.5096796886251431E-2</v>
      </c>
      <c r="DM51" s="41">
        <f t="shared" si="115"/>
        <v>2.4505491157648294E-2</v>
      </c>
      <c r="DN51" s="41">
        <f t="shared" si="116"/>
        <v>2.9909406977130643E-2</v>
      </c>
      <c r="DO51" s="41">
        <f t="shared" si="117"/>
        <v>1.566267785331556E-2</v>
      </c>
      <c r="DP51" s="41">
        <f t="shared" si="118"/>
        <v>9.4419892614079085E-2</v>
      </c>
      <c r="DQ51" s="41">
        <f t="shared" si="119"/>
        <v>2.647558705903641E-2</v>
      </c>
      <c r="DR51" s="41">
        <f t="shared" si="120"/>
        <v>1.0406473066739539E-2</v>
      </c>
      <c r="DS51" s="41">
        <f t="shared" si="121"/>
        <v>0</v>
      </c>
      <c r="DT51" s="41">
        <f t="shared" si="122"/>
        <v>0.77352367438579916</v>
      </c>
      <c r="DU51" s="70">
        <f t="shared" si="123"/>
        <v>1</v>
      </c>
      <c r="DV51" s="55"/>
      <c r="DW51" s="35">
        <v>40.890999999999998</v>
      </c>
      <c r="DX51" s="36">
        <v>4.9240000000000004</v>
      </c>
      <c r="DY51" s="66">
        <f t="shared" si="124"/>
        <v>45.814999999999998</v>
      </c>
      <c r="EA51" s="35">
        <v>7.9249999999999998</v>
      </c>
      <c r="EB51" s="36">
        <v>27.4</v>
      </c>
      <c r="EC51" s="66">
        <f t="shared" si="125"/>
        <v>35.324999999999996</v>
      </c>
      <c r="EE51" s="32">
        <f t="shared" si="126"/>
        <v>3418.9589999999998</v>
      </c>
      <c r="EF51" s="33">
        <f t="shared" si="127"/>
        <v>1022.0000000000001</v>
      </c>
      <c r="EG51" s="34">
        <f t="shared" si="128"/>
        <v>4440.9589999999998</v>
      </c>
      <c r="EH51" s="63"/>
      <c r="EI51" s="47">
        <v>0.76986952592897162</v>
      </c>
      <c r="EJ51" s="41">
        <v>0.23013047407102838</v>
      </c>
      <c r="EK51" s="42">
        <f t="shared" si="129"/>
        <v>1</v>
      </c>
      <c r="EL51" s="55"/>
      <c r="EM51" s="60">
        <f t="shared" si="130"/>
        <v>511.25350000000003</v>
      </c>
      <c r="EN51" s="33">
        <v>483.69400000000002</v>
      </c>
      <c r="EO51" s="34">
        <v>538.81299999999999</v>
      </c>
      <c r="EQ51" s="60">
        <f t="shared" si="131"/>
        <v>4361.9155000000001</v>
      </c>
      <c r="ER51" s="33">
        <v>4282.8720000000003</v>
      </c>
      <c r="ES51" s="34">
        <v>4440.9589999999998</v>
      </c>
      <c r="EU51" s="60">
        <f t="shared" si="132"/>
        <v>1084.4739999999999</v>
      </c>
      <c r="EV51" s="33">
        <v>1015.948</v>
      </c>
      <c r="EW51" s="34">
        <v>1153</v>
      </c>
      <c r="EY51" s="60">
        <f t="shared" si="133"/>
        <v>5446.3895000000002</v>
      </c>
      <c r="EZ51" s="55">
        <f t="shared" si="134"/>
        <v>5298.8200000000006</v>
      </c>
      <c r="FA51" s="68">
        <f t="shared" si="135"/>
        <v>5593.9589999999998</v>
      </c>
      <c r="FC51" s="60">
        <f t="shared" si="136"/>
        <v>3865.2245000000003</v>
      </c>
      <c r="FD51" s="33">
        <v>3715.4180000000001</v>
      </c>
      <c r="FE51" s="34">
        <v>4015.0309999999999</v>
      </c>
      <c r="FF51" s="33"/>
      <c r="FG51" s="71">
        <f t="shared" si="137"/>
        <v>0.52301133041948</v>
      </c>
    </row>
    <row r="52" spans="1:163" x14ac:dyDescent="0.2">
      <c r="A52" s="1"/>
      <c r="B52" s="74" t="s">
        <v>176</v>
      </c>
      <c r="C52" s="32">
        <v>5952.1090000000004</v>
      </c>
      <c r="D52" s="33">
        <v>5751.3515000000007</v>
      </c>
      <c r="E52" s="33">
        <v>4786.2160000000003</v>
      </c>
      <c r="F52" s="33">
        <v>1951</v>
      </c>
      <c r="G52" s="33">
        <v>3814.4780000000001</v>
      </c>
      <c r="H52" s="33">
        <v>7903.1090000000004</v>
      </c>
      <c r="I52" s="34">
        <v>6737.2160000000003</v>
      </c>
      <c r="J52" s="33"/>
      <c r="K52" s="35">
        <v>59.219000000000001</v>
      </c>
      <c r="L52" s="36">
        <v>16.253999999999998</v>
      </c>
      <c r="M52" s="36">
        <v>4.3999999999999997E-2</v>
      </c>
      <c r="N52" s="37">
        <f t="shared" si="69"/>
        <v>75.516999999999996</v>
      </c>
      <c r="O52" s="36">
        <v>40.380000000000003</v>
      </c>
      <c r="P52" s="37">
        <f t="shared" si="70"/>
        <v>35.136999999999993</v>
      </c>
      <c r="Q52" s="36">
        <v>0.52200000000000002</v>
      </c>
      <c r="R52" s="37">
        <f t="shared" si="71"/>
        <v>34.614999999999995</v>
      </c>
      <c r="S52" s="36">
        <v>15.657999999999999</v>
      </c>
      <c r="T52" s="36">
        <v>8.2000000000000017E-2</v>
      </c>
      <c r="U52" s="36">
        <v>0.99839999999999995</v>
      </c>
      <c r="V52" s="37">
        <f t="shared" si="72"/>
        <v>51.353399999999993</v>
      </c>
      <c r="W52" s="36">
        <v>8.9480000000000004</v>
      </c>
      <c r="X52" s="38">
        <f t="shared" si="73"/>
        <v>42.405399999999993</v>
      </c>
      <c r="Y52" s="36"/>
      <c r="Z52" s="39">
        <f t="shared" si="74"/>
        <v>2.0593072776024901E-2</v>
      </c>
      <c r="AA52" s="40">
        <f t="shared" si="75"/>
        <v>5.6522366960183174E-3</v>
      </c>
      <c r="AB52" s="41">
        <f t="shared" si="76"/>
        <v>0.4424866037673823</v>
      </c>
      <c r="AC52" s="41">
        <f t="shared" si="77"/>
        <v>0.44288456265423642</v>
      </c>
      <c r="AD52" s="41">
        <f t="shared" si="78"/>
        <v>0.53471403789875138</v>
      </c>
      <c r="AE52" s="40">
        <f t="shared" si="79"/>
        <v>1.4041916930307598E-2</v>
      </c>
      <c r="AF52" s="40">
        <f t="shared" si="80"/>
        <v>1.4746238340675226E-2</v>
      </c>
      <c r="AG52" s="40">
        <f t="shared" si="81"/>
        <v>2.5078890122467275E-2</v>
      </c>
      <c r="AH52" s="40">
        <f t="shared" si="82"/>
        <v>3.0089061599720027E-2</v>
      </c>
      <c r="AI52" s="40">
        <f t="shared" si="83"/>
        <v>2.0471585731751257E-2</v>
      </c>
      <c r="AJ52" s="42">
        <f t="shared" si="84"/>
        <v>0.10113735219638657</v>
      </c>
      <c r="AK52" s="36"/>
      <c r="AL52" s="47">
        <f t="shared" si="85"/>
        <v>4.8234343609552317E-2</v>
      </c>
      <c r="AM52" s="41">
        <f t="shared" si="86"/>
        <v>1.8017131816223664E-2</v>
      </c>
      <c r="AN52" s="42">
        <f t="shared" si="87"/>
        <v>1.1542711639583767E-2</v>
      </c>
      <c r="AO52" s="36"/>
      <c r="AP52" s="47">
        <f t="shared" si="88"/>
        <v>0.79697155331059022</v>
      </c>
      <c r="AQ52" s="41">
        <f t="shared" si="89"/>
        <v>0.75728698116013182</v>
      </c>
      <c r="AR52" s="41">
        <f t="shared" si="90"/>
        <v>4.6943360748265869E-2</v>
      </c>
      <c r="AS52" s="41">
        <f t="shared" si="91"/>
        <v>0.15845492748872711</v>
      </c>
      <c r="AT52" s="100">
        <v>4.3899999999999997</v>
      </c>
      <c r="AU52" s="36"/>
      <c r="AV52" s="47">
        <f t="shared" si="92"/>
        <v>0.212840039533081</v>
      </c>
      <c r="AW52" s="41">
        <f t="shared" si="93"/>
        <v>0.212840039533081</v>
      </c>
      <c r="AX52" s="42">
        <f t="shared" si="94"/>
        <v>0.212840039533081</v>
      </c>
      <c r="AY52" s="36"/>
      <c r="AZ52" s="47">
        <f t="shared" si="95"/>
        <v>0.14436563577716738</v>
      </c>
      <c r="BA52" s="41">
        <f t="shared" si="96"/>
        <v>0.22518841985902507</v>
      </c>
      <c r="BB52" s="41">
        <f t="shared" si="97"/>
        <v>0.22518841985902507</v>
      </c>
      <c r="BC52" s="42">
        <f t="shared" si="98"/>
        <v>0.22518841985902507</v>
      </c>
      <c r="BD52" s="36"/>
      <c r="BE52" s="39">
        <f t="shared" si="99"/>
        <v>2.2326309492049729E-4</v>
      </c>
      <c r="BF52" s="41">
        <f t="shared" si="100"/>
        <v>1.0260038917388999E-2</v>
      </c>
      <c r="BG52" s="40">
        <f t="shared" si="101"/>
        <v>5.7937209687151598E-3</v>
      </c>
      <c r="BH52" s="41">
        <f t="shared" si="102"/>
        <v>3.1154852989090747E-2</v>
      </c>
      <c r="BI52" s="41">
        <f t="shared" si="103"/>
        <v>0.71831275479418388</v>
      </c>
      <c r="BJ52" s="42">
        <f t="shared" si="104"/>
        <v>0.79988529386619034</v>
      </c>
      <c r="BK52" s="36"/>
      <c r="BL52" s="35">
        <v>69.900000000000006</v>
      </c>
      <c r="BM52" s="36">
        <v>446.1</v>
      </c>
      <c r="BN52" s="37">
        <f t="shared" si="105"/>
        <v>516</v>
      </c>
      <c r="BO52" s="33">
        <v>4786.2160000000003</v>
      </c>
      <c r="BP52" s="36">
        <v>9.8800000000000008</v>
      </c>
      <c r="BQ52" s="36">
        <v>20.91</v>
      </c>
      <c r="BR52" s="37">
        <f t="shared" si="106"/>
        <v>4755.4260000000004</v>
      </c>
      <c r="BS52" s="36">
        <v>427.14100000000002</v>
      </c>
      <c r="BT52" s="36">
        <v>167.97499999999999</v>
      </c>
      <c r="BU52" s="37">
        <f t="shared" si="107"/>
        <v>595.11599999999999</v>
      </c>
      <c r="BV52" s="36">
        <v>0</v>
      </c>
      <c r="BW52" s="36">
        <v>2.7730000000000001</v>
      </c>
      <c r="BX52" s="36">
        <v>79.634</v>
      </c>
      <c r="BY52" s="36">
        <v>3.1600000000000108</v>
      </c>
      <c r="BZ52" s="37">
        <f t="shared" si="108"/>
        <v>5952.1090000000004</v>
      </c>
      <c r="CA52" s="36">
        <v>2.9780000000000002</v>
      </c>
      <c r="CB52" s="33">
        <v>3814.4780000000001</v>
      </c>
      <c r="CC52" s="37">
        <f t="shared" si="109"/>
        <v>3817.4560000000001</v>
      </c>
      <c r="CD52" s="36">
        <v>1219.575</v>
      </c>
      <c r="CE52" s="36">
        <v>55.798000000000229</v>
      </c>
      <c r="CF52" s="37">
        <f t="shared" si="110"/>
        <v>1275.3730000000003</v>
      </c>
      <c r="CG52" s="36">
        <v>0</v>
      </c>
      <c r="CH52" s="36">
        <v>859.28</v>
      </c>
      <c r="CI52" s="66">
        <f t="shared" si="111"/>
        <v>5952.1090000000004</v>
      </c>
      <c r="CJ52" s="36"/>
      <c r="CK52" s="67">
        <v>943.14100000000008</v>
      </c>
      <c r="CL52" s="36"/>
      <c r="CM52" s="60" t="s">
        <v>199</v>
      </c>
      <c r="CN52" s="55">
        <v>45</v>
      </c>
      <c r="CO52" s="68">
        <v>3</v>
      </c>
      <c r="CP52" s="69" t="s">
        <v>129</v>
      </c>
      <c r="CQ52" s="68"/>
      <c r="CR52" s="55"/>
      <c r="CS52" s="32">
        <v>730.91099999999994</v>
      </c>
      <c r="CT52" s="33">
        <v>730.91099999999994</v>
      </c>
      <c r="CU52" s="34">
        <v>730.91099999999994</v>
      </c>
      <c r="CV52" s="55"/>
      <c r="CW52" s="60">
        <f t="shared" si="112"/>
        <v>3381.7604999999999</v>
      </c>
      <c r="CX52" s="33">
        <v>3329.4349999999999</v>
      </c>
      <c r="CY52" s="34">
        <v>3434.0859999999998</v>
      </c>
      <c r="CZ52" s="55"/>
      <c r="DA52" s="32">
        <v>47.11</v>
      </c>
      <c r="DB52" s="33">
        <v>66.156000000000006</v>
      </c>
      <c r="DC52" s="33">
        <v>281.15899999999999</v>
      </c>
      <c r="DD52" s="33">
        <v>88.338999999999999</v>
      </c>
      <c r="DE52" s="33">
        <v>567.54099999999994</v>
      </c>
      <c r="DF52" s="33">
        <v>105.59599999999999</v>
      </c>
      <c r="DG52" s="33">
        <v>50.427999999999997</v>
      </c>
      <c r="DH52" s="33">
        <v>75.671000000000731</v>
      </c>
      <c r="DI52" s="66">
        <v>3434.0940000000001</v>
      </c>
      <c r="DJ52" s="66">
        <f t="shared" si="113"/>
        <v>4716.094000000001</v>
      </c>
      <c r="DK52" s="33"/>
      <c r="DL52" s="47">
        <f t="shared" si="114"/>
        <v>9.9891986885757549E-3</v>
      </c>
      <c r="DM52" s="41">
        <f t="shared" si="115"/>
        <v>1.4027710219516404E-2</v>
      </c>
      <c r="DN52" s="41">
        <f t="shared" si="116"/>
        <v>5.9616920273429651E-2</v>
      </c>
      <c r="DO52" s="41">
        <f t="shared" si="117"/>
        <v>1.8731390850139962E-2</v>
      </c>
      <c r="DP52" s="41">
        <f t="shared" si="118"/>
        <v>0.12034132483364407</v>
      </c>
      <c r="DQ52" s="41">
        <f t="shared" si="119"/>
        <v>2.239056303797167E-2</v>
      </c>
      <c r="DR52" s="41">
        <f t="shared" si="120"/>
        <v>1.0692747006314968E-2</v>
      </c>
      <c r="DS52" s="41">
        <f t="shared" si="121"/>
        <v>1.6045269665956766E-2</v>
      </c>
      <c r="DT52" s="41">
        <f t="shared" si="122"/>
        <v>0.72816487542445074</v>
      </c>
      <c r="DU52" s="70">
        <f t="shared" si="123"/>
        <v>1</v>
      </c>
      <c r="DV52" s="55"/>
      <c r="DW52" s="35">
        <v>6.2640000000000002</v>
      </c>
      <c r="DX52" s="36">
        <v>21.466000000000001</v>
      </c>
      <c r="DY52" s="66">
        <f t="shared" si="124"/>
        <v>27.73</v>
      </c>
      <c r="EA52" s="35">
        <v>9.8800000000000008</v>
      </c>
      <c r="EB52" s="36">
        <v>20.91</v>
      </c>
      <c r="EC52" s="66">
        <f t="shared" si="125"/>
        <v>30.79</v>
      </c>
      <c r="EE52" s="32">
        <f t="shared" si="126"/>
        <v>3438</v>
      </c>
      <c r="EF52" s="33">
        <f t="shared" si="127"/>
        <v>1348.2160000000006</v>
      </c>
      <c r="EG52" s="34">
        <f t="shared" si="128"/>
        <v>4786.2160000000003</v>
      </c>
      <c r="EH52" s="63"/>
      <c r="EI52" s="47">
        <v>0.71831275479418388</v>
      </c>
      <c r="EJ52" s="41">
        <v>0.28168724520581612</v>
      </c>
      <c r="EK52" s="42">
        <f t="shared" si="129"/>
        <v>1</v>
      </c>
      <c r="EL52" s="55"/>
      <c r="EM52" s="60">
        <f t="shared" si="130"/>
        <v>838.57050000000004</v>
      </c>
      <c r="EN52" s="33">
        <v>817.86099999999999</v>
      </c>
      <c r="EO52" s="34">
        <v>859.28</v>
      </c>
      <c r="EQ52" s="60">
        <f t="shared" si="131"/>
        <v>4676.0974999999999</v>
      </c>
      <c r="ER52" s="33">
        <v>4565.9790000000003</v>
      </c>
      <c r="ES52" s="34">
        <v>4786.2160000000003</v>
      </c>
      <c r="EU52" s="60">
        <f t="shared" si="132"/>
        <v>2001.5</v>
      </c>
      <c r="EV52" s="33">
        <v>2052</v>
      </c>
      <c r="EW52" s="34">
        <v>1951</v>
      </c>
      <c r="EY52" s="60">
        <f t="shared" si="133"/>
        <v>6677.5974999999999</v>
      </c>
      <c r="EZ52" s="55">
        <f t="shared" si="134"/>
        <v>6617.9790000000003</v>
      </c>
      <c r="FA52" s="68">
        <f t="shared" si="135"/>
        <v>6737.2160000000003</v>
      </c>
      <c r="FC52" s="60">
        <f t="shared" si="136"/>
        <v>3792.7145</v>
      </c>
      <c r="FD52" s="33">
        <v>3770.951</v>
      </c>
      <c r="FE52" s="34">
        <v>3814.4780000000001</v>
      </c>
      <c r="FF52" s="33"/>
      <c r="FG52" s="71">
        <f t="shared" si="137"/>
        <v>0.57695280781988356</v>
      </c>
    </row>
    <row r="53" spans="1:163" x14ac:dyDescent="0.2">
      <c r="A53" s="1"/>
      <c r="B53" s="72" t="s">
        <v>177</v>
      </c>
      <c r="C53" s="32">
        <v>3552.4670000000001</v>
      </c>
      <c r="D53" s="33">
        <v>3465.0455000000002</v>
      </c>
      <c r="E53" s="33">
        <v>2991.8310000000001</v>
      </c>
      <c r="F53" s="33">
        <v>842</v>
      </c>
      <c r="G53" s="33">
        <v>2443.4169999999999</v>
      </c>
      <c r="H53" s="33">
        <v>4394.4670000000006</v>
      </c>
      <c r="I53" s="34">
        <v>3833.8310000000001</v>
      </c>
      <c r="J53" s="33"/>
      <c r="K53" s="35">
        <v>35.448999999999998</v>
      </c>
      <c r="L53" s="36">
        <v>8.66</v>
      </c>
      <c r="M53" s="36">
        <v>3.5999999999999997E-2</v>
      </c>
      <c r="N53" s="37">
        <f t="shared" si="69"/>
        <v>44.144999999999996</v>
      </c>
      <c r="O53" s="36">
        <v>23.257999999999999</v>
      </c>
      <c r="P53" s="37">
        <f t="shared" si="70"/>
        <v>20.886999999999997</v>
      </c>
      <c r="Q53" s="36">
        <v>1.7949999999999999</v>
      </c>
      <c r="R53" s="37">
        <f t="shared" si="71"/>
        <v>19.091999999999999</v>
      </c>
      <c r="S53" s="36">
        <v>3.8319999999999999</v>
      </c>
      <c r="T53" s="36">
        <v>0.59199999999999997</v>
      </c>
      <c r="U53" s="36">
        <v>1.0000000000000009E-3</v>
      </c>
      <c r="V53" s="37">
        <f t="shared" si="72"/>
        <v>23.516999999999999</v>
      </c>
      <c r="W53" s="36">
        <v>5.2359999999999998</v>
      </c>
      <c r="X53" s="38">
        <f t="shared" si="73"/>
        <v>18.280999999999999</v>
      </c>
      <c r="Y53" s="36"/>
      <c r="Z53" s="39">
        <f t="shared" si="74"/>
        <v>2.0460914582506921E-2</v>
      </c>
      <c r="AA53" s="40">
        <f t="shared" si="75"/>
        <v>4.9984913618017421E-3</v>
      </c>
      <c r="AB53" s="41">
        <f t="shared" si="76"/>
        <v>0.47886511972657458</v>
      </c>
      <c r="AC53" s="41">
        <f t="shared" si="77"/>
        <v>0.48477395418638097</v>
      </c>
      <c r="AD53" s="41">
        <f t="shared" si="78"/>
        <v>0.52685468342960695</v>
      </c>
      <c r="AE53" s="40">
        <f t="shared" si="79"/>
        <v>1.3424354745125279E-2</v>
      </c>
      <c r="AF53" s="40">
        <f t="shared" si="80"/>
        <v>1.0551665194584024E-2</v>
      </c>
      <c r="AG53" s="40">
        <f t="shared" si="81"/>
        <v>1.9606576102038708E-2</v>
      </c>
      <c r="AH53" s="40">
        <f t="shared" si="82"/>
        <v>2.7146329397664336E-2</v>
      </c>
      <c r="AI53" s="40">
        <f t="shared" si="83"/>
        <v>2.0476382634435918E-2</v>
      </c>
      <c r="AJ53" s="42">
        <f t="shared" si="84"/>
        <v>0.10802250739733474</v>
      </c>
      <c r="AK53" s="36"/>
      <c r="AL53" s="47">
        <f t="shared" si="85"/>
        <v>9.1654139179169924E-2</v>
      </c>
      <c r="AM53" s="41">
        <f t="shared" si="86"/>
        <v>5.8882131335896488E-2</v>
      </c>
      <c r="AN53" s="42">
        <f t="shared" si="87"/>
        <v>0.13068235191769034</v>
      </c>
      <c r="AO53" s="36"/>
      <c r="AP53" s="47">
        <f t="shared" si="88"/>
        <v>0.81669619707797658</v>
      </c>
      <c r="AQ53" s="41">
        <f t="shared" si="89"/>
        <v>0.7705949156984363</v>
      </c>
      <c r="AR53" s="41">
        <f t="shared" si="90"/>
        <v>7.3617291870691562E-2</v>
      </c>
      <c r="AS53" s="41">
        <f t="shared" si="91"/>
        <v>0.13114238640358938</v>
      </c>
      <c r="AT53" s="100">
        <v>1.86</v>
      </c>
      <c r="AU53" s="36"/>
      <c r="AV53" s="47">
        <f t="shared" si="92"/>
        <v>0.15443068106642308</v>
      </c>
      <c r="AW53" s="41">
        <f t="shared" si="93"/>
        <v>0.1744</v>
      </c>
      <c r="AX53" s="42">
        <f t="shared" si="94"/>
        <v>0.19489999999999999</v>
      </c>
      <c r="AY53" s="36"/>
      <c r="AZ53" s="47">
        <f t="shared" si="95"/>
        <v>9.9101835428731633E-2</v>
      </c>
      <c r="BA53" s="41">
        <f t="shared" si="96"/>
        <v>0.16379117130808254</v>
      </c>
      <c r="BB53" s="41">
        <f t="shared" si="97"/>
        <v>0.18376049024165947</v>
      </c>
      <c r="BC53" s="42">
        <f t="shared" si="98"/>
        <v>0.20426049024165949</v>
      </c>
      <c r="BD53" s="36"/>
      <c r="BE53" s="39">
        <f t="shared" si="99"/>
        <v>1.2525139682346409E-3</v>
      </c>
      <c r="BF53" s="41">
        <f t="shared" si="100"/>
        <v>7.0917782782189576E-2</v>
      </c>
      <c r="BG53" s="40">
        <f t="shared" si="101"/>
        <v>5.4284483314732679E-3</v>
      </c>
      <c r="BH53" s="41">
        <f t="shared" si="102"/>
        <v>4.4303141401246089E-2</v>
      </c>
      <c r="BI53" s="41">
        <f t="shared" si="103"/>
        <v>0.69884662602934455</v>
      </c>
      <c r="BJ53" s="42">
        <f t="shared" si="104"/>
        <v>0.76498703255307809</v>
      </c>
      <c r="BK53" s="36"/>
      <c r="BL53" s="35">
        <v>133.77500000000001</v>
      </c>
      <c r="BM53" s="36">
        <v>34.380000000000003</v>
      </c>
      <c r="BN53" s="37">
        <f t="shared" si="105"/>
        <v>168.155</v>
      </c>
      <c r="BO53" s="33">
        <v>2991.8310000000001</v>
      </c>
      <c r="BP53" s="36">
        <v>3.8220000000000001</v>
      </c>
      <c r="BQ53" s="36">
        <v>10.71</v>
      </c>
      <c r="BR53" s="37">
        <f t="shared" si="106"/>
        <v>2977.299</v>
      </c>
      <c r="BS53" s="36">
        <v>297.72399999999999</v>
      </c>
      <c r="BT53" s="36">
        <v>67.882999999999996</v>
      </c>
      <c r="BU53" s="37">
        <f t="shared" si="107"/>
        <v>365.60699999999997</v>
      </c>
      <c r="BV53" s="36">
        <v>1.6719999999999999</v>
      </c>
      <c r="BW53" s="36">
        <v>0.78800000000000003</v>
      </c>
      <c r="BX53" s="36">
        <v>27.925000000000001</v>
      </c>
      <c r="BY53" s="36">
        <v>11.020999999999955</v>
      </c>
      <c r="BZ53" s="37">
        <f t="shared" si="108"/>
        <v>3552.4670000000001</v>
      </c>
      <c r="CA53" s="36">
        <v>0.23699999999999999</v>
      </c>
      <c r="CB53" s="33">
        <v>2443.4169999999999</v>
      </c>
      <c r="CC53" s="37">
        <f t="shared" si="109"/>
        <v>2443.654</v>
      </c>
      <c r="CD53" s="36">
        <v>634.67600000000004</v>
      </c>
      <c r="CE53" s="36">
        <v>29.592000000000041</v>
      </c>
      <c r="CF53" s="37">
        <f t="shared" si="110"/>
        <v>664.26800000000003</v>
      </c>
      <c r="CG53" s="36">
        <v>92.489000000000004</v>
      </c>
      <c r="CH53" s="36">
        <v>352.05599999999998</v>
      </c>
      <c r="CI53" s="66">
        <f t="shared" si="111"/>
        <v>3552.4670000000001</v>
      </c>
      <c r="CJ53" s="36"/>
      <c r="CK53" s="67">
        <v>465.87900000000002</v>
      </c>
      <c r="CL53" s="36"/>
      <c r="CM53" s="60" t="s">
        <v>201</v>
      </c>
      <c r="CN53" s="55">
        <v>25</v>
      </c>
      <c r="CO53" s="68">
        <v>3</v>
      </c>
      <c r="CP53" s="69" t="s">
        <v>129</v>
      </c>
      <c r="CQ53" s="58" t="s">
        <v>133</v>
      </c>
      <c r="CR53" s="55"/>
      <c r="CS53" s="32">
        <v>301.60250239999999</v>
      </c>
      <c r="CT53" s="33">
        <v>340.60250239999999</v>
      </c>
      <c r="CU53" s="34">
        <v>380.63892040000002</v>
      </c>
      <c r="CV53" s="55"/>
      <c r="CW53" s="60">
        <f t="shared" si="112"/>
        <v>1864.7825</v>
      </c>
      <c r="CX53" s="33">
        <v>1776.569</v>
      </c>
      <c r="CY53" s="34">
        <v>1952.9960000000001</v>
      </c>
      <c r="CZ53" s="55"/>
      <c r="DA53" s="32">
        <v>119.877</v>
      </c>
      <c r="DB53" s="33">
        <v>73.307000000000002</v>
      </c>
      <c r="DC53" s="33">
        <v>91.183999999999997</v>
      </c>
      <c r="DD53" s="33">
        <v>31.204999999999998</v>
      </c>
      <c r="DE53" s="33">
        <v>465.113</v>
      </c>
      <c r="DF53" s="33">
        <v>0</v>
      </c>
      <c r="DG53" s="33">
        <v>0</v>
      </c>
      <c r="DH53" s="33">
        <v>28.314000000000306</v>
      </c>
      <c r="DI53" s="66">
        <v>2050.0970000000002</v>
      </c>
      <c r="DJ53" s="66">
        <f t="shared" si="113"/>
        <v>2859.0970000000007</v>
      </c>
      <c r="DK53" s="33"/>
      <c r="DL53" s="47">
        <f t="shared" si="114"/>
        <v>4.1928273157573866E-2</v>
      </c>
      <c r="DM53" s="41">
        <f t="shared" si="115"/>
        <v>2.5639913581106198E-2</v>
      </c>
      <c r="DN53" s="41">
        <f t="shared" si="116"/>
        <v>3.1892587065076833E-2</v>
      </c>
      <c r="DO53" s="41">
        <f t="shared" si="117"/>
        <v>1.0914285174654792E-2</v>
      </c>
      <c r="DP53" s="41">
        <f t="shared" si="118"/>
        <v>0.16267828618616292</v>
      </c>
      <c r="DQ53" s="41">
        <f t="shared" si="119"/>
        <v>0</v>
      </c>
      <c r="DR53" s="41">
        <f t="shared" si="120"/>
        <v>0</v>
      </c>
      <c r="DS53" s="41">
        <f t="shared" si="121"/>
        <v>9.903126756455027E-3</v>
      </c>
      <c r="DT53" s="41">
        <f t="shared" si="122"/>
        <v>0.71704352807897032</v>
      </c>
      <c r="DU53" s="70">
        <f t="shared" si="123"/>
        <v>1</v>
      </c>
      <c r="DV53" s="55"/>
      <c r="DW53" s="35">
        <v>5.1059999999999999</v>
      </c>
      <c r="DX53" s="36">
        <v>11.135</v>
      </c>
      <c r="DY53" s="66">
        <f t="shared" si="124"/>
        <v>16.241</v>
      </c>
      <c r="EA53" s="35">
        <v>3.8220000000000001</v>
      </c>
      <c r="EB53" s="36">
        <v>10.71</v>
      </c>
      <c r="EC53" s="66">
        <f t="shared" si="125"/>
        <v>14.532</v>
      </c>
      <c r="EE53" s="32">
        <f t="shared" si="126"/>
        <v>2090.8310000000001</v>
      </c>
      <c r="EF53" s="33">
        <f t="shared" si="127"/>
        <v>901.00000000000011</v>
      </c>
      <c r="EG53" s="34">
        <f t="shared" si="128"/>
        <v>2991.8310000000001</v>
      </c>
      <c r="EH53" s="63"/>
      <c r="EI53" s="47">
        <v>0.69884662602934455</v>
      </c>
      <c r="EJ53" s="41">
        <v>0.30115337397065545</v>
      </c>
      <c r="EK53" s="42">
        <f t="shared" si="129"/>
        <v>1</v>
      </c>
      <c r="EL53" s="55"/>
      <c r="EM53" s="60">
        <f t="shared" si="130"/>
        <v>338.4665</v>
      </c>
      <c r="EN53" s="33">
        <v>324.87700000000001</v>
      </c>
      <c r="EO53" s="34">
        <v>352.05599999999998</v>
      </c>
      <c r="EQ53" s="60">
        <f t="shared" si="131"/>
        <v>2866.2354999999998</v>
      </c>
      <c r="ER53" s="33">
        <v>2740.64</v>
      </c>
      <c r="ES53" s="34">
        <v>2991.8310000000001</v>
      </c>
      <c r="EU53" s="60">
        <f t="shared" si="132"/>
        <v>861</v>
      </c>
      <c r="EV53" s="33">
        <v>880</v>
      </c>
      <c r="EW53" s="34">
        <v>842</v>
      </c>
      <c r="EY53" s="60">
        <f t="shared" si="133"/>
        <v>3727.2354999999998</v>
      </c>
      <c r="EZ53" s="55">
        <f t="shared" si="134"/>
        <v>3620.64</v>
      </c>
      <c r="FA53" s="68">
        <f t="shared" si="135"/>
        <v>3833.8310000000001</v>
      </c>
      <c r="FC53" s="60">
        <f t="shared" si="136"/>
        <v>2302.2139999999999</v>
      </c>
      <c r="FD53" s="33">
        <v>2161.011</v>
      </c>
      <c r="FE53" s="34">
        <v>2443.4169999999999</v>
      </c>
      <c r="FF53" s="33"/>
      <c r="FG53" s="71">
        <f t="shared" si="137"/>
        <v>0.54975767544075704</v>
      </c>
    </row>
    <row r="54" spans="1:163" x14ac:dyDescent="0.2">
      <c r="A54" s="1"/>
      <c r="B54" s="72" t="s">
        <v>178</v>
      </c>
      <c r="C54" s="32">
        <v>3480.5070000000001</v>
      </c>
      <c r="D54" s="33">
        <v>3331.0219999999999</v>
      </c>
      <c r="E54" s="33">
        <v>2952.0079999999998</v>
      </c>
      <c r="F54" s="33">
        <v>827</v>
      </c>
      <c r="G54" s="33">
        <v>2353.4569999999999</v>
      </c>
      <c r="H54" s="33">
        <v>4307.5069999999996</v>
      </c>
      <c r="I54" s="34">
        <v>3779.0079999999998</v>
      </c>
      <c r="J54" s="33"/>
      <c r="K54" s="35">
        <v>28.038</v>
      </c>
      <c r="L54" s="36">
        <v>7.0819999999999999</v>
      </c>
      <c r="M54" s="36">
        <v>0.125</v>
      </c>
      <c r="N54" s="37">
        <f t="shared" si="69"/>
        <v>35.244999999999997</v>
      </c>
      <c r="O54" s="36">
        <v>20.272999999999996</v>
      </c>
      <c r="P54" s="37">
        <f t="shared" si="70"/>
        <v>14.972000000000001</v>
      </c>
      <c r="Q54" s="36">
        <v>-0.61599999999999999</v>
      </c>
      <c r="R54" s="37">
        <f t="shared" si="71"/>
        <v>15.588000000000001</v>
      </c>
      <c r="S54" s="36">
        <v>5.4219999999999997</v>
      </c>
      <c r="T54" s="36">
        <v>0.42999999999999994</v>
      </c>
      <c r="U54" s="36">
        <v>-0.11499999999999998</v>
      </c>
      <c r="V54" s="37">
        <f t="shared" si="72"/>
        <v>21.325000000000003</v>
      </c>
      <c r="W54" s="36">
        <v>5.3</v>
      </c>
      <c r="X54" s="38">
        <f t="shared" si="73"/>
        <v>16.025000000000002</v>
      </c>
      <c r="Y54" s="36"/>
      <c r="Z54" s="39">
        <f t="shared" si="74"/>
        <v>1.6834473023594559E-2</v>
      </c>
      <c r="AA54" s="40">
        <f t="shared" si="75"/>
        <v>4.2521484397281071E-3</v>
      </c>
      <c r="AB54" s="41">
        <f t="shared" si="76"/>
        <v>0.49329634766527969</v>
      </c>
      <c r="AC54" s="41">
        <f t="shared" si="77"/>
        <v>0.49851230727616985</v>
      </c>
      <c r="AD54" s="41">
        <f t="shared" si="78"/>
        <v>0.57520215633423177</v>
      </c>
      <c r="AE54" s="40">
        <f t="shared" si="79"/>
        <v>1.2172240231376434E-2</v>
      </c>
      <c r="AF54" s="40">
        <f t="shared" si="80"/>
        <v>9.6216716671339922E-3</v>
      </c>
      <c r="AG54" s="40">
        <f t="shared" si="81"/>
        <v>1.844022719740767E-2</v>
      </c>
      <c r="AH54" s="40">
        <f t="shared" si="82"/>
        <v>2.3962514268880953E-2</v>
      </c>
      <c r="AI54" s="40">
        <f t="shared" si="83"/>
        <v>1.7937364215487722E-2</v>
      </c>
      <c r="AJ54" s="42">
        <f t="shared" si="84"/>
        <v>8.9819562168168568E-2</v>
      </c>
      <c r="AK54" s="36"/>
      <c r="AL54" s="47">
        <f t="shared" si="85"/>
        <v>0.11908562763588108</v>
      </c>
      <c r="AM54" s="41">
        <f t="shared" si="86"/>
        <v>6.6048309178743908E-2</v>
      </c>
      <c r="AN54" s="42">
        <f t="shared" si="87"/>
        <v>8.951905532767146E-3</v>
      </c>
      <c r="AO54" s="36"/>
      <c r="AP54" s="47">
        <f t="shared" si="88"/>
        <v>0.79723937062501182</v>
      </c>
      <c r="AQ54" s="41">
        <f t="shared" si="89"/>
        <v>0.76630133596423544</v>
      </c>
      <c r="AR54" s="41">
        <f t="shared" si="90"/>
        <v>9.2393723098387642E-2</v>
      </c>
      <c r="AS54" s="41">
        <f t="shared" si="91"/>
        <v>0.11382134844147707</v>
      </c>
      <c r="AT54" s="100">
        <v>2.76</v>
      </c>
      <c r="AU54" s="36"/>
      <c r="AV54" s="47">
        <f t="shared" si="92"/>
        <v>0.19299809812247956</v>
      </c>
      <c r="AW54" s="41">
        <f t="shared" si="93"/>
        <v>0.22112405967879026</v>
      </c>
      <c r="AX54" s="42">
        <f t="shared" si="94"/>
        <v>0.24362595396230108</v>
      </c>
      <c r="AY54" s="36"/>
      <c r="AZ54" s="47">
        <f t="shared" si="95"/>
        <v>0.10761133363616276</v>
      </c>
      <c r="BA54" s="41">
        <f t="shared" si="96"/>
        <v>0.20201246880127713</v>
      </c>
      <c r="BB54" s="41">
        <f t="shared" si="97"/>
        <v>0.23013843035758783</v>
      </c>
      <c r="BC54" s="42">
        <f t="shared" si="98"/>
        <v>0.25264032464109865</v>
      </c>
      <c r="BD54" s="36"/>
      <c r="BE54" s="39">
        <f t="shared" si="99"/>
        <v>-4.4079634582691623E-4</v>
      </c>
      <c r="BF54" s="41">
        <f t="shared" si="100"/>
        <v>-2.9581252401075678E-2</v>
      </c>
      <c r="BG54" s="40">
        <f t="shared" si="101"/>
        <v>8.606006487787296E-3</v>
      </c>
      <c r="BH54" s="41">
        <f t="shared" si="102"/>
        <v>6.2340192676714389E-2</v>
      </c>
      <c r="BI54" s="41">
        <f t="shared" si="103"/>
        <v>0.7672340318860924</v>
      </c>
      <c r="BJ54" s="42">
        <f t="shared" si="104"/>
        <v>0.81817265271732686</v>
      </c>
      <c r="BK54" s="36"/>
      <c r="BL54" s="35">
        <v>32.046999999999997</v>
      </c>
      <c r="BM54" s="36">
        <v>117.366</v>
      </c>
      <c r="BN54" s="37">
        <f t="shared" si="105"/>
        <v>149.41300000000001</v>
      </c>
      <c r="BO54" s="33">
        <v>2952.0079999999998</v>
      </c>
      <c r="BP54" s="36">
        <v>4.0419999999999998</v>
      </c>
      <c r="BQ54" s="36">
        <v>28.937999999999999</v>
      </c>
      <c r="BR54" s="37">
        <f t="shared" si="106"/>
        <v>2919.0279999999998</v>
      </c>
      <c r="BS54" s="36">
        <v>243.06200000000001</v>
      </c>
      <c r="BT54" s="36">
        <v>67.281000000000006</v>
      </c>
      <c r="BU54" s="37">
        <f t="shared" si="107"/>
        <v>310.34300000000002</v>
      </c>
      <c r="BV54" s="36">
        <v>43.973999999999997</v>
      </c>
      <c r="BW54" s="36">
        <v>1.0209999999999999</v>
      </c>
      <c r="BX54" s="36">
        <v>47.427</v>
      </c>
      <c r="BY54" s="36">
        <v>9.3010000000002435</v>
      </c>
      <c r="BZ54" s="37">
        <f t="shared" si="108"/>
        <v>3480.5070000000005</v>
      </c>
      <c r="CA54" s="36">
        <v>4.0000000000000001E-3</v>
      </c>
      <c r="CB54" s="33">
        <v>2353.4569999999999</v>
      </c>
      <c r="CC54" s="37">
        <f t="shared" si="109"/>
        <v>2353.4609999999998</v>
      </c>
      <c r="CD54" s="36">
        <v>609.83399999999995</v>
      </c>
      <c r="CE54" s="36">
        <v>34.775000000000375</v>
      </c>
      <c r="CF54" s="37">
        <f t="shared" si="110"/>
        <v>644.60900000000038</v>
      </c>
      <c r="CG54" s="36">
        <v>107.895</v>
      </c>
      <c r="CH54" s="36">
        <v>374.54199999999997</v>
      </c>
      <c r="CI54" s="66">
        <f t="shared" si="111"/>
        <v>3480.5070000000001</v>
      </c>
      <c r="CJ54" s="36"/>
      <c r="CK54" s="67">
        <v>396.15600000000001</v>
      </c>
      <c r="CL54" s="36"/>
      <c r="CM54" s="60" t="s">
        <v>205</v>
      </c>
      <c r="CN54" s="55">
        <v>21</v>
      </c>
      <c r="CO54" s="68">
        <v>1</v>
      </c>
      <c r="CP54" s="69" t="s">
        <v>129</v>
      </c>
      <c r="CQ54" s="68"/>
      <c r="CR54" s="55"/>
      <c r="CS54" s="32">
        <v>343.096</v>
      </c>
      <c r="CT54" s="33">
        <v>393.096</v>
      </c>
      <c r="CU54" s="34">
        <v>433.09800000000001</v>
      </c>
      <c r="CV54" s="55"/>
      <c r="CW54" s="60">
        <f t="shared" si="112"/>
        <v>1738.048</v>
      </c>
      <c r="CX54" s="33">
        <v>1698.3789999999999</v>
      </c>
      <c r="CY54" s="34">
        <v>1777.7170000000001</v>
      </c>
      <c r="CZ54" s="55"/>
      <c r="DA54" s="32">
        <v>0.76700000000000002</v>
      </c>
      <c r="DB54" s="33">
        <v>4.9329999999999998</v>
      </c>
      <c r="DC54" s="33">
        <v>275.339</v>
      </c>
      <c r="DD54" s="33">
        <v>9.5190000000000001</v>
      </c>
      <c r="DE54" s="33">
        <v>260.07600000000002</v>
      </c>
      <c r="DF54" s="33">
        <v>15.154</v>
      </c>
      <c r="DG54" s="33">
        <v>19.734999999999999</v>
      </c>
      <c r="DH54" s="33">
        <v>2.4320000000006985</v>
      </c>
      <c r="DI54" s="66">
        <v>2092.9789999999998</v>
      </c>
      <c r="DJ54" s="66">
        <f t="shared" si="113"/>
        <v>2680.9340000000007</v>
      </c>
      <c r="DK54" s="33"/>
      <c r="DL54" s="47">
        <f t="shared" si="114"/>
        <v>2.8609432384385438E-4</v>
      </c>
      <c r="DM54" s="41">
        <f t="shared" si="115"/>
        <v>1.840030377472925E-3</v>
      </c>
      <c r="DN54" s="41">
        <f t="shared" si="116"/>
        <v>0.1027026401992738</v>
      </c>
      <c r="DO54" s="41">
        <f t="shared" si="117"/>
        <v>3.5506282511990218E-3</v>
      </c>
      <c r="DP54" s="41">
        <f t="shared" si="118"/>
        <v>9.7009475056081193E-2</v>
      </c>
      <c r="DQ54" s="41">
        <f t="shared" si="119"/>
        <v>5.6525076708341185E-3</v>
      </c>
      <c r="DR54" s="41">
        <f t="shared" si="120"/>
        <v>7.3612405228923932E-3</v>
      </c>
      <c r="DS54" s="41">
        <f t="shared" si="121"/>
        <v>9.0714653922875307E-4</v>
      </c>
      <c r="DT54" s="41">
        <f t="shared" si="122"/>
        <v>0.78069023705917384</v>
      </c>
      <c r="DU54" s="70">
        <f t="shared" si="123"/>
        <v>0.99999999999999989</v>
      </c>
      <c r="DV54" s="55"/>
      <c r="DW54" s="35">
        <v>11.736000000000001</v>
      </c>
      <c r="DX54" s="36">
        <v>13.669</v>
      </c>
      <c r="DY54" s="66">
        <f t="shared" si="124"/>
        <v>25.405000000000001</v>
      </c>
      <c r="EA54" s="35">
        <v>4.0419999999999998</v>
      </c>
      <c r="EB54" s="36">
        <v>28.937999999999999</v>
      </c>
      <c r="EC54" s="66">
        <f t="shared" si="125"/>
        <v>32.979999999999997</v>
      </c>
      <c r="EE54" s="32">
        <f t="shared" si="126"/>
        <v>2264.8809999999999</v>
      </c>
      <c r="EF54" s="33">
        <f t="shared" si="127"/>
        <v>687.12700000000007</v>
      </c>
      <c r="EG54" s="34">
        <f t="shared" si="128"/>
        <v>2952.0079999999998</v>
      </c>
      <c r="EH54" s="63"/>
      <c r="EI54" s="47">
        <v>0.7672340318860924</v>
      </c>
      <c r="EJ54" s="41">
        <v>0.2327659681139076</v>
      </c>
      <c r="EK54" s="42">
        <f t="shared" si="129"/>
        <v>1</v>
      </c>
      <c r="EL54" s="55"/>
      <c r="EM54" s="60">
        <f t="shared" si="130"/>
        <v>356.82650000000001</v>
      </c>
      <c r="EN54" s="33">
        <v>339.11099999999999</v>
      </c>
      <c r="EO54" s="34">
        <v>374.54199999999997</v>
      </c>
      <c r="EQ54" s="60">
        <f t="shared" si="131"/>
        <v>2794.9414999999999</v>
      </c>
      <c r="ER54" s="33">
        <v>2637.875</v>
      </c>
      <c r="ES54" s="34">
        <v>2952.0079999999998</v>
      </c>
      <c r="EU54" s="60">
        <f t="shared" si="132"/>
        <v>867</v>
      </c>
      <c r="EV54" s="33">
        <v>907</v>
      </c>
      <c r="EW54" s="34">
        <v>827</v>
      </c>
      <c r="EY54" s="60">
        <f t="shared" si="133"/>
        <v>3661.9414999999999</v>
      </c>
      <c r="EZ54" s="55">
        <f t="shared" si="134"/>
        <v>3544.875</v>
      </c>
      <c r="FA54" s="68">
        <f t="shared" si="135"/>
        <v>3779.0079999999998</v>
      </c>
      <c r="FC54" s="60">
        <f t="shared" si="136"/>
        <v>2343.0164999999997</v>
      </c>
      <c r="FD54" s="33">
        <v>2332.576</v>
      </c>
      <c r="FE54" s="34">
        <v>2353.4569999999999</v>
      </c>
      <c r="FF54" s="33"/>
      <c r="FG54" s="71">
        <f t="shared" si="137"/>
        <v>0.51076380538812305</v>
      </c>
    </row>
    <row r="55" spans="1:163" x14ac:dyDescent="0.2">
      <c r="A55" s="1"/>
      <c r="B55" s="72" t="s">
        <v>179</v>
      </c>
      <c r="C55" s="32">
        <v>3604.5650000000001</v>
      </c>
      <c r="D55" s="33">
        <v>3492.2190000000001</v>
      </c>
      <c r="E55" s="33">
        <v>3055.5479999999998</v>
      </c>
      <c r="F55" s="33">
        <v>1156</v>
      </c>
      <c r="G55" s="33">
        <v>2313.12</v>
      </c>
      <c r="H55" s="33">
        <v>4760.5650000000005</v>
      </c>
      <c r="I55" s="34">
        <v>4211.5479999999998</v>
      </c>
      <c r="J55" s="33"/>
      <c r="K55" s="35">
        <v>28.916</v>
      </c>
      <c r="L55" s="36">
        <v>12.353999999999999</v>
      </c>
      <c r="M55" s="36">
        <v>0.08</v>
      </c>
      <c r="N55" s="37">
        <f t="shared" si="69"/>
        <v>41.349999999999994</v>
      </c>
      <c r="O55" s="36">
        <v>22.21</v>
      </c>
      <c r="P55" s="37">
        <f t="shared" si="70"/>
        <v>19.139999999999993</v>
      </c>
      <c r="Q55" s="36">
        <v>-0.68</v>
      </c>
      <c r="R55" s="37">
        <f t="shared" si="71"/>
        <v>19.819999999999993</v>
      </c>
      <c r="S55" s="36">
        <v>5.3120000000000003</v>
      </c>
      <c r="T55" s="36">
        <v>2.1579999999999999</v>
      </c>
      <c r="U55" s="36">
        <v>-0.32200000000000001</v>
      </c>
      <c r="V55" s="37">
        <f t="shared" si="72"/>
        <v>26.967999999999996</v>
      </c>
      <c r="W55" s="36">
        <v>5.407</v>
      </c>
      <c r="X55" s="38">
        <f t="shared" si="73"/>
        <v>21.560999999999996</v>
      </c>
      <c r="Y55" s="36"/>
      <c r="Z55" s="39">
        <f t="shared" si="74"/>
        <v>1.6560244360390913E-2</v>
      </c>
      <c r="AA55" s="40">
        <f t="shared" si="75"/>
        <v>7.0751576576383087E-3</v>
      </c>
      <c r="AB55" s="41">
        <f t="shared" si="76"/>
        <v>0.45493650143383868</v>
      </c>
      <c r="AC55" s="41">
        <f t="shared" si="77"/>
        <v>0.47597616904547607</v>
      </c>
      <c r="AD55" s="41">
        <f t="shared" si="78"/>
        <v>0.53712212817412341</v>
      </c>
      <c r="AE55" s="40">
        <f t="shared" si="79"/>
        <v>1.2719706295624645E-2</v>
      </c>
      <c r="AF55" s="40">
        <f t="shared" si="80"/>
        <v>1.2348022847364382E-2</v>
      </c>
      <c r="AG55" s="40">
        <f t="shared" si="81"/>
        <v>2.2993372115963973E-2</v>
      </c>
      <c r="AH55" s="40">
        <f t="shared" si="82"/>
        <v>2.8377794722220736E-2</v>
      </c>
      <c r="AI55" s="40">
        <f t="shared" si="83"/>
        <v>2.1136711439098642E-2</v>
      </c>
      <c r="AJ55" s="42">
        <f t="shared" si="84"/>
        <v>0.10561908109293042</v>
      </c>
      <c r="AK55" s="36"/>
      <c r="AL55" s="47">
        <f t="shared" si="85"/>
        <v>0.2064313566937627</v>
      </c>
      <c r="AM55" s="41">
        <f t="shared" si="86"/>
        <v>0.1127572338303935</v>
      </c>
      <c r="AN55" s="42">
        <f t="shared" si="87"/>
        <v>0.2152939408682201</v>
      </c>
      <c r="AO55" s="36"/>
      <c r="AP55" s="47">
        <f t="shared" si="88"/>
        <v>0.75702296282041714</v>
      </c>
      <c r="AQ55" s="41">
        <f t="shared" si="89"/>
        <v>0.74155170219443667</v>
      </c>
      <c r="AR55" s="41">
        <f t="shared" si="90"/>
        <v>0.10489809449961367</v>
      </c>
      <c r="AS55" s="41">
        <f t="shared" si="91"/>
        <v>0.11875635478899672</v>
      </c>
      <c r="AT55" s="100">
        <v>2.08</v>
      </c>
      <c r="AU55" s="36"/>
      <c r="AV55" s="47">
        <f t="shared" si="92"/>
        <v>0.18261245412807803</v>
      </c>
      <c r="AW55" s="41">
        <f t="shared" si="93"/>
        <v>0.19519999999999998</v>
      </c>
      <c r="AX55" s="42">
        <f t="shared" si="94"/>
        <v>0.21050000000000002</v>
      </c>
      <c r="AY55" s="36"/>
      <c r="AZ55" s="47">
        <f t="shared" si="95"/>
        <v>0.12263615720620935</v>
      </c>
      <c r="BA55" s="41">
        <f t="shared" si="96"/>
        <v>0.19360031147805817</v>
      </c>
      <c r="BB55" s="41">
        <f t="shared" si="97"/>
        <v>0.20618785734998013</v>
      </c>
      <c r="BC55" s="42">
        <f t="shared" si="98"/>
        <v>0.22148785734998017</v>
      </c>
      <c r="BD55" s="36"/>
      <c r="BE55" s="39">
        <f t="shared" si="99"/>
        <v>-4.8673434182780207E-4</v>
      </c>
      <c r="BF55" s="41">
        <f t="shared" si="100"/>
        <v>-2.555430289364901E-2</v>
      </c>
      <c r="BG55" s="40">
        <f t="shared" si="101"/>
        <v>1.2237412077964411E-2</v>
      </c>
      <c r="BH55" s="41">
        <f t="shared" si="102"/>
        <v>8.2143571110032218E-2</v>
      </c>
      <c r="BI55" s="41">
        <f t="shared" si="103"/>
        <v>0.75683576235752148</v>
      </c>
      <c r="BJ55" s="42">
        <f t="shared" si="104"/>
        <v>0.82358030823820594</v>
      </c>
      <c r="BK55" s="36"/>
      <c r="BL55" s="35">
        <v>71.75</v>
      </c>
      <c r="BM55" s="36">
        <v>65.28</v>
      </c>
      <c r="BN55" s="37">
        <f t="shared" si="105"/>
        <v>137.03</v>
      </c>
      <c r="BO55" s="33">
        <v>3055.5479999999998</v>
      </c>
      <c r="BP55" s="36">
        <v>8.9019999999999992</v>
      </c>
      <c r="BQ55" s="36">
        <v>4.2510000000000003</v>
      </c>
      <c r="BR55" s="37">
        <f t="shared" si="106"/>
        <v>3042.3949999999995</v>
      </c>
      <c r="BS55" s="36">
        <v>291.03500000000003</v>
      </c>
      <c r="BT55" s="36">
        <v>95.951999999999998</v>
      </c>
      <c r="BU55" s="37">
        <f t="shared" si="107"/>
        <v>386.98700000000002</v>
      </c>
      <c r="BV55" s="36">
        <v>0</v>
      </c>
      <c r="BW55" s="36">
        <v>0.77100000000000002</v>
      </c>
      <c r="BX55" s="36">
        <v>30.513000000000002</v>
      </c>
      <c r="BY55" s="36">
        <v>6.8690000000003018</v>
      </c>
      <c r="BZ55" s="37">
        <f t="shared" si="108"/>
        <v>3604.5650000000001</v>
      </c>
      <c r="CA55" s="36">
        <v>51.177</v>
      </c>
      <c r="CB55" s="33">
        <v>2313.12</v>
      </c>
      <c r="CC55" s="37">
        <f t="shared" si="109"/>
        <v>2364.297</v>
      </c>
      <c r="CD55" s="36">
        <v>675</v>
      </c>
      <c r="CE55" s="36">
        <v>43.218000000000018</v>
      </c>
      <c r="CF55" s="37">
        <f t="shared" si="110"/>
        <v>718.21800000000007</v>
      </c>
      <c r="CG55" s="36">
        <v>80</v>
      </c>
      <c r="CH55" s="36">
        <v>442.05</v>
      </c>
      <c r="CI55" s="66">
        <f t="shared" si="111"/>
        <v>3604.5650000000005</v>
      </c>
      <c r="CJ55" s="36"/>
      <c r="CK55" s="67">
        <v>428.06500000000005</v>
      </c>
      <c r="CL55" s="36"/>
      <c r="CM55" s="60" t="s">
        <v>199</v>
      </c>
      <c r="CN55" s="55">
        <v>25</v>
      </c>
      <c r="CO55" s="68">
        <v>3</v>
      </c>
      <c r="CP55" s="69" t="s">
        <v>129</v>
      </c>
      <c r="CQ55" s="58" t="s">
        <v>135</v>
      </c>
      <c r="CR55" s="55"/>
      <c r="CS55" s="32">
        <v>358.33256640000002</v>
      </c>
      <c r="CT55" s="33">
        <v>383.03256640000001</v>
      </c>
      <c r="CU55" s="34">
        <v>413.05509850000004</v>
      </c>
      <c r="CV55" s="55"/>
      <c r="CW55" s="60">
        <f t="shared" si="112"/>
        <v>1875.41</v>
      </c>
      <c r="CX55" s="33">
        <v>1788.5630000000001</v>
      </c>
      <c r="CY55" s="34">
        <v>1962.2570000000001</v>
      </c>
      <c r="CZ55" s="55"/>
      <c r="DA55" s="32">
        <v>65.465999999999994</v>
      </c>
      <c r="DB55" s="33">
        <v>60.424999999999997</v>
      </c>
      <c r="DC55" s="33">
        <v>228.82599999999999</v>
      </c>
      <c r="DD55" s="33">
        <v>13.878</v>
      </c>
      <c r="DE55" s="33">
        <v>321.786</v>
      </c>
      <c r="DF55" s="33">
        <v>24.126000000000001</v>
      </c>
      <c r="DG55" s="33">
        <v>16.123999999999999</v>
      </c>
      <c r="DH55" s="33">
        <v>-1.0000000002037268E-3</v>
      </c>
      <c r="DI55" s="66">
        <v>1920.319</v>
      </c>
      <c r="DJ55" s="66">
        <f t="shared" si="113"/>
        <v>2650.9489999999996</v>
      </c>
      <c r="DK55" s="33"/>
      <c r="DL55" s="47">
        <f t="shared" si="114"/>
        <v>2.4695307227713549E-2</v>
      </c>
      <c r="DM55" s="41">
        <f t="shared" si="115"/>
        <v>2.2793724058818184E-2</v>
      </c>
      <c r="DN55" s="41">
        <f t="shared" si="116"/>
        <v>8.6318522159422914E-2</v>
      </c>
      <c r="DO55" s="41">
        <f t="shared" si="117"/>
        <v>5.2351063713409812E-3</v>
      </c>
      <c r="DP55" s="41">
        <f t="shared" si="118"/>
        <v>0.12138520959852492</v>
      </c>
      <c r="DQ55" s="41">
        <f t="shared" si="119"/>
        <v>9.1008917938443946E-3</v>
      </c>
      <c r="DR55" s="41">
        <f t="shared" si="120"/>
        <v>6.0823501319716075E-3</v>
      </c>
      <c r="DS55" s="41">
        <f t="shared" si="121"/>
        <v>-3.7722340196047791E-7</v>
      </c>
      <c r="DT55" s="41">
        <f t="shared" si="122"/>
        <v>0.72438926588176544</v>
      </c>
      <c r="DU55" s="70">
        <f t="shared" si="123"/>
        <v>1</v>
      </c>
      <c r="DV55" s="55"/>
      <c r="DW55" s="35">
        <v>16.154</v>
      </c>
      <c r="DX55" s="36">
        <v>21.238</v>
      </c>
      <c r="DY55" s="66">
        <f t="shared" si="124"/>
        <v>37.391999999999996</v>
      </c>
      <c r="EA55" s="35">
        <v>8.9019999999999992</v>
      </c>
      <c r="EB55" s="36">
        <v>4.2510000000000003</v>
      </c>
      <c r="EC55" s="66">
        <f t="shared" si="125"/>
        <v>13.152999999999999</v>
      </c>
      <c r="EE55" s="32">
        <f t="shared" si="126"/>
        <v>2312.5479999999998</v>
      </c>
      <c r="EF55" s="33">
        <f t="shared" si="127"/>
        <v>742.99999999999989</v>
      </c>
      <c r="EG55" s="34">
        <f t="shared" si="128"/>
        <v>3055.5479999999998</v>
      </c>
      <c r="EH55" s="63"/>
      <c r="EI55" s="47">
        <v>0.75683576235752148</v>
      </c>
      <c r="EJ55" s="41">
        <v>0.24316423764247852</v>
      </c>
      <c r="EK55" s="42">
        <f t="shared" si="129"/>
        <v>1</v>
      </c>
      <c r="EL55" s="55"/>
      <c r="EM55" s="60">
        <f t="shared" si="130"/>
        <v>408.27850000000001</v>
      </c>
      <c r="EN55" s="33">
        <v>374.50700000000001</v>
      </c>
      <c r="EO55" s="34">
        <v>442.05</v>
      </c>
      <c r="EQ55" s="60">
        <f t="shared" si="131"/>
        <v>2794.1319999999996</v>
      </c>
      <c r="ER55" s="33">
        <v>2532.7159999999999</v>
      </c>
      <c r="ES55" s="34">
        <v>3055.5479999999998</v>
      </c>
      <c r="EU55" s="60">
        <f t="shared" si="132"/>
        <v>1204.0349999999999</v>
      </c>
      <c r="EV55" s="33">
        <v>1252.07</v>
      </c>
      <c r="EW55" s="34">
        <v>1156</v>
      </c>
      <c r="EY55" s="60">
        <f t="shared" si="133"/>
        <v>3998.1669999999999</v>
      </c>
      <c r="EZ55" s="55">
        <f t="shared" si="134"/>
        <v>3784.7860000000001</v>
      </c>
      <c r="FA55" s="68">
        <f t="shared" si="135"/>
        <v>4211.5479999999998</v>
      </c>
      <c r="FC55" s="60">
        <f t="shared" si="136"/>
        <v>2108.2309999999998</v>
      </c>
      <c r="FD55" s="33">
        <v>1903.3420000000001</v>
      </c>
      <c r="FE55" s="34">
        <v>2313.12</v>
      </c>
      <c r="FF55" s="33"/>
      <c r="FG55" s="71">
        <f t="shared" si="137"/>
        <v>0.54438108343170399</v>
      </c>
    </row>
    <row r="56" spans="1:163" x14ac:dyDescent="0.2">
      <c r="A56" s="1"/>
      <c r="B56" s="72" t="s">
        <v>180</v>
      </c>
      <c r="C56" s="32">
        <v>6213.9709999999995</v>
      </c>
      <c r="D56" s="33">
        <v>6087.9295000000002</v>
      </c>
      <c r="E56" s="33">
        <v>5116.6490000000003</v>
      </c>
      <c r="F56" s="33">
        <v>1711</v>
      </c>
      <c r="G56" s="33">
        <v>4204.04</v>
      </c>
      <c r="H56" s="33">
        <v>7924.9709999999995</v>
      </c>
      <c r="I56" s="34">
        <v>6827.6490000000003</v>
      </c>
      <c r="J56" s="33"/>
      <c r="K56" s="35">
        <v>52.015999999999998</v>
      </c>
      <c r="L56" s="36">
        <v>16.029</v>
      </c>
      <c r="M56" s="36">
        <v>2E-3</v>
      </c>
      <c r="N56" s="37">
        <f t="shared" si="69"/>
        <v>68.046999999999997</v>
      </c>
      <c r="O56" s="36">
        <v>34.722999999999999</v>
      </c>
      <c r="P56" s="37">
        <f t="shared" si="70"/>
        <v>33.323999999999998</v>
      </c>
      <c r="Q56" s="36">
        <v>1.837</v>
      </c>
      <c r="R56" s="37">
        <f t="shared" si="71"/>
        <v>31.486999999999998</v>
      </c>
      <c r="S56" s="36">
        <v>10.69</v>
      </c>
      <c r="T56" s="36">
        <v>1.2770000000000001</v>
      </c>
      <c r="U56" s="36">
        <v>-0.61799999999999999</v>
      </c>
      <c r="V56" s="37">
        <f t="shared" si="72"/>
        <v>42.835999999999999</v>
      </c>
      <c r="W56" s="36">
        <v>8.3529999999999998</v>
      </c>
      <c r="X56" s="38">
        <f t="shared" si="73"/>
        <v>34.482999999999997</v>
      </c>
      <c r="Y56" s="36"/>
      <c r="Z56" s="39">
        <f t="shared" si="74"/>
        <v>1.7088239934447334E-2</v>
      </c>
      <c r="AA56" s="40">
        <f t="shared" si="75"/>
        <v>5.2658297044996987E-3</v>
      </c>
      <c r="AB56" s="41">
        <f t="shared" si="76"/>
        <v>0.43396155672757269</v>
      </c>
      <c r="AC56" s="41">
        <f t="shared" si="77"/>
        <v>0.44099978409134211</v>
      </c>
      <c r="AD56" s="41">
        <f t="shared" si="78"/>
        <v>0.51027965964700872</v>
      </c>
      <c r="AE56" s="40">
        <f t="shared" si="79"/>
        <v>1.1407162320128707E-2</v>
      </c>
      <c r="AF56" s="40">
        <f t="shared" si="80"/>
        <v>1.1328317780289669E-2</v>
      </c>
      <c r="AG56" s="40">
        <f t="shared" si="81"/>
        <v>2.1529118049436805E-2</v>
      </c>
      <c r="AH56" s="40">
        <f t="shared" si="82"/>
        <v>2.8276985342836829E-2</v>
      </c>
      <c r="AI56" s="40">
        <f t="shared" si="83"/>
        <v>1.9658595250489134E-2</v>
      </c>
      <c r="AJ56" s="42">
        <f t="shared" si="84"/>
        <v>0.11170600035471991</v>
      </c>
      <c r="AK56" s="36"/>
      <c r="AL56" s="47">
        <f t="shared" si="85"/>
        <v>6.8765367036530384E-2</v>
      </c>
      <c r="AM56" s="41">
        <f t="shared" si="86"/>
        <v>7.5724296028454235E-2</v>
      </c>
      <c r="AN56" s="42">
        <f t="shared" si="87"/>
        <v>0.16541015726788766</v>
      </c>
      <c r="AO56" s="36"/>
      <c r="AP56" s="47">
        <f t="shared" si="88"/>
        <v>0.82163931901523823</v>
      </c>
      <c r="AQ56" s="41">
        <f t="shared" si="89"/>
        <v>0.76138324125223522</v>
      </c>
      <c r="AR56" s="41">
        <f t="shared" si="90"/>
        <v>6.3171038294192239E-2</v>
      </c>
      <c r="AS56" s="41">
        <f t="shared" si="91"/>
        <v>0.14885795250734191</v>
      </c>
      <c r="AT56" s="100">
        <v>2.13</v>
      </c>
      <c r="AU56" s="36"/>
      <c r="AV56" s="47">
        <f t="shared" si="92"/>
        <v>0.1558172222319153</v>
      </c>
      <c r="AW56" s="41">
        <f t="shared" si="93"/>
        <v>0.17356045459344194</v>
      </c>
      <c r="AX56" s="42">
        <f t="shared" si="94"/>
        <v>0.18834648156138081</v>
      </c>
      <c r="AY56" s="36"/>
      <c r="AZ56" s="47">
        <f t="shared" si="95"/>
        <v>0.10330543866393971</v>
      </c>
      <c r="BA56" s="41">
        <f t="shared" si="96"/>
        <v>0.166014553590624</v>
      </c>
      <c r="BB56" s="41">
        <f t="shared" si="97"/>
        <v>0.18375778595215064</v>
      </c>
      <c r="BC56" s="42">
        <f t="shared" si="98"/>
        <v>0.19854381292008952</v>
      </c>
      <c r="BD56" s="36"/>
      <c r="BE56" s="39">
        <f t="shared" si="99"/>
        <v>7.4191586342932337E-4</v>
      </c>
      <c r="BF56" s="41">
        <f t="shared" si="100"/>
        <v>4.0559934644852177E-2</v>
      </c>
      <c r="BG56" s="40">
        <f t="shared" si="101"/>
        <v>6.9226949122365043E-3</v>
      </c>
      <c r="BH56" s="41">
        <f t="shared" si="102"/>
        <v>5.3615378793612355E-2</v>
      </c>
      <c r="BI56" s="41">
        <f t="shared" si="103"/>
        <v>0.74507690482579514</v>
      </c>
      <c r="BJ56" s="42">
        <f t="shared" si="104"/>
        <v>0.80896030244085482</v>
      </c>
      <c r="BK56" s="36"/>
      <c r="BL56" s="35">
        <v>42.34</v>
      </c>
      <c r="BM56" s="36">
        <v>126.60899999999999</v>
      </c>
      <c r="BN56" s="37">
        <f t="shared" si="105"/>
        <v>168.94900000000001</v>
      </c>
      <c r="BO56" s="33">
        <v>5116.6490000000003</v>
      </c>
      <c r="BP56" s="36">
        <v>6.7130000000000001</v>
      </c>
      <c r="BQ56" s="36">
        <v>12</v>
      </c>
      <c r="BR56" s="37">
        <f t="shared" si="106"/>
        <v>5097.9360000000006</v>
      </c>
      <c r="BS56" s="36">
        <v>718.62199999999996</v>
      </c>
      <c r="BT56" s="36">
        <v>160.89500000000001</v>
      </c>
      <c r="BU56" s="37">
        <f t="shared" si="107"/>
        <v>879.51699999999994</v>
      </c>
      <c r="BV56" s="36">
        <v>0</v>
      </c>
      <c r="BW56" s="36">
        <v>0.30299999999999999</v>
      </c>
      <c r="BX56" s="36">
        <v>55.203000000000003</v>
      </c>
      <c r="BY56" s="36">
        <v>12.062999999999391</v>
      </c>
      <c r="BZ56" s="37">
        <f t="shared" si="108"/>
        <v>6213.9709999999995</v>
      </c>
      <c r="CA56" s="36">
        <v>57.542000000000002</v>
      </c>
      <c r="CB56" s="33">
        <v>4204.04</v>
      </c>
      <c r="CC56" s="37">
        <f t="shared" si="109"/>
        <v>4261.5820000000003</v>
      </c>
      <c r="CD56" s="36">
        <v>1150</v>
      </c>
      <c r="CE56" s="36">
        <v>50.451999999999202</v>
      </c>
      <c r="CF56" s="37">
        <f t="shared" si="110"/>
        <v>1200.4519999999993</v>
      </c>
      <c r="CG56" s="36">
        <v>110</v>
      </c>
      <c r="CH56" s="36">
        <v>641.93700000000001</v>
      </c>
      <c r="CI56" s="66">
        <f t="shared" si="111"/>
        <v>6213.9709999999995</v>
      </c>
      <c r="CJ56" s="36"/>
      <c r="CK56" s="67">
        <v>924.99899999999991</v>
      </c>
      <c r="CL56" s="36"/>
      <c r="CM56" s="60" t="s">
        <v>201</v>
      </c>
      <c r="CN56" s="55">
        <v>36.299999999999997</v>
      </c>
      <c r="CO56" s="68">
        <v>3</v>
      </c>
      <c r="CP56" s="69" t="s">
        <v>129</v>
      </c>
      <c r="CQ56" s="58" t="s">
        <v>135</v>
      </c>
      <c r="CR56" s="55"/>
      <c r="CS56" s="32">
        <v>526.90700000000004</v>
      </c>
      <c r="CT56" s="33">
        <v>586.90700000000004</v>
      </c>
      <c r="CU56" s="34">
        <v>636.90700000000004</v>
      </c>
      <c r="CV56" s="55"/>
      <c r="CW56" s="60">
        <f t="shared" si="112"/>
        <v>3203.3824999999997</v>
      </c>
      <c r="CX56" s="33">
        <v>3025.194</v>
      </c>
      <c r="CY56" s="34">
        <v>3381.5709999999999</v>
      </c>
      <c r="CZ56" s="55"/>
      <c r="DA56" s="32">
        <v>177.39500000000001</v>
      </c>
      <c r="DB56" s="33">
        <v>177.916</v>
      </c>
      <c r="DC56" s="33">
        <v>167.94200000000001</v>
      </c>
      <c r="DD56" s="33">
        <v>77.83</v>
      </c>
      <c r="DE56" s="33">
        <v>511.95</v>
      </c>
      <c r="DF56" s="33">
        <v>75.742999999999995</v>
      </c>
      <c r="DG56" s="33">
        <v>38.966999999999999</v>
      </c>
      <c r="DH56" s="33">
        <v>0</v>
      </c>
      <c r="DI56" s="66">
        <v>3678.502</v>
      </c>
      <c r="DJ56" s="66">
        <f t="shared" si="113"/>
        <v>4906.2449999999999</v>
      </c>
      <c r="DK56" s="33"/>
      <c r="DL56" s="47">
        <f t="shared" si="114"/>
        <v>3.615697952303646E-2</v>
      </c>
      <c r="DM56" s="41">
        <f t="shared" si="115"/>
        <v>3.626317071405933E-2</v>
      </c>
      <c r="DN56" s="41">
        <f t="shared" si="116"/>
        <v>3.4230251444842236E-2</v>
      </c>
      <c r="DO56" s="41">
        <f t="shared" si="117"/>
        <v>1.5863455657024874E-2</v>
      </c>
      <c r="DP56" s="41">
        <f t="shared" si="118"/>
        <v>0.10434660315577392</v>
      </c>
      <c r="DQ56" s="41">
        <f t="shared" si="119"/>
        <v>1.5438079427342091E-2</v>
      </c>
      <c r="DR56" s="41">
        <f t="shared" si="120"/>
        <v>7.9423265654283461E-3</v>
      </c>
      <c r="DS56" s="41">
        <f t="shared" si="121"/>
        <v>0</v>
      </c>
      <c r="DT56" s="41">
        <f t="shared" si="122"/>
        <v>0.74975913351249279</v>
      </c>
      <c r="DU56" s="70">
        <f t="shared" si="123"/>
        <v>1</v>
      </c>
      <c r="DV56" s="55"/>
      <c r="DW56" s="35">
        <v>27.350999999999999</v>
      </c>
      <c r="DX56" s="36">
        <v>8.07</v>
      </c>
      <c r="DY56" s="66">
        <f t="shared" si="124"/>
        <v>35.420999999999999</v>
      </c>
      <c r="EA56" s="35">
        <v>6.7130000000000001</v>
      </c>
      <c r="EB56" s="36">
        <v>12</v>
      </c>
      <c r="EC56" s="66">
        <f t="shared" si="125"/>
        <v>18.713000000000001</v>
      </c>
      <c r="EE56" s="32">
        <f t="shared" si="126"/>
        <v>3812.297</v>
      </c>
      <c r="EF56" s="33">
        <f t="shared" si="127"/>
        <v>1304.3520000000003</v>
      </c>
      <c r="EG56" s="34">
        <f t="shared" si="128"/>
        <v>5116.6490000000003</v>
      </c>
      <c r="EH56" s="63"/>
      <c r="EI56" s="47">
        <v>0.74507690482579514</v>
      </c>
      <c r="EJ56" s="41">
        <v>0.25492309517420486</v>
      </c>
      <c r="EK56" s="42">
        <f t="shared" si="129"/>
        <v>1</v>
      </c>
      <c r="EL56" s="55"/>
      <c r="EM56" s="60">
        <f t="shared" si="130"/>
        <v>617.38850000000002</v>
      </c>
      <c r="EN56" s="33">
        <v>592.84</v>
      </c>
      <c r="EO56" s="34">
        <v>641.93700000000001</v>
      </c>
      <c r="EQ56" s="60">
        <f t="shared" si="131"/>
        <v>4952.0439999999999</v>
      </c>
      <c r="ER56" s="33">
        <v>4787.4390000000003</v>
      </c>
      <c r="ES56" s="34">
        <v>5116.6490000000003</v>
      </c>
      <c r="EU56" s="60">
        <f t="shared" si="132"/>
        <v>1635.2930000000001</v>
      </c>
      <c r="EV56" s="33">
        <v>1559.586</v>
      </c>
      <c r="EW56" s="34">
        <v>1711</v>
      </c>
      <c r="EY56" s="60">
        <f t="shared" si="133"/>
        <v>6587.3370000000004</v>
      </c>
      <c r="EZ56" s="55">
        <f t="shared" si="134"/>
        <v>6347.0250000000005</v>
      </c>
      <c r="FA56" s="68">
        <f t="shared" si="135"/>
        <v>6827.6490000000003</v>
      </c>
      <c r="FC56" s="60">
        <f t="shared" si="136"/>
        <v>3905.694</v>
      </c>
      <c r="FD56" s="33">
        <v>3607.348</v>
      </c>
      <c r="FE56" s="34">
        <v>4204.04</v>
      </c>
      <c r="FF56" s="33"/>
      <c r="FG56" s="71">
        <f t="shared" si="137"/>
        <v>0.54418841027742171</v>
      </c>
    </row>
    <row r="57" spans="1:163" x14ac:dyDescent="0.2">
      <c r="A57" s="1"/>
      <c r="B57" s="72" t="s">
        <v>181</v>
      </c>
      <c r="C57" s="32">
        <v>3135.6889999999999</v>
      </c>
      <c r="D57" s="33">
        <v>3074.9555</v>
      </c>
      <c r="E57" s="33">
        <v>2429.636</v>
      </c>
      <c r="F57" s="33">
        <v>656</v>
      </c>
      <c r="G57" s="33">
        <v>2449.355</v>
      </c>
      <c r="H57" s="33">
        <v>3791.6889999999999</v>
      </c>
      <c r="I57" s="34">
        <v>3085.636</v>
      </c>
      <c r="J57" s="33"/>
      <c r="K57" s="35">
        <v>28.773</v>
      </c>
      <c r="L57" s="36">
        <v>6.0570000000000004</v>
      </c>
      <c r="M57" s="36">
        <v>0.06</v>
      </c>
      <c r="N57" s="37">
        <f t="shared" si="69"/>
        <v>34.89</v>
      </c>
      <c r="O57" s="36">
        <v>23.796999999999997</v>
      </c>
      <c r="P57" s="37">
        <f t="shared" si="70"/>
        <v>11.093000000000004</v>
      </c>
      <c r="Q57" s="36">
        <v>-0.70199999999999996</v>
      </c>
      <c r="R57" s="37">
        <f t="shared" si="71"/>
        <v>11.795000000000003</v>
      </c>
      <c r="S57" s="36">
        <v>11.708</v>
      </c>
      <c r="T57" s="36">
        <v>0.28799999999999998</v>
      </c>
      <c r="U57" s="36">
        <v>-0.754</v>
      </c>
      <c r="V57" s="37">
        <f t="shared" si="72"/>
        <v>23.037000000000003</v>
      </c>
      <c r="W57" s="36">
        <v>3.0880000000000001</v>
      </c>
      <c r="X57" s="38">
        <f t="shared" si="73"/>
        <v>19.949000000000002</v>
      </c>
      <c r="Y57" s="36"/>
      <c r="Z57" s="39">
        <f t="shared" si="74"/>
        <v>1.8714417167988284E-2</v>
      </c>
      <c r="AA57" s="40">
        <f t="shared" si="75"/>
        <v>3.9395692067738866E-3</v>
      </c>
      <c r="AB57" s="41">
        <f t="shared" si="76"/>
        <v>0.50755022821311269</v>
      </c>
      <c r="AC57" s="41">
        <f t="shared" si="77"/>
        <v>0.51068715395510533</v>
      </c>
      <c r="AD57" s="41">
        <f t="shared" si="78"/>
        <v>0.68205789624534241</v>
      </c>
      <c r="AE57" s="40">
        <f t="shared" si="79"/>
        <v>1.5477947567046089E-2</v>
      </c>
      <c r="AF57" s="40">
        <f t="shared" si="80"/>
        <v>1.2975147120015233E-2</v>
      </c>
      <c r="AG57" s="40">
        <f t="shared" si="81"/>
        <v>2.540399308390965E-2</v>
      </c>
      <c r="AH57" s="40">
        <f t="shared" si="82"/>
        <v>2.9402616487763291E-2</v>
      </c>
      <c r="AI57" s="40">
        <f t="shared" si="83"/>
        <v>1.5020306703329208E-2</v>
      </c>
      <c r="AJ57" s="42">
        <f t="shared" si="84"/>
        <v>0.12636606505169706</v>
      </c>
      <c r="AK57" s="36"/>
      <c r="AL57" s="47">
        <f t="shared" si="85"/>
        <v>9.1036446559125787E-3</v>
      </c>
      <c r="AM57" s="41">
        <f t="shared" si="86"/>
        <v>8.8475842508358143E-3</v>
      </c>
      <c r="AN57" s="42">
        <f t="shared" si="87"/>
        <v>8.3347433153473545E-3</v>
      </c>
      <c r="AO57" s="36"/>
      <c r="AP57" s="47">
        <f t="shared" si="88"/>
        <v>1.0081160305494321</v>
      </c>
      <c r="AQ57" s="41">
        <f t="shared" si="89"/>
        <v>0.88126741636099026</v>
      </c>
      <c r="AR57" s="41">
        <f t="shared" si="90"/>
        <v>-9.6081913735705321E-2</v>
      </c>
      <c r="AS57" s="41">
        <f t="shared" si="91"/>
        <v>0.20132194232272399</v>
      </c>
      <c r="AT57" s="100">
        <v>3.32</v>
      </c>
      <c r="AU57" s="36"/>
      <c r="AV57" s="47">
        <f t="shared" si="92"/>
        <v>0.17090278939692716</v>
      </c>
      <c r="AW57" s="41">
        <f t="shared" si="93"/>
        <v>0.19620000000000001</v>
      </c>
      <c r="AX57" s="42">
        <f t="shared" si="94"/>
        <v>0.22149999999999997</v>
      </c>
      <c r="AY57" s="36"/>
      <c r="AZ57" s="47">
        <f t="shared" si="95"/>
        <v>0.10518836530025778</v>
      </c>
      <c r="BA57" s="41">
        <f t="shared" si="96"/>
        <v>0.18351914075494469</v>
      </c>
      <c r="BB57" s="41">
        <f t="shared" si="97"/>
        <v>0.20881635135801754</v>
      </c>
      <c r="BC57" s="42">
        <f t="shared" si="98"/>
        <v>0.23411635135801748</v>
      </c>
      <c r="BD57" s="36"/>
      <c r="BE57" s="39">
        <f t="shared" si="99"/>
        <v>-5.8048275575505858E-4</v>
      </c>
      <c r="BF57" s="41">
        <f t="shared" si="100"/>
        <v>-3.0404088527004196E-2</v>
      </c>
      <c r="BG57" s="40">
        <f t="shared" si="101"/>
        <v>1.0706542049920234E-2</v>
      </c>
      <c r="BH57" s="41">
        <f t="shared" si="102"/>
        <v>7.6161170187848404E-2</v>
      </c>
      <c r="BI57" s="41">
        <f t="shared" si="103"/>
        <v>0.74111348366586605</v>
      </c>
      <c r="BJ57" s="42">
        <f t="shared" si="104"/>
        <v>0.79615223571412841</v>
      </c>
      <c r="BK57" s="36"/>
      <c r="BL57" s="35">
        <v>61.418999999999997</v>
      </c>
      <c r="BM57" s="36">
        <v>283.798</v>
      </c>
      <c r="BN57" s="37">
        <f t="shared" si="105"/>
        <v>345.21699999999998</v>
      </c>
      <c r="BO57" s="33">
        <v>2429.636</v>
      </c>
      <c r="BP57" s="36">
        <v>6.3860000000000001</v>
      </c>
      <c r="BQ57" s="36">
        <v>5.3280000000000003</v>
      </c>
      <c r="BR57" s="37">
        <f t="shared" si="106"/>
        <v>2417.922</v>
      </c>
      <c r="BS57" s="36">
        <v>282.26</v>
      </c>
      <c r="BT57" s="36">
        <v>70.742000000000004</v>
      </c>
      <c r="BU57" s="37">
        <f t="shared" si="107"/>
        <v>353.00200000000001</v>
      </c>
      <c r="BV57" s="36">
        <v>0</v>
      </c>
      <c r="BW57" s="36">
        <v>0.497</v>
      </c>
      <c r="BX57" s="36">
        <v>12.946</v>
      </c>
      <c r="BY57" s="36">
        <v>6.104999999999718</v>
      </c>
      <c r="BZ57" s="37">
        <f t="shared" si="108"/>
        <v>3135.6889999999994</v>
      </c>
      <c r="CA57" s="36">
        <v>0</v>
      </c>
      <c r="CB57" s="33">
        <v>2449.355</v>
      </c>
      <c r="CC57" s="37">
        <f t="shared" si="109"/>
        <v>2449.355</v>
      </c>
      <c r="CD57" s="36">
        <v>250</v>
      </c>
      <c r="CE57" s="36">
        <v>26.49599999999981</v>
      </c>
      <c r="CF57" s="37">
        <f t="shared" si="110"/>
        <v>276.49599999999981</v>
      </c>
      <c r="CG57" s="36">
        <v>80</v>
      </c>
      <c r="CH57" s="36">
        <v>329.83800000000002</v>
      </c>
      <c r="CI57" s="66">
        <f t="shared" si="111"/>
        <v>3135.6889999999999</v>
      </c>
      <c r="CJ57" s="36"/>
      <c r="CK57" s="67">
        <v>631.28300000000002</v>
      </c>
      <c r="CL57" s="36"/>
      <c r="CM57" s="60" t="s">
        <v>197</v>
      </c>
      <c r="CN57" s="55">
        <v>29.7</v>
      </c>
      <c r="CO57" s="68">
        <v>4</v>
      </c>
      <c r="CP57" s="69" t="s">
        <v>129</v>
      </c>
      <c r="CQ57" s="68"/>
      <c r="CR57" s="55"/>
      <c r="CS57" s="32">
        <v>270.23183240000003</v>
      </c>
      <c r="CT57" s="33">
        <v>310.23183240000003</v>
      </c>
      <c r="CU57" s="34">
        <v>350.23624299999994</v>
      </c>
      <c r="CV57" s="55"/>
      <c r="CW57" s="60">
        <f t="shared" si="112"/>
        <v>1570.5405000000001</v>
      </c>
      <c r="CX57" s="33">
        <v>1559.8789999999999</v>
      </c>
      <c r="CY57" s="34">
        <v>1581.202</v>
      </c>
      <c r="CZ57" s="55"/>
      <c r="DA57" s="32">
        <v>24.786999999999999</v>
      </c>
      <c r="DB57" s="33">
        <v>83.456000000000003</v>
      </c>
      <c r="DC57" s="33">
        <v>98.805999999999997</v>
      </c>
      <c r="DD57" s="33">
        <v>80.64</v>
      </c>
      <c r="DE57" s="33">
        <v>290.31700000000001</v>
      </c>
      <c r="DF57" s="33">
        <v>30.981999999999999</v>
      </c>
      <c r="DG57" s="33">
        <v>17.37</v>
      </c>
      <c r="DH57" s="33">
        <v>0</v>
      </c>
      <c r="DI57" s="66">
        <v>1761.0609999999999</v>
      </c>
      <c r="DJ57" s="66">
        <f t="shared" si="113"/>
        <v>2387.4189999999999</v>
      </c>
      <c r="DK57" s="33"/>
      <c r="DL57" s="47">
        <f t="shared" si="114"/>
        <v>1.038234176740656E-2</v>
      </c>
      <c r="DM57" s="41">
        <f t="shared" si="115"/>
        <v>3.4956578631568237E-2</v>
      </c>
      <c r="DN57" s="41">
        <f t="shared" si="116"/>
        <v>4.1386116136296142E-2</v>
      </c>
      <c r="DO57" s="41">
        <f t="shared" si="117"/>
        <v>3.3777062174674827E-2</v>
      </c>
      <c r="DP57" s="41">
        <f t="shared" si="118"/>
        <v>0.12160286903974545</v>
      </c>
      <c r="DQ57" s="41">
        <f t="shared" si="119"/>
        <v>1.2977194200096423E-2</v>
      </c>
      <c r="DR57" s="41">
        <f t="shared" si="120"/>
        <v>7.2756395086074135E-3</v>
      </c>
      <c r="DS57" s="41">
        <f t="shared" si="121"/>
        <v>0</v>
      </c>
      <c r="DT57" s="41">
        <f t="shared" si="122"/>
        <v>0.73764219854160495</v>
      </c>
      <c r="DU57" s="70">
        <f t="shared" si="123"/>
        <v>1</v>
      </c>
      <c r="DV57" s="55"/>
      <c r="DW57" s="35">
        <v>15.023999999999999</v>
      </c>
      <c r="DX57" s="36">
        <v>10.989000000000001</v>
      </c>
      <c r="DY57" s="66">
        <f t="shared" si="124"/>
        <v>26.012999999999998</v>
      </c>
      <c r="EA57" s="35">
        <v>6.3860000000000001</v>
      </c>
      <c r="EB57" s="36">
        <v>5.3280000000000003</v>
      </c>
      <c r="EC57" s="66">
        <f t="shared" si="125"/>
        <v>11.714</v>
      </c>
      <c r="EE57" s="32">
        <f t="shared" si="126"/>
        <v>1800.6360000000002</v>
      </c>
      <c r="EF57" s="33">
        <f t="shared" si="127"/>
        <v>628.99999999999989</v>
      </c>
      <c r="EG57" s="34">
        <f t="shared" si="128"/>
        <v>2429.636</v>
      </c>
      <c r="EH57" s="63"/>
      <c r="EI57" s="47">
        <v>0.74111348366586605</v>
      </c>
      <c r="EJ57" s="41">
        <v>0.25888651633413395</v>
      </c>
      <c r="EK57" s="42">
        <f t="shared" si="129"/>
        <v>1</v>
      </c>
      <c r="EL57" s="55"/>
      <c r="EM57" s="60">
        <f t="shared" si="130"/>
        <v>315.73350000000005</v>
      </c>
      <c r="EN57" s="33">
        <v>301.62900000000002</v>
      </c>
      <c r="EO57" s="34">
        <v>329.83800000000002</v>
      </c>
      <c r="EQ57" s="60">
        <f t="shared" si="131"/>
        <v>2418.6765</v>
      </c>
      <c r="ER57" s="33">
        <v>2407.7170000000001</v>
      </c>
      <c r="ES57" s="34">
        <v>2429.636</v>
      </c>
      <c r="EU57" s="60">
        <f t="shared" si="132"/>
        <v>653.42899999999997</v>
      </c>
      <c r="EV57" s="33">
        <v>650.85799999999995</v>
      </c>
      <c r="EW57" s="34">
        <v>656</v>
      </c>
      <c r="EY57" s="60">
        <f t="shared" si="133"/>
        <v>3072.1054999999997</v>
      </c>
      <c r="EZ57" s="55">
        <f t="shared" si="134"/>
        <v>3058.5749999999998</v>
      </c>
      <c r="FA57" s="68">
        <f t="shared" si="135"/>
        <v>3085.636</v>
      </c>
      <c r="FC57" s="60">
        <f t="shared" si="136"/>
        <v>2439.232</v>
      </c>
      <c r="FD57" s="33">
        <v>2429.1089999999999</v>
      </c>
      <c r="FE57" s="34">
        <v>2449.355</v>
      </c>
      <c r="FF57" s="33"/>
      <c r="FG57" s="71">
        <f t="shared" si="137"/>
        <v>0.50425982933894276</v>
      </c>
    </row>
    <row r="58" spans="1:163" x14ac:dyDescent="0.2">
      <c r="A58" s="1"/>
      <c r="B58" s="72" t="s">
        <v>182</v>
      </c>
      <c r="C58" s="32">
        <v>4071.58</v>
      </c>
      <c r="D58" s="33">
        <v>4023.6059999999998</v>
      </c>
      <c r="E58" s="33">
        <v>3336.4850000000001</v>
      </c>
      <c r="F58" s="33">
        <v>569</v>
      </c>
      <c r="G58" s="33">
        <v>3383.7289999999998</v>
      </c>
      <c r="H58" s="33">
        <v>4640.58</v>
      </c>
      <c r="I58" s="34">
        <v>3905.4850000000001</v>
      </c>
      <c r="J58" s="33"/>
      <c r="K58" s="35">
        <v>40.659000000000006</v>
      </c>
      <c r="L58" s="36">
        <v>8.6939999999999991</v>
      </c>
      <c r="M58" s="36">
        <v>0.22600000000000001</v>
      </c>
      <c r="N58" s="37">
        <f t="shared" si="69"/>
        <v>49.579000000000008</v>
      </c>
      <c r="O58" s="36">
        <v>23.874000000000002</v>
      </c>
      <c r="P58" s="37">
        <f t="shared" si="70"/>
        <v>25.705000000000005</v>
      </c>
      <c r="Q58" s="36">
        <v>0.69199999999999995</v>
      </c>
      <c r="R58" s="37">
        <f t="shared" si="71"/>
        <v>25.013000000000005</v>
      </c>
      <c r="S58" s="36">
        <v>6.7939999999999996</v>
      </c>
      <c r="T58" s="36">
        <v>2.1000000000000005E-2</v>
      </c>
      <c r="U58" s="36">
        <v>-0.439</v>
      </c>
      <c r="V58" s="37">
        <f t="shared" si="72"/>
        <v>31.389000000000006</v>
      </c>
      <c r="W58" s="36">
        <v>7.8469999999999995</v>
      </c>
      <c r="X58" s="38">
        <f t="shared" si="73"/>
        <v>23.542000000000009</v>
      </c>
      <c r="Y58" s="36"/>
      <c r="Z58" s="39">
        <f t="shared" si="74"/>
        <v>2.021022933159957E-2</v>
      </c>
      <c r="AA58" s="40">
        <f t="shared" si="75"/>
        <v>4.3214966872998995E-3</v>
      </c>
      <c r="AB58" s="41">
        <f t="shared" si="76"/>
        <v>0.42334290882008724</v>
      </c>
      <c r="AC58" s="41">
        <f t="shared" si="77"/>
        <v>0.42350061199510403</v>
      </c>
      <c r="AD58" s="41">
        <f t="shared" si="78"/>
        <v>0.48153452066399077</v>
      </c>
      <c r="AE58" s="40">
        <f t="shared" si="79"/>
        <v>1.1866967093696551E-2</v>
      </c>
      <c r="AF58" s="40">
        <f t="shared" si="80"/>
        <v>1.1701940995216733E-2</v>
      </c>
      <c r="AG58" s="40">
        <f t="shared" si="81"/>
        <v>2.1690199239894053E-2</v>
      </c>
      <c r="AH58" s="40">
        <f t="shared" si="82"/>
        <v>2.9961994702291838E-2</v>
      </c>
      <c r="AI58" s="40">
        <f t="shared" si="83"/>
        <v>2.3045491189680991E-2</v>
      </c>
      <c r="AJ58" s="42">
        <f t="shared" si="84"/>
        <v>0.12101538394317803</v>
      </c>
      <c r="AK58" s="36"/>
      <c r="AL58" s="47">
        <f t="shared" si="85"/>
        <v>3.7414886667394349E-2</v>
      </c>
      <c r="AM58" s="41">
        <f t="shared" si="86"/>
        <v>4.1670167364005695E-2</v>
      </c>
      <c r="AN58" s="42">
        <f t="shared" si="87"/>
        <v>-3.9976655718951724E-2</v>
      </c>
      <c r="AO58" s="36"/>
      <c r="AP58" s="47">
        <f t="shared" si="88"/>
        <v>1.0141598118978505</v>
      </c>
      <c r="AQ58" s="41">
        <f t="shared" si="89"/>
        <v>0.94024649546733763</v>
      </c>
      <c r="AR58" s="41">
        <f t="shared" si="90"/>
        <v>-0.11512213931692364</v>
      </c>
      <c r="AS58" s="41">
        <f t="shared" si="91"/>
        <v>0.16793677147446445</v>
      </c>
      <c r="AT58" s="100">
        <v>2.58</v>
      </c>
      <c r="AU58" s="36"/>
      <c r="AV58" s="47">
        <f t="shared" si="92"/>
        <v>0.18077543775819471</v>
      </c>
      <c r="AW58" s="41">
        <f t="shared" si="93"/>
        <v>0.19221770329015481</v>
      </c>
      <c r="AX58" s="42">
        <f t="shared" si="94"/>
        <v>0.21052532814129093</v>
      </c>
      <c r="AY58" s="36"/>
      <c r="AZ58" s="47">
        <f t="shared" si="95"/>
        <v>0.10565038633650818</v>
      </c>
      <c r="BA58" s="41">
        <f t="shared" si="96"/>
        <v>0.19155039036433091</v>
      </c>
      <c r="BB58" s="41">
        <f t="shared" si="97"/>
        <v>0.20299265589629098</v>
      </c>
      <c r="BC58" s="42">
        <f t="shared" si="98"/>
        <v>0.22130028074742711</v>
      </c>
      <c r="BD58" s="36"/>
      <c r="BE58" s="39">
        <f t="shared" si="99"/>
        <v>4.2242528886839159E-4</v>
      </c>
      <c r="BF58" s="41">
        <f t="shared" si="100"/>
        <v>2.1279212792127918E-2</v>
      </c>
      <c r="BG58" s="40">
        <f t="shared" si="101"/>
        <v>1.1103002111503571E-2</v>
      </c>
      <c r="BH58" s="41">
        <f t="shared" si="102"/>
        <v>8.2472505454383532E-2</v>
      </c>
      <c r="BI58" s="41">
        <f t="shared" si="103"/>
        <v>0.77736240384716249</v>
      </c>
      <c r="BJ58" s="42">
        <f t="shared" si="104"/>
        <v>0.80979903904380623</v>
      </c>
      <c r="BK58" s="36"/>
      <c r="BL58" s="35">
        <v>77.058000000000007</v>
      </c>
      <c r="BM58" s="36">
        <v>308.04199999999997</v>
      </c>
      <c r="BN58" s="37">
        <f t="shared" si="105"/>
        <v>385.09999999999997</v>
      </c>
      <c r="BO58" s="33">
        <v>3336.4850000000001</v>
      </c>
      <c r="BP58" s="36">
        <v>1.333</v>
      </c>
      <c r="BQ58" s="36">
        <v>17.683</v>
      </c>
      <c r="BR58" s="37">
        <f t="shared" si="106"/>
        <v>3317.4690000000001</v>
      </c>
      <c r="BS58" s="36">
        <v>284.40499999999997</v>
      </c>
      <c r="BT58" s="36">
        <v>57.643000000000001</v>
      </c>
      <c r="BU58" s="37">
        <f t="shared" si="107"/>
        <v>342.048</v>
      </c>
      <c r="BV58" s="36">
        <v>0</v>
      </c>
      <c r="BW58" s="36">
        <v>0.11600000000000001</v>
      </c>
      <c r="BX58" s="36">
        <v>15.144</v>
      </c>
      <c r="BY58" s="36">
        <v>11.702999999999966</v>
      </c>
      <c r="BZ58" s="37">
        <f t="shared" si="108"/>
        <v>4071.58</v>
      </c>
      <c r="CA58" s="36">
        <v>3.9E-2</v>
      </c>
      <c r="CB58" s="33">
        <v>3383.7289999999998</v>
      </c>
      <c r="CC58" s="37">
        <f t="shared" si="109"/>
        <v>3383.768</v>
      </c>
      <c r="CD58" s="36">
        <v>150</v>
      </c>
      <c r="CE58" s="36">
        <v>42.647999999999911</v>
      </c>
      <c r="CF58" s="37">
        <f t="shared" si="110"/>
        <v>192.64799999999991</v>
      </c>
      <c r="CG58" s="36">
        <v>65</v>
      </c>
      <c r="CH58" s="36">
        <v>430.16399999999999</v>
      </c>
      <c r="CI58" s="66">
        <f t="shared" si="111"/>
        <v>4071.58</v>
      </c>
      <c r="CJ58" s="36"/>
      <c r="CK58" s="67">
        <v>683.76799999999992</v>
      </c>
      <c r="CL58" s="36"/>
      <c r="CM58" s="60" t="s">
        <v>201</v>
      </c>
      <c r="CN58" s="55">
        <v>29</v>
      </c>
      <c r="CO58" s="68">
        <v>5</v>
      </c>
      <c r="CP58" s="69" t="s">
        <v>129</v>
      </c>
      <c r="CQ58" s="58" t="s">
        <v>133</v>
      </c>
      <c r="CR58" s="55"/>
      <c r="CS58" s="32">
        <v>394.97300000000001</v>
      </c>
      <c r="CT58" s="33">
        <v>419.97300000000001</v>
      </c>
      <c r="CU58" s="34">
        <v>459.97300000000001</v>
      </c>
      <c r="CV58" s="55"/>
      <c r="CW58" s="60">
        <f t="shared" si="112"/>
        <v>2170.75</v>
      </c>
      <c r="CX58" s="33">
        <v>2156.6179999999999</v>
      </c>
      <c r="CY58" s="34">
        <v>2184.8820000000001</v>
      </c>
      <c r="CZ58" s="55"/>
      <c r="DA58" s="32">
        <v>293.20800000000003</v>
      </c>
      <c r="DB58" s="33">
        <v>51.844999999999999</v>
      </c>
      <c r="DC58" s="33">
        <v>78.668999999999997</v>
      </c>
      <c r="DD58" s="33">
        <v>35.402999999999999</v>
      </c>
      <c r="DE58" s="33">
        <v>160.59700000000001</v>
      </c>
      <c r="DF58" s="33">
        <v>52.097999999999992</v>
      </c>
      <c r="DG58" s="33">
        <v>12.785</v>
      </c>
      <c r="DH58" s="33">
        <v>44.395000000000437</v>
      </c>
      <c r="DI58" s="66">
        <v>2536.027</v>
      </c>
      <c r="DJ58" s="66">
        <f t="shared" si="113"/>
        <v>3265.0270000000005</v>
      </c>
      <c r="DK58" s="33"/>
      <c r="DL58" s="47">
        <f t="shared" si="114"/>
        <v>8.9802626440761438E-2</v>
      </c>
      <c r="DM58" s="41">
        <f t="shared" si="115"/>
        <v>1.5878888597245899E-2</v>
      </c>
      <c r="DN58" s="41">
        <f t="shared" si="116"/>
        <v>2.4094440872923863E-2</v>
      </c>
      <c r="DO58" s="41">
        <f t="shared" si="117"/>
        <v>1.0843095631368437E-2</v>
      </c>
      <c r="DP58" s="41">
        <f t="shared" si="118"/>
        <v>4.9187035819305627E-2</v>
      </c>
      <c r="DQ58" s="41">
        <f t="shared" si="119"/>
        <v>1.5956376471006208E-2</v>
      </c>
      <c r="DR58" s="41">
        <f t="shared" si="120"/>
        <v>3.9157409724329996E-3</v>
      </c>
      <c r="DS58" s="41">
        <f t="shared" si="121"/>
        <v>1.3597131049758678E-2</v>
      </c>
      <c r="DT58" s="41">
        <f t="shared" si="122"/>
        <v>0.77672466414519681</v>
      </c>
      <c r="DU58" s="70">
        <f t="shared" si="123"/>
        <v>1</v>
      </c>
      <c r="DV58" s="55"/>
      <c r="DW58" s="35">
        <v>35.305999999999997</v>
      </c>
      <c r="DX58" s="36">
        <v>1.7390000000000001</v>
      </c>
      <c r="DY58" s="66">
        <f t="shared" si="124"/>
        <v>37.044999999999995</v>
      </c>
      <c r="EA58" s="35">
        <v>1.333</v>
      </c>
      <c r="EB58" s="36">
        <v>17.683</v>
      </c>
      <c r="EC58" s="66">
        <f t="shared" si="125"/>
        <v>19.015999999999998</v>
      </c>
      <c r="EE58" s="32">
        <f t="shared" si="126"/>
        <v>2593.6579999999999</v>
      </c>
      <c r="EF58" s="33">
        <f t="shared" si="127"/>
        <v>742.82700000000011</v>
      </c>
      <c r="EG58" s="34">
        <f t="shared" si="128"/>
        <v>3336.4850000000001</v>
      </c>
      <c r="EH58" s="63"/>
      <c r="EI58" s="47">
        <v>0.77736240384716249</v>
      </c>
      <c r="EJ58" s="41">
        <v>0.22263759615283751</v>
      </c>
      <c r="EK58" s="42">
        <f t="shared" si="129"/>
        <v>1</v>
      </c>
      <c r="EL58" s="55"/>
      <c r="EM58" s="60">
        <f t="shared" si="130"/>
        <v>389.0745</v>
      </c>
      <c r="EN58" s="33">
        <v>347.98500000000001</v>
      </c>
      <c r="EO58" s="34">
        <v>430.16399999999999</v>
      </c>
      <c r="EQ58" s="60">
        <f t="shared" si="131"/>
        <v>3276.319</v>
      </c>
      <c r="ER58" s="33">
        <v>3216.1529999999998</v>
      </c>
      <c r="ES58" s="34">
        <v>3336.4850000000001</v>
      </c>
      <c r="EU58" s="60">
        <f t="shared" si="132"/>
        <v>551.04999999999995</v>
      </c>
      <c r="EV58" s="33">
        <v>533.1</v>
      </c>
      <c r="EW58" s="34">
        <v>569</v>
      </c>
      <c r="EY58" s="60">
        <f t="shared" si="133"/>
        <v>3827.3689999999997</v>
      </c>
      <c r="EZ58" s="55">
        <f t="shared" si="134"/>
        <v>3749.2529999999997</v>
      </c>
      <c r="FA58" s="68">
        <f t="shared" si="135"/>
        <v>3905.4850000000001</v>
      </c>
      <c r="FC58" s="60">
        <f t="shared" si="136"/>
        <v>3454.1804999999999</v>
      </c>
      <c r="FD58" s="33">
        <v>3524.6320000000001</v>
      </c>
      <c r="FE58" s="34">
        <v>3383.7289999999998</v>
      </c>
      <c r="FF58" s="33"/>
      <c r="FG58" s="71">
        <f t="shared" si="137"/>
        <v>0.53661772579686517</v>
      </c>
    </row>
    <row r="59" spans="1:163" x14ac:dyDescent="0.2">
      <c r="A59" s="1"/>
      <c r="B59" s="72" t="s">
        <v>183</v>
      </c>
      <c r="C59" s="32">
        <v>14651.59</v>
      </c>
      <c r="D59" s="33">
        <v>14225.618</v>
      </c>
      <c r="E59" s="33">
        <v>11551.672</v>
      </c>
      <c r="F59" s="33">
        <v>5580</v>
      </c>
      <c r="G59" s="33">
        <v>9266.2039999999997</v>
      </c>
      <c r="H59" s="33">
        <v>20231.59</v>
      </c>
      <c r="I59" s="34">
        <v>17131.671999999999</v>
      </c>
      <c r="J59" s="33"/>
      <c r="K59" s="35">
        <v>136.56299999999999</v>
      </c>
      <c r="L59" s="36">
        <v>40.293000000000006</v>
      </c>
      <c r="M59" s="36">
        <v>0.14200000000000002</v>
      </c>
      <c r="N59" s="37">
        <f t="shared" si="69"/>
        <v>176.99799999999999</v>
      </c>
      <c r="O59" s="36">
        <v>85.862000000000009</v>
      </c>
      <c r="P59" s="37">
        <f t="shared" si="70"/>
        <v>91.135999999999981</v>
      </c>
      <c r="Q59" s="36">
        <v>0.88800000000000001</v>
      </c>
      <c r="R59" s="37">
        <f t="shared" si="71"/>
        <v>90.247999999999976</v>
      </c>
      <c r="S59" s="36">
        <v>31.7</v>
      </c>
      <c r="T59" s="36">
        <v>3.198</v>
      </c>
      <c r="U59" s="36">
        <v>0</v>
      </c>
      <c r="V59" s="37">
        <f t="shared" si="72"/>
        <v>125.14599999999997</v>
      </c>
      <c r="W59" s="36">
        <v>23.2</v>
      </c>
      <c r="X59" s="38">
        <f t="shared" si="73"/>
        <v>101.94599999999997</v>
      </c>
      <c r="Y59" s="36"/>
      <c r="Z59" s="39">
        <f t="shared" si="74"/>
        <v>1.9199587673449404E-2</v>
      </c>
      <c r="AA59" s="40">
        <f t="shared" si="75"/>
        <v>5.6648505534170829E-3</v>
      </c>
      <c r="AB59" s="41">
        <f t="shared" si="76"/>
        <v>0.40520821535092694</v>
      </c>
      <c r="AC59" s="41">
        <f t="shared" si="77"/>
        <v>0.41141745488696596</v>
      </c>
      <c r="AD59" s="41">
        <f t="shared" si="78"/>
        <v>0.48510152657092176</v>
      </c>
      <c r="AE59" s="40">
        <f t="shared" si="79"/>
        <v>1.2071461499950302E-2</v>
      </c>
      <c r="AF59" s="40">
        <f t="shared" si="80"/>
        <v>1.4332734085788043E-2</v>
      </c>
      <c r="AG59" s="40">
        <f t="shared" si="81"/>
        <v>2.4907942970910979E-2</v>
      </c>
      <c r="AH59" s="40">
        <f t="shared" si="82"/>
        <v>3.0793240386045501E-2</v>
      </c>
      <c r="AI59" s="40">
        <f t="shared" si="83"/>
        <v>2.2049830667596318E-2</v>
      </c>
      <c r="AJ59" s="42">
        <f t="shared" si="84"/>
        <v>0.13131554160125586</v>
      </c>
      <c r="AK59" s="36"/>
      <c r="AL59" s="47">
        <f t="shared" si="85"/>
        <v>5.67049153724744E-2</v>
      </c>
      <c r="AM59" s="41">
        <f t="shared" si="86"/>
        <v>7.0543091684160411E-2</v>
      </c>
      <c r="AN59" s="42">
        <f t="shared" si="87"/>
        <v>6.2102196825849663E-3</v>
      </c>
      <c r="AO59" s="36"/>
      <c r="AP59" s="47">
        <f t="shared" si="88"/>
        <v>0.80215262344706462</v>
      </c>
      <c r="AQ59" s="41">
        <f t="shared" si="89"/>
        <v>0.71840584090010096</v>
      </c>
      <c r="AR59" s="41">
        <f t="shared" si="90"/>
        <v>7.5505115827019492E-2</v>
      </c>
      <c r="AS59" s="41">
        <f t="shared" si="91"/>
        <v>0.17239166534144076</v>
      </c>
      <c r="AT59" s="100">
        <v>1.36</v>
      </c>
      <c r="AU59" s="36"/>
      <c r="AV59" s="47">
        <f t="shared" si="92"/>
        <v>0.15132306738973803</v>
      </c>
      <c r="AW59" s="41">
        <f t="shared" si="93"/>
        <v>0.17374210796393119</v>
      </c>
      <c r="AX59" s="42">
        <f t="shared" si="94"/>
        <v>0.20480374798910694</v>
      </c>
      <c r="AY59" s="36"/>
      <c r="AZ59" s="47">
        <f t="shared" si="95"/>
        <v>0.10992329160179885</v>
      </c>
      <c r="BA59" s="41">
        <f t="shared" si="96"/>
        <v>0.16341582670390042</v>
      </c>
      <c r="BB59" s="41">
        <f t="shared" si="97"/>
        <v>0.18583486727809356</v>
      </c>
      <c r="BC59" s="42">
        <f t="shared" si="98"/>
        <v>0.21689650730326934</v>
      </c>
      <c r="BD59" s="36"/>
      <c r="BE59" s="39">
        <f t="shared" si="99"/>
        <v>1.5798281563271984E-4</v>
      </c>
      <c r="BF59" s="41">
        <f t="shared" si="100"/>
        <v>7.0457178221749704E-3</v>
      </c>
      <c r="BG59" s="40">
        <f t="shared" si="101"/>
        <v>1.1704799097481299E-2</v>
      </c>
      <c r="BH59" s="41">
        <f t="shared" si="102"/>
        <v>8.0379897713444268E-2</v>
      </c>
      <c r="BI59" s="41">
        <f t="shared" si="103"/>
        <v>0.66994405658332401</v>
      </c>
      <c r="BJ59" s="42">
        <f t="shared" si="104"/>
        <v>0.77744740851914518</v>
      </c>
      <c r="BK59" s="36"/>
      <c r="BL59" s="35">
        <v>26.623999999999999</v>
      </c>
      <c r="BM59" s="36">
        <v>598.08600000000001</v>
      </c>
      <c r="BN59" s="37">
        <f t="shared" si="105"/>
        <v>624.71</v>
      </c>
      <c r="BO59" s="33">
        <v>11551.672</v>
      </c>
      <c r="BP59" s="36">
        <v>31.010999999999999</v>
      </c>
      <c r="BQ59" s="36">
        <v>40.575000000000003</v>
      </c>
      <c r="BR59" s="37">
        <f t="shared" si="106"/>
        <v>11480.085999999999</v>
      </c>
      <c r="BS59" s="36">
        <v>1804.9770000000001</v>
      </c>
      <c r="BT59" s="36">
        <v>426.125</v>
      </c>
      <c r="BU59" s="37">
        <f t="shared" si="107"/>
        <v>2231.1019999999999</v>
      </c>
      <c r="BV59" s="36">
        <v>184.77</v>
      </c>
      <c r="BW59" s="36">
        <v>0</v>
      </c>
      <c r="BX59" s="36">
        <v>68.447000000000003</v>
      </c>
      <c r="BY59" s="36">
        <v>62.475000000001813</v>
      </c>
      <c r="BZ59" s="37">
        <f t="shared" si="108"/>
        <v>14651.59</v>
      </c>
      <c r="CA59" s="36">
        <v>126.402</v>
      </c>
      <c r="CB59" s="33">
        <v>9266.2039999999997</v>
      </c>
      <c r="CC59" s="37">
        <f t="shared" si="109"/>
        <v>9392.6059999999998</v>
      </c>
      <c r="CD59" s="36">
        <v>3054.7190000000001</v>
      </c>
      <c r="CE59" s="36">
        <v>142.75300000000016</v>
      </c>
      <c r="CF59" s="37">
        <f t="shared" si="110"/>
        <v>3197.4720000000002</v>
      </c>
      <c r="CG59" s="36">
        <v>450.96100000000001</v>
      </c>
      <c r="CH59" s="36">
        <v>1610.5510000000002</v>
      </c>
      <c r="CI59" s="66">
        <f t="shared" si="111"/>
        <v>14651.589999999998</v>
      </c>
      <c r="CJ59" s="36"/>
      <c r="CK59" s="67">
        <v>2525.8119999999999</v>
      </c>
      <c r="CL59" s="36"/>
      <c r="CM59" s="60" t="s">
        <v>199</v>
      </c>
      <c r="CN59" s="55">
        <v>93</v>
      </c>
      <c r="CO59" s="68">
        <v>5</v>
      </c>
      <c r="CP59" s="69" t="s">
        <v>129</v>
      </c>
      <c r="CQ59" s="58" t="s">
        <v>135</v>
      </c>
      <c r="CR59" s="55"/>
      <c r="CS59" s="32">
        <v>1275.704</v>
      </c>
      <c r="CT59" s="33">
        <v>1464.704</v>
      </c>
      <c r="CU59" s="34">
        <v>1726.5640000000001</v>
      </c>
      <c r="CV59" s="55"/>
      <c r="CW59" s="60">
        <f t="shared" si="112"/>
        <v>8185.8225000000002</v>
      </c>
      <c r="CX59" s="33">
        <v>7941.3109999999997</v>
      </c>
      <c r="CY59" s="34">
        <v>8430.3340000000007</v>
      </c>
      <c r="CZ59" s="55"/>
      <c r="DA59" s="32">
        <v>744.447</v>
      </c>
      <c r="DB59" s="33">
        <v>88.064999999999998</v>
      </c>
      <c r="DC59" s="33">
        <v>893.51900000000001</v>
      </c>
      <c r="DD59" s="33">
        <v>117.553</v>
      </c>
      <c r="DE59" s="33">
        <v>1371.53</v>
      </c>
      <c r="DF59" s="33">
        <v>290.38</v>
      </c>
      <c r="DG59" s="33">
        <v>80.438999999999993</v>
      </c>
      <c r="DH59" s="33">
        <v>38.641999999999825</v>
      </c>
      <c r="DI59" s="66">
        <v>7460.9110000000001</v>
      </c>
      <c r="DJ59" s="66">
        <f t="shared" si="113"/>
        <v>11085.485999999999</v>
      </c>
      <c r="DK59" s="33"/>
      <c r="DL59" s="47">
        <f t="shared" si="114"/>
        <v>6.7155107137386677E-2</v>
      </c>
      <c r="DM59" s="41">
        <f t="shared" si="115"/>
        <v>7.9441713245589785E-3</v>
      </c>
      <c r="DN59" s="41">
        <f t="shared" si="116"/>
        <v>8.0602600553552645E-2</v>
      </c>
      <c r="DO59" s="41">
        <f t="shared" si="117"/>
        <v>1.0604226102491131E-2</v>
      </c>
      <c r="DP59" s="41">
        <f t="shared" si="118"/>
        <v>0.12372303749244734</v>
      </c>
      <c r="DQ59" s="41">
        <f t="shared" si="119"/>
        <v>2.6194611584913825E-2</v>
      </c>
      <c r="DR59" s="41">
        <f t="shared" si="120"/>
        <v>7.2562447871027036E-3</v>
      </c>
      <c r="DS59" s="41">
        <f t="shared" si="121"/>
        <v>3.4858192054006321E-3</v>
      </c>
      <c r="DT59" s="41">
        <f t="shared" si="122"/>
        <v>0.67303418181214614</v>
      </c>
      <c r="DU59" s="70">
        <f t="shared" si="123"/>
        <v>1</v>
      </c>
      <c r="DV59" s="55"/>
      <c r="DW59" s="35">
        <v>78.662000000000006</v>
      </c>
      <c r="DX59" s="36">
        <v>56.548000000000002</v>
      </c>
      <c r="DY59" s="66">
        <f t="shared" si="124"/>
        <v>135.21</v>
      </c>
      <c r="EA59" s="35">
        <v>31.010999999999999</v>
      </c>
      <c r="EB59" s="36">
        <v>40.575000000000003</v>
      </c>
      <c r="EC59" s="66">
        <f t="shared" si="125"/>
        <v>71.585999999999999</v>
      </c>
      <c r="EE59" s="32">
        <f t="shared" si="126"/>
        <v>7738.9740000000002</v>
      </c>
      <c r="EF59" s="33">
        <f t="shared" si="127"/>
        <v>3812.6980000000003</v>
      </c>
      <c r="EG59" s="34">
        <f t="shared" si="128"/>
        <v>11551.672</v>
      </c>
      <c r="EH59" s="63"/>
      <c r="EI59" s="47">
        <v>0.66994405658332401</v>
      </c>
      <c r="EJ59" s="41">
        <v>0.33005594341667599</v>
      </c>
      <c r="EK59" s="42">
        <f t="shared" si="129"/>
        <v>1</v>
      </c>
      <c r="EL59" s="55"/>
      <c r="EM59" s="60">
        <f t="shared" si="130"/>
        <v>1552.6875</v>
      </c>
      <c r="EN59" s="33">
        <v>1494.8240000000001</v>
      </c>
      <c r="EO59" s="34">
        <v>1610.5510000000002</v>
      </c>
      <c r="EQ59" s="60">
        <f t="shared" si="131"/>
        <v>11241.728999999999</v>
      </c>
      <c r="ER59" s="33">
        <v>10931.786</v>
      </c>
      <c r="ES59" s="34">
        <v>11551.672</v>
      </c>
      <c r="EU59" s="60">
        <f t="shared" si="132"/>
        <v>5325.5</v>
      </c>
      <c r="EV59" s="33">
        <v>5071</v>
      </c>
      <c r="EW59" s="34">
        <v>5580</v>
      </c>
      <c r="EY59" s="60">
        <f t="shared" si="133"/>
        <v>16567.228999999999</v>
      </c>
      <c r="EZ59" s="55">
        <f t="shared" si="134"/>
        <v>16002.786</v>
      </c>
      <c r="FA59" s="68">
        <f t="shared" si="135"/>
        <v>17131.671999999999</v>
      </c>
      <c r="FC59" s="60">
        <f t="shared" si="136"/>
        <v>9237.6090000000004</v>
      </c>
      <c r="FD59" s="33">
        <v>9209.0139999999992</v>
      </c>
      <c r="FE59" s="34">
        <v>9266.2039999999997</v>
      </c>
      <c r="FF59" s="33"/>
      <c r="FG59" s="71">
        <f t="shared" si="137"/>
        <v>0.57538697165290598</v>
      </c>
    </row>
    <row r="60" spans="1:163" x14ac:dyDescent="0.2">
      <c r="A60" s="1"/>
      <c r="B60" s="72" t="s">
        <v>184</v>
      </c>
      <c r="C60" s="32">
        <v>3106.3449999999998</v>
      </c>
      <c r="D60" s="33">
        <v>3044.6311387049946</v>
      </c>
      <c r="E60" s="33">
        <v>2449.3980000000001</v>
      </c>
      <c r="F60" s="33">
        <v>1186</v>
      </c>
      <c r="G60" s="33">
        <v>2186.8530000000001</v>
      </c>
      <c r="H60" s="33">
        <v>4292.3449999999993</v>
      </c>
      <c r="I60" s="34">
        <v>3635.3980000000001</v>
      </c>
      <c r="J60" s="33"/>
      <c r="K60" s="35">
        <v>30.637999999999998</v>
      </c>
      <c r="L60" s="36">
        <v>11.98</v>
      </c>
      <c r="M60" s="36">
        <v>0.29100000000000004</v>
      </c>
      <c r="N60" s="37">
        <f t="shared" si="69"/>
        <v>42.908999999999992</v>
      </c>
      <c r="O60" s="36">
        <v>23.968999999999998</v>
      </c>
      <c r="P60" s="37">
        <f t="shared" si="70"/>
        <v>18.939999999999994</v>
      </c>
      <c r="Q60" s="36">
        <v>-0.13200000000000001</v>
      </c>
      <c r="R60" s="37">
        <f t="shared" si="71"/>
        <v>19.071999999999996</v>
      </c>
      <c r="S60" s="36">
        <v>8.8030000000000008</v>
      </c>
      <c r="T60" s="36">
        <v>-0.54900000000000004</v>
      </c>
      <c r="U60" s="36">
        <v>-0.45400000000000001</v>
      </c>
      <c r="V60" s="37">
        <f t="shared" si="72"/>
        <v>26.871999999999996</v>
      </c>
      <c r="W60" s="36">
        <v>4.8360000000000003</v>
      </c>
      <c r="X60" s="38">
        <f t="shared" si="73"/>
        <v>22.035999999999994</v>
      </c>
      <c r="Y60" s="36"/>
      <c r="Z60" s="39">
        <f t="shared" si="74"/>
        <v>2.0125919104296876E-2</v>
      </c>
      <c r="AA60" s="40">
        <f t="shared" si="75"/>
        <v>7.869590406341033E-3</v>
      </c>
      <c r="AB60" s="41">
        <f t="shared" si="76"/>
        <v>0.46848308347829493</v>
      </c>
      <c r="AC60" s="41">
        <f t="shared" si="77"/>
        <v>0.46350943688118817</v>
      </c>
      <c r="AD60" s="41">
        <f t="shared" si="78"/>
        <v>0.55860075974737244</v>
      </c>
      <c r="AE60" s="40">
        <f t="shared" si="79"/>
        <v>1.5745092858897178E-2</v>
      </c>
      <c r="AF60" s="40">
        <f t="shared" si="80"/>
        <v>1.4475316710695406E-2</v>
      </c>
      <c r="AG60" s="40">
        <f t="shared" si="81"/>
        <v>2.6775993467610226E-2</v>
      </c>
      <c r="AH60" s="40">
        <f t="shared" si="82"/>
        <v>3.3043490940197519E-2</v>
      </c>
      <c r="AI60" s="40">
        <f t="shared" si="83"/>
        <v>2.3174430360059096E-2</v>
      </c>
      <c r="AJ60" s="42">
        <f t="shared" si="84"/>
        <v>0.11215134018204996</v>
      </c>
      <c r="AK60" s="36"/>
      <c r="AL60" s="47">
        <f t="shared" si="85"/>
        <v>5.7417643615340359E-2</v>
      </c>
      <c r="AM60" s="41">
        <f t="shared" si="86"/>
        <v>6.6449391002323346E-2</v>
      </c>
      <c r="AN60" s="42">
        <f t="shared" si="87"/>
        <v>0.13231119888076437</v>
      </c>
      <c r="AO60" s="36"/>
      <c r="AP60" s="47">
        <f t="shared" si="88"/>
        <v>0.89281243799496857</v>
      </c>
      <c r="AQ60" s="41">
        <f t="shared" si="89"/>
        <v>0.81933022463970651</v>
      </c>
      <c r="AR60" s="41">
        <f t="shared" si="90"/>
        <v>-9.3421690121348357E-3</v>
      </c>
      <c r="AS60" s="41">
        <f t="shared" si="91"/>
        <v>0.16457959434641034</v>
      </c>
      <c r="AT60" s="100">
        <v>2.98</v>
      </c>
      <c r="AU60" s="36"/>
      <c r="AV60" s="47">
        <f t="shared" si="92"/>
        <v>0.20064056721478735</v>
      </c>
      <c r="AW60" s="41">
        <f t="shared" si="93"/>
        <v>0.20064056721478735</v>
      </c>
      <c r="AX60" s="42">
        <f t="shared" si="94"/>
        <v>0.21625122676220782</v>
      </c>
      <c r="AY60" s="36"/>
      <c r="AZ60" s="47">
        <f t="shared" si="95"/>
        <v>0.13203877869328745</v>
      </c>
      <c r="BA60" s="41">
        <f t="shared" si="96"/>
        <v>0.21362156698033291</v>
      </c>
      <c r="BB60" s="41">
        <f t="shared" si="97"/>
        <v>0.21362156698033291</v>
      </c>
      <c r="BC60" s="42">
        <f t="shared" si="98"/>
        <v>0.22923222652775338</v>
      </c>
      <c r="BD60" s="36"/>
      <c r="BE60" s="39">
        <f t="shared" si="99"/>
        <v>-1.1078951377252143E-4</v>
      </c>
      <c r="BF60" s="41">
        <f t="shared" si="100"/>
        <v>-4.8540119143928818E-3</v>
      </c>
      <c r="BG60" s="40">
        <f t="shared" si="101"/>
        <v>8.1211791632066314E-3</v>
      </c>
      <c r="BH60" s="41">
        <f t="shared" si="102"/>
        <v>4.7476526661988705E-2</v>
      </c>
      <c r="BI60" s="41">
        <f t="shared" si="103"/>
        <v>0.66478865419176469</v>
      </c>
      <c r="BJ60" s="42">
        <f t="shared" si="104"/>
        <v>0.77414687470257737</v>
      </c>
      <c r="BK60" s="36"/>
      <c r="BL60" s="35">
        <v>78.995999999999995</v>
      </c>
      <c r="BM60" s="36">
        <v>107.77</v>
      </c>
      <c r="BN60" s="37">
        <f t="shared" si="105"/>
        <v>186.76599999999999</v>
      </c>
      <c r="BO60" s="33">
        <v>2449.3980000000001</v>
      </c>
      <c r="BP60" s="36">
        <v>1.4610000000000001</v>
      </c>
      <c r="BQ60" s="36">
        <v>7.367</v>
      </c>
      <c r="BR60" s="37">
        <f t="shared" si="106"/>
        <v>2440.5700000000002</v>
      </c>
      <c r="BS60" s="36">
        <v>321.63400000000001</v>
      </c>
      <c r="BT60" s="36">
        <v>102.077</v>
      </c>
      <c r="BU60" s="37">
        <f t="shared" si="107"/>
        <v>423.71100000000001</v>
      </c>
      <c r="BV60" s="36">
        <v>0.58199999999999996</v>
      </c>
      <c r="BW60" s="36">
        <v>0.33</v>
      </c>
      <c r="BX60" s="36">
        <v>44.237000000000002</v>
      </c>
      <c r="BY60" s="36">
        <v>10.148999999999546</v>
      </c>
      <c r="BZ60" s="37">
        <f t="shared" si="108"/>
        <v>3106.3449999999998</v>
      </c>
      <c r="CA60" s="36">
        <v>5.7210000000000001</v>
      </c>
      <c r="CB60" s="33">
        <v>2186.8530000000001</v>
      </c>
      <c r="CC60" s="37">
        <f t="shared" si="109"/>
        <v>2192.5740000000001</v>
      </c>
      <c r="CD60" s="36">
        <v>450</v>
      </c>
      <c r="CE60" s="36">
        <v>27.112999999999715</v>
      </c>
      <c r="CF60" s="37">
        <f t="shared" si="110"/>
        <v>477.11299999999972</v>
      </c>
      <c r="CG60" s="36">
        <v>26.5</v>
      </c>
      <c r="CH60" s="36">
        <v>410.15800000000002</v>
      </c>
      <c r="CI60" s="66">
        <f t="shared" si="111"/>
        <v>3106.3449999999998</v>
      </c>
      <c r="CJ60" s="36"/>
      <c r="CK60" s="67">
        <v>511.24099999999999</v>
      </c>
      <c r="CL60" s="36"/>
      <c r="CM60" s="60" t="s">
        <v>203</v>
      </c>
      <c r="CN60" s="55">
        <v>23.9</v>
      </c>
      <c r="CO60" s="68">
        <v>2</v>
      </c>
      <c r="CP60" s="69" t="s">
        <v>129</v>
      </c>
      <c r="CQ60" s="68"/>
      <c r="CR60" s="55"/>
      <c r="CS60" s="32">
        <v>340.59899999999999</v>
      </c>
      <c r="CT60" s="33">
        <v>340.59899999999999</v>
      </c>
      <c r="CU60" s="34">
        <v>367.09899999999999</v>
      </c>
      <c r="CV60" s="55"/>
      <c r="CW60" s="60">
        <f t="shared" si="112"/>
        <v>1645.952</v>
      </c>
      <c r="CX60" s="33">
        <v>1594.346</v>
      </c>
      <c r="CY60" s="34">
        <v>1697.558</v>
      </c>
      <c r="CZ60" s="55"/>
      <c r="DA60" s="32">
        <v>164.56342720999999</v>
      </c>
      <c r="DB60" s="33">
        <v>54.069431139999999</v>
      </c>
      <c r="DC60" s="33">
        <v>131.45615057000001</v>
      </c>
      <c r="DD60" s="33">
        <v>57.313034989999998</v>
      </c>
      <c r="DE60" s="33">
        <v>288.26943690999997</v>
      </c>
      <c r="DF60" s="33">
        <v>48.660446620000002</v>
      </c>
      <c r="DG60" s="33">
        <v>13.099361529999999</v>
      </c>
      <c r="DH60" s="33">
        <v>0</v>
      </c>
      <c r="DI60" s="66">
        <v>1605.0179129999999</v>
      </c>
      <c r="DJ60" s="66">
        <f t="shared" si="113"/>
        <v>2362.4492019700001</v>
      </c>
      <c r="DK60" s="33"/>
      <c r="DL60" s="47">
        <f t="shared" si="114"/>
        <v>6.9657974898581429E-2</v>
      </c>
      <c r="DM60" s="41">
        <f t="shared" si="115"/>
        <v>2.2887023811945909E-2</v>
      </c>
      <c r="DN60" s="41">
        <f t="shared" si="116"/>
        <v>5.5644011503138899E-2</v>
      </c>
      <c r="DO60" s="41">
        <f t="shared" si="117"/>
        <v>2.4260007344161214E-2</v>
      </c>
      <c r="DP60" s="41">
        <f t="shared" si="118"/>
        <v>0.12202143295594155</v>
      </c>
      <c r="DQ60" s="41">
        <f t="shared" si="119"/>
        <v>2.0597457324975713E-2</v>
      </c>
      <c r="DR60" s="41">
        <f t="shared" si="120"/>
        <v>5.5448225168510286E-3</v>
      </c>
      <c r="DS60" s="41">
        <f t="shared" si="121"/>
        <v>0</v>
      </c>
      <c r="DT60" s="41">
        <f t="shared" si="122"/>
        <v>0.67938726964440421</v>
      </c>
      <c r="DU60" s="70">
        <f t="shared" si="123"/>
        <v>0.99999999999999989</v>
      </c>
      <c r="DV60" s="55"/>
      <c r="DW60" s="35">
        <v>18.337</v>
      </c>
      <c r="DX60" s="36">
        <v>1.5549999999999999</v>
      </c>
      <c r="DY60" s="66">
        <f t="shared" si="124"/>
        <v>19.891999999999999</v>
      </c>
      <c r="EA60" s="35">
        <v>1.4610000000000001</v>
      </c>
      <c r="EB60" s="36">
        <v>7.367</v>
      </c>
      <c r="EC60" s="66">
        <f t="shared" si="125"/>
        <v>8.8279999999999994</v>
      </c>
      <c r="EE60" s="32">
        <f t="shared" si="126"/>
        <v>1628.3320000000001</v>
      </c>
      <c r="EF60" s="33">
        <f t="shared" si="127"/>
        <v>821.06600000000003</v>
      </c>
      <c r="EG60" s="34">
        <f t="shared" si="128"/>
        <v>2449.3980000000001</v>
      </c>
      <c r="EH60" s="63"/>
      <c r="EI60" s="47">
        <v>0.66478865419176469</v>
      </c>
      <c r="EJ60" s="41">
        <v>0.33521134580823531</v>
      </c>
      <c r="EK60" s="42">
        <f t="shared" si="129"/>
        <v>1</v>
      </c>
      <c r="EL60" s="55"/>
      <c r="EM60" s="60">
        <f t="shared" si="130"/>
        <v>392.96899999999999</v>
      </c>
      <c r="EN60" s="33">
        <v>375.78</v>
      </c>
      <c r="EO60" s="34">
        <v>410.15800000000002</v>
      </c>
      <c r="EQ60" s="60">
        <f t="shared" si="131"/>
        <v>2382.8969999999999</v>
      </c>
      <c r="ER60" s="33">
        <v>2316.3960000000002</v>
      </c>
      <c r="ES60" s="34">
        <v>2449.3980000000001</v>
      </c>
      <c r="EU60" s="60">
        <f t="shared" si="132"/>
        <v>1139.242</v>
      </c>
      <c r="EV60" s="33">
        <v>1092.4839999999999</v>
      </c>
      <c r="EW60" s="34">
        <v>1186</v>
      </c>
      <c r="EY60" s="60">
        <f t="shared" si="133"/>
        <v>3522.1390000000001</v>
      </c>
      <c r="EZ60" s="55">
        <f t="shared" si="134"/>
        <v>3408.88</v>
      </c>
      <c r="FA60" s="68">
        <f t="shared" si="135"/>
        <v>3635.3980000000001</v>
      </c>
      <c r="FC60" s="60">
        <f t="shared" si="136"/>
        <v>2059.0855000000001</v>
      </c>
      <c r="FD60" s="33">
        <v>1931.318</v>
      </c>
      <c r="FE60" s="34">
        <v>2186.8530000000001</v>
      </c>
      <c r="FF60" s="33"/>
      <c r="FG60" s="71">
        <f t="shared" si="137"/>
        <v>0.54648083197455533</v>
      </c>
    </row>
    <row r="61" spans="1:163" x14ac:dyDescent="0.2">
      <c r="A61" s="1"/>
      <c r="B61" s="72" t="s">
        <v>185</v>
      </c>
      <c r="C61" s="32">
        <v>2777.0740000000001</v>
      </c>
      <c r="D61" s="33">
        <v>2657.5844999999999</v>
      </c>
      <c r="E61" s="33">
        <v>2281.33</v>
      </c>
      <c r="F61" s="33">
        <v>997</v>
      </c>
      <c r="G61" s="33">
        <v>1808.857</v>
      </c>
      <c r="H61" s="33">
        <v>3774.0740000000001</v>
      </c>
      <c r="I61" s="34">
        <v>3278.33</v>
      </c>
      <c r="J61" s="33"/>
      <c r="K61" s="35">
        <v>28.960999999999999</v>
      </c>
      <c r="L61" s="36">
        <v>5.5629999999999997</v>
      </c>
      <c r="M61" s="36">
        <v>0</v>
      </c>
      <c r="N61" s="37">
        <f t="shared" si="69"/>
        <v>34.524000000000001</v>
      </c>
      <c r="O61" s="36">
        <v>17.088000000000001</v>
      </c>
      <c r="P61" s="37">
        <f t="shared" si="70"/>
        <v>17.436</v>
      </c>
      <c r="Q61" s="36">
        <v>-7.0000000000000007E-2</v>
      </c>
      <c r="R61" s="37">
        <f t="shared" si="71"/>
        <v>17.506</v>
      </c>
      <c r="S61" s="36">
        <v>1.4379999999999999</v>
      </c>
      <c r="T61" s="36">
        <v>0.25600000000000001</v>
      </c>
      <c r="U61" s="36">
        <v>-6.6000000000000003E-2</v>
      </c>
      <c r="V61" s="37">
        <f t="shared" si="72"/>
        <v>19.134</v>
      </c>
      <c r="W61" s="36">
        <v>4.4560000000000004</v>
      </c>
      <c r="X61" s="38">
        <f t="shared" si="73"/>
        <v>14.678000000000001</v>
      </c>
      <c r="Y61" s="36"/>
      <c r="Z61" s="39">
        <f t="shared" si="74"/>
        <v>2.1794979614006629E-2</v>
      </c>
      <c r="AA61" s="40">
        <f t="shared" si="75"/>
        <v>4.1865084628541441E-3</v>
      </c>
      <c r="AB61" s="41">
        <f t="shared" si="76"/>
        <v>0.47180959743773815</v>
      </c>
      <c r="AC61" s="41">
        <f t="shared" si="77"/>
        <v>0.4751682331349758</v>
      </c>
      <c r="AD61" s="41">
        <f t="shared" si="78"/>
        <v>0.49496002780674314</v>
      </c>
      <c r="AE61" s="40">
        <f t="shared" si="79"/>
        <v>1.2859798060983575E-2</v>
      </c>
      <c r="AF61" s="40">
        <f t="shared" si="80"/>
        <v>1.1046121017036337E-2</v>
      </c>
      <c r="AG61" s="40">
        <f t="shared" si="81"/>
        <v>2.0329428710920597E-2</v>
      </c>
      <c r="AH61" s="40">
        <f t="shared" si="82"/>
        <v>2.6495569644359653E-2</v>
      </c>
      <c r="AI61" s="40">
        <f t="shared" si="83"/>
        <v>2.4246285530274966E-2</v>
      </c>
      <c r="AJ61" s="42">
        <f t="shared" si="84"/>
        <v>0.10310353729144241</v>
      </c>
      <c r="AK61" s="36"/>
      <c r="AL61" s="47">
        <f t="shared" si="85"/>
        <v>0.14210462287713657</v>
      </c>
      <c r="AM61" s="41">
        <f t="shared" si="86"/>
        <v>0.14085019235554191</v>
      </c>
      <c r="AN61" s="42">
        <f t="shared" si="87"/>
        <v>0.17480445980376805</v>
      </c>
      <c r="AO61" s="36"/>
      <c r="AP61" s="47">
        <f t="shared" si="88"/>
        <v>0.79289581077704674</v>
      </c>
      <c r="AQ61" s="41">
        <f t="shared" si="89"/>
        <v>0.74170447239279902</v>
      </c>
      <c r="AR61" s="41">
        <f t="shared" si="90"/>
        <v>7.1336233748182418E-2</v>
      </c>
      <c r="AS61" s="41">
        <f t="shared" si="91"/>
        <v>0.15549495620210338</v>
      </c>
      <c r="AT61" s="100">
        <v>1.37</v>
      </c>
      <c r="AU61" s="36"/>
      <c r="AV61" s="47">
        <f t="shared" si="92"/>
        <v>0.16776418849001032</v>
      </c>
      <c r="AW61" s="41">
        <f t="shared" si="93"/>
        <v>0.18049999999999997</v>
      </c>
      <c r="AX61" s="42">
        <f t="shared" si="94"/>
        <v>0.1996</v>
      </c>
      <c r="AY61" s="36"/>
      <c r="AZ61" s="47">
        <f t="shared" si="95"/>
        <v>0.11356521288233587</v>
      </c>
      <c r="BA61" s="41">
        <f t="shared" si="96"/>
        <v>0.17711100055719173</v>
      </c>
      <c r="BB61" s="41">
        <f t="shared" si="97"/>
        <v>0.18984681206718138</v>
      </c>
      <c r="BC61" s="42">
        <f t="shared" si="98"/>
        <v>0.20894681206718138</v>
      </c>
      <c r="BD61" s="36"/>
      <c r="BE61" s="39">
        <f t="shared" si="99"/>
        <v>-6.5438770461593402E-5</v>
      </c>
      <c r="BF61" s="41">
        <f t="shared" si="100"/>
        <v>-3.6591740721380038E-3</v>
      </c>
      <c r="BG61" s="40">
        <f t="shared" si="101"/>
        <v>2.7482652663139484E-2</v>
      </c>
      <c r="BH61" s="41">
        <f t="shared" si="102"/>
        <v>0.19071968948010423</v>
      </c>
      <c r="BI61" s="41">
        <f t="shared" si="103"/>
        <v>0.73261211661618442</v>
      </c>
      <c r="BJ61" s="42">
        <f t="shared" si="104"/>
        <v>0.81392965320757826</v>
      </c>
      <c r="BK61" s="36"/>
      <c r="BL61" s="35">
        <v>108.496</v>
      </c>
      <c r="BM61" s="36">
        <v>163.71100000000001</v>
      </c>
      <c r="BN61" s="37">
        <f t="shared" si="105"/>
        <v>272.20699999999999</v>
      </c>
      <c r="BO61" s="33">
        <v>2281.33</v>
      </c>
      <c r="BP61" s="36">
        <v>5.86</v>
      </c>
      <c r="BQ61" s="36">
        <v>7.5</v>
      </c>
      <c r="BR61" s="37">
        <f t="shared" si="106"/>
        <v>2267.9699999999998</v>
      </c>
      <c r="BS61" s="36">
        <v>159.614</v>
      </c>
      <c r="BT61" s="36">
        <v>60.914000000000001</v>
      </c>
      <c r="BU61" s="37">
        <f t="shared" si="107"/>
        <v>220.52800000000002</v>
      </c>
      <c r="BV61" s="36">
        <v>3.4359999999999999</v>
      </c>
      <c r="BW61" s="36">
        <v>1.321</v>
      </c>
      <c r="BX61" s="36">
        <v>6.9829999999999997</v>
      </c>
      <c r="BY61" s="36">
        <v>4.6290000000003699</v>
      </c>
      <c r="BZ61" s="37">
        <f t="shared" si="108"/>
        <v>2777.0740000000005</v>
      </c>
      <c r="CA61" s="36">
        <v>210.08799999999999</v>
      </c>
      <c r="CB61" s="33">
        <v>1808.857</v>
      </c>
      <c r="CC61" s="37">
        <f t="shared" si="109"/>
        <v>2018.9449999999999</v>
      </c>
      <c r="CD61" s="36">
        <v>369.839</v>
      </c>
      <c r="CE61" s="36">
        <v>22.911000000000115</v>
      </c>
      <c r="CF61" s="37">
        <f t="shared" si="110"/>
        <v>392.75000000000011</v>
      </c>
      <c r="CG61" s="36">
        <v>50</v>
      </c>
      <c r="CH61" s="36">
        <v>315.37900000000002</v>
      </c>
      <c r="CI61" s="66">
        <f t="shared" si="111"/>
        <v>2777.0740000000001</v>
      </c>
      <c r="CJ61" s="36"/>
      <c r="CK61" s="67">
        <v>431.82100000000003</v>
      </c>
      <c r="CL61" s="36"/>
      <c r="CM61" s="60" t="s">
        <v>200</v>
      </c>
      <c r="CN61" s="55">
        <v>18.7</v>
      </c>
      <c r="CO61" s="68">
        <v>4</v>
      </c>
      <c r="CP61" s="69" t="s">
        <v>129</v>
      </c>
      <c r="CQ61" s="58" t="s">
        <v>133</v>
      </c>
      <c r="CR61" s="55"/>
      <c r="CS61" s="32">
        <v>263.45268749999997</v>
      </c>
      <c r="CT61" s="33">
        <v>283.45268749999997</v>
      </c>
      <c r="CU61" s="34">
        <v>313.44684999999998</v>
      </c>
      <c r="CV61" s="55"/>
      <c r="CW61" s="60">
        <f t="shared" si="112"/>
        <v>1444.0149999999999</v>
      </c>
      <c r="CX61" s="33">
        <v>1317.655</v>
      </c>
      <c r="CY61" s="34">
        <v>1570.375</v>
      </c>
      <c r="CZ61" s="55"/>
      <c r="DA61" s="32">
        <v>25.331</v>
      </c>
      <c r="DB61" s="33">
        <v>16.838000000000001</v>
      </c>
      <c r="DC61" s="33">
        <v>127.389</v>
      </c>
      <c r="DD61" s="33">
        <v>25.451000000000001</v>
      </c>
      <c r="DE61" s="33">
        <v>282.30500000000001</v>
      </c>
      <c r="DF61" s="33">
        <v>41.335000000000001</v>
      </c>
      <c r="DG61" s="33">
        <v>16.516999999999999</v>
      </c>
      <c r="DH61" s="33">
        <v>9.9999999952160579E-4</v>
      </c>
      <c r="DI61" s="66">
        <v>1647.6410000000001</v>
      </c>
      <c r="DJ61" s="66">
        <f t="shared" si="113"/>
        <v>2182.8079999999995</v>
      </c>
      <c r="DK61" s="33"/>
      <c r="DL61" s="47">
        <f t="shared" si="114"/>
        <v>1.1604776966183011E-2</v>
      </c>
      <c r="DM61" s="41">
        <f t="shared" si="115"/>
        <v>7.7139171196000771E-3</v>
      </c>
      <c r="DN61" s="41">
        <f t="shared" si="116"/>
        <v>5.8360148945761615E-2</v>
      </c>
      <c r="DO61" s="41">
        <f t="shared" si="117"/>
        <v>1.1659752025830951E-2</v>
      </c>
      <c r="DP61" s="41">
        <f t="shared" si="118"/>
        <v>0.12933111844926354</v>
      </c>
      <c r="DQ61" s="41">
        <f t="shared" si="119"/>
        <v>1.8936617421229908E-2</v>
      </c>
      <c r="DR61" s="41">
        <f t="shared" si="120"/>
        <v>7.566858835041837E-3</v>
      </c>
      <c r="DS61" s="41">
        <f t="shared" si="121"/>
        <v>4.5812549684699981E-7</v>
      </c>
      <c r="DT61" s="41">
        <f t="shared" si="122"/>
        <v>0.75482635211159221</v>
      </c>
      <c r="DU61" s="70">
        <f t="shared" si="123"/>
        <v>1</v>
      </c>
      <c r="DV61" s="55"/>
      <c r="DW61" s="35">
        <v>58.802999999999997</v>
      </c>
      <c r="DX61" s="36">
        <v>3.8940000000000001</v>
      </c>
      <c r="DY61" s="66">
        <f t="shared" si="124"/>
        <v>62.696999999999996</v>
      </c>
      <c r="EA61" s="35">
        <v>5.86</v>
      </c>
      <c r="EB61" s="36">
        <v>7.5</v>
      </c>
      <c r="EC61" s="66">
        <f t="shared" si="125"/>
        <v>13.36</v>
      </c>
      <c r="EE61" s="32">
        <f t="shared" si="126"/>
        <v>1671.33</v>
      </c>
      <c r="EF61" s="33">
        <f t="shared" si="127"/>
        <v>610</v>
      </c>
      <c r="EG61" s="34">
        <f t="shared" si="128"/>
        <v>2281.33</v>
      </c>
      <c r="EH61" s="63"/>
      <c r="EI61" s="47">
        <v>0.73261211661618442</v>
      </c>
      <c r="EJ61" s="41">
        <v>0.26738788338381558</v>
      </c>
      <c r="EK61" s="42">
        <f t="shared" si="129"/>
        <v>1</v>
      </c>
      <c r="EL61" s="55"/>
      <c r="EM61" s="60">
        <f t="shared" si="130"/>
        <v>284.7235</v>
      </c>
      <c r="EN61" s="33">
        <v>254.06800000000001</v>
      </c>
      <c r="EO61" s="34">
        <v>315.37900000000002</v>
      </c>
      <c r="EQ61" s="60">
        <f t="shared" si="131"/>
        <v>2139.4045000000001</v>
      </c>
      <c r="ER61" s="33">
        <v>1997.479</v>
      </c>
      <c r="ES61" s="34">
        <v>2281.33</v>
      </c>
      <c r="EU61" s="60">
        <f t="shared" si="132"/>
        <v>936.553</v>
      </c>
      <c r="EV61" s="33">
        <v>876.10599999999999</v>
      </c>
      <c r="EW61" s="34">
        <v>997</v>
      </c>
      <c r="EY61" s="60">
        <f t="shared" si="133"/>
        <v>3075.9575</v>
      </c>
      <c r="EZ61" s="55">
        <f t="shared" si="134"/>
        <v>2873.585</v>
      </c>
      <c r="FA61" s="68">
        <f t="shared" si="135"/>
        <v>3278.33</v>
      </c>
      <c r="FC61" s="60">
        <f t="shared" si="136"/>
        <v>1674.2829999999999</v>
      </c>
      <c r="FD61" s="33">
        <v>1539.7090000000001</v>
      </c>
      <c r="FE61" s="34">
        <v>1808.857</v>
      </c>
      <c r="FF61" s="33"/>
      <c r="FG61" s="71">
        <f t="shared" si="137"/>
        <v>0.5654782695743793</v>
      </c>
    </row>
    <row r="62" spans="1:163" x14ac:dyDescent="0.2">
      <c r="A62" s="1"/>
      <c r="B62" s="72" t="s">
        <v>190</v>
      </c>
      <c r="C62" s="32">
        <v>1984.1759999999999</v>
      </c>
      <c r="D62" s="33">
        <v>1954.9879999999998</v>
      </c>
      <c r="E62" s="33">
        <v>1689.328</v>
      </c>
      <c r="F62" s="33">
        <v>170</v>
      </c>
      <c r="G62" s="33">
        <v>1699.73</v>
      </c>
      <c r="H62" s="33">
        <v>2154.1759999999999</v>
      </c>
      <c r="I62" s="34">
        <v>1859.328</v>
      </c>
      <c r="J62" s="33"/>
      <c r="K62" s="35">
        <v>16.231000000000002</v>
      </c>
      <c r="L62" s="36">
        <v>4.6779999999999999</v>
      </c>
      <c r="M62" s="36">
        <v>0.08</v>
      </c>
      <c r="N62" s="37">
        <f t="shared" si="69"/>
        <v>20.989000000000001</v>
      </c>
      <c r="O62" s="36">
        <v>14.326000000000001</v>
      </c>
      <c r="P62" s="37">
        <f t="shared" si="70"/>
        <v>6.6630000000000003</v>
      </c>
      <c r="Q62" s="36">
        <v>-0.318</v>
      </c>
      <c r="R62" s="37">
        <f t="shared" si="71"/>
        <v>6.9809999999999999</v>
      </c>
      <c r="S62" s="36">
        <v>5.0620000000000003</v>
      </c>
      <c r="T62" s="36">
        <v>-9.7000000000000003E-2</v>
      </c>
      <c r="U62" s="36">
        <v>2.9000000000000001E-2</v>
      </c>
      <c r="V62" s="37">
        <f t="shared" si="72"/>
        <v>11.975</v>
      </c>
      <c r="W62" s="36">
        <v>2.5579999999999998</v>
      </c>
      <c r="X62" s="38">
        <f t="shared" si="73"/>
        <v>9.4169999999999998</v>
      </c>
      <c r="Y62" s="36"/>
      <c r="Z62" s="39">
        <f t="shared" si="74"/>
        <v>1.6604705502028659E-2</v>
      </c>
      <c r="AA62" s="40">
        <f t="shared" si="75"/>
        <v>4.7857071245450107E-3</v>
      </c>
      <c r="AB62" s="41">
        <f t="shared" si="76"/>
        <v>0.55197657393850663</v>
      </c>
      <c r="AC62" s="41">
        <f t="shared" si="77"/>
        <v>0.54992130820314</v>
      </c>
      <c r="AD62" s="41">
        <f t="shared" si="78"/>
        <v>0.68254800133403215</v>
      </c>
      <c r="AE62" s="40">
        <f t="shared" si="79"/>
        <v>1.4655844434850752E-2</v>
      </c>
      <c r="AF62" s="40">
        <f t="shared" si="80"/>
        <v>9.633818724207004E-3</v>
      </c>
      <c r="AG62" s="40">
        <f t="shared" si="81"/>
        <v>1.9541074229936003E-2</v>
      </c>
      <c r="AH62" s="40">
        <f t="shared" si="82"/>
        <v>2.4129086879653382E-2</v>
      </c>
      <c r="AI62" s="40">
        <f t="shared" si="83"/>
        <v>1.4486167484250105E-2</v>
      </c>
      <c r="AJ62" s="42">
        <f t="shared" si="84"/>
        <v>8.9204435119095551E-2</v>
      </c>
      <c r="AK62" s="36"/>
      <c r="AL62" s="47">
        <f t="shared" si="85"/>
        <v>9.4497218612040149E-2</v>
      </c>
      <c r="AM62" s="41">
        <f t="shared" si="86"/>
        <v>4.6639579301470238E-2</v>
      </c>
      <c r="AN62" s="42">
        <f t="shared" si="87"/>
        <v>0.11633170301122482</v>
      </c>
      <c r="AO62" s="36"/>
      <c r="AP62" s="47">
        <f t="shared" si="88"/>
        <v>1.0061574780030877</v>
      </c>
      <c r="AQ62" s="41">
        <f t="shared" si="89"/>
        <v>0.97366951271556601</v>
      </c>
      <c r="AR62" s="41">
        <f t="shared" si="90"/>
        <v>-0.11078452717904057</v>
      </c>
      <c r="AS62" s="41">
        <f t="shared" si="91"/>
        <v>0.13395031489142092</v>
      </c>
      <c r="AT62" s="100">
        <v>1</v>
      </c>
      <c r="AU62" s="36"/>
      <c r="AV62" s="47">
        <f t="shared" si="92"/>
        <v>0.20149999999999998</v>
      </c>
      <c r="AW62" s="41">
        <f t="shared" si="93"/>
        <v>0.20149999999999998</v>
      </c>
      <c r="AX62" s="42">
        <f t="shared" si="94"/>
        <v>0.20149999999999998</v>
      </c>
      <c r="AY62" s="36"/>
      <c r="AZ62" s="47">
        <f t="shared" si="95"/>
        <v>0.11036067364991815</v>
      </c>
      <c r="BA62" s="41">
        <f t="shared" si="96"/>
        <v>0.21103300716418091</v>
      </c>
      <c r="BB62" s="41">
        <f t="shared" si="97"/>
        <v>0.21103300716418091</v>
      </c>
      <c r="BC62" s="42">
        <f t="shared" si="98"/>
        <v>0.21103300716418091</v>
      </c>
      <c r="BD62" s="36"/>
      <c r="BE62" s="39">
        <f t="shared" si="99"/>
        <v>-3.9346672020123722E-4</v>
      </c>
      <c r="BF62" s="41">
        <f t="shared" si="100"/>
        <v>-2.7347781217750253E-2</v>
      </c>
      <c r="BG62" s="40">
        <f t="shared" si="101"/>
        <v>1.4701111921426745E-2</v>
      </c>
      <c r="BH62" s="41">
        <f t="shared" si="102"/>
        <v>0.10789335349138288</v>
      </c>
      <c r="BI62" s="41">
        <f t="shared" si="103"/>
        <v>0.81235142020969286</v>
      </c>
      <c r="BJ62" s="42">
        <f t="shared" si="104"/>
        <v>0.82950829547019134</v>
      </c>
      <c r="BK62" s="36"/>
      <c r="BL62" s="35">
        <v>70.203000000000003</v>
      </c>
      <c r="BM62" s="36">
        <v>70.918999999999997</v>
      </c>
      <c r="BN62" s="37">
        <f t="shared" si="105"/>
        <v>141.12200000000001</v>
      </c>
      <c r="BO62" s="33">
        <v>1689.328</v>
      </c>
      <c r="BP62" s="36">
        <v>6.3259999999999996</v>
      </c>
      <c r="BQ62" s="36">
        <v>4.88</v>
      </c>
      <c r="BR62" s="37">
        <f t="shared" si="106"/>
        <v>1678.1219999999998</v>
      </c>
      <c r="BS62" s="36">
        <v>124.65899999999999</v>
      </c>
      <c r="BT62" s="36">
        <v>30.18</v>
      </c>
      <c r="BU62" s="37">
        <f t="shared" si="107"/>
        <v>154.839</v>
      </c>
      <c r="BV62" s="36">
        <v>2.008</v>
      </c>
      <c r="BW62" s="36">
        <v>0.73899999999999999</v>
      </c>
      <c r="BX62" s="36">
        <v>3.6880000000000002</v>
      </c>
      <c r="BY62" s="36">
        <v>3.6580000000000186</v>
      </c>
      <c r="BZ62" s="37">
        <f t="shared" si="108"/>
        <v>1984.1760000000002</v>
      </c>
      <c r="CA62" s="36">
        <v>45.965000000000003</v>
      </c>
      <c r="CB62" s="33">
        <v>1699.73</v>
      </c>
      <c r="CC62" s="37">
        <f t="shared" si="109"/>
        <v>1745.6949999999999</v>
      </c>
      <c r="CD62" s="36">
        <v>0</v>
      </c>
      <c r="CE62" s="36">
        <v>19.506</v>
      </c>
      <c r="CF62" s="37">
        <f t="shared" si="110"/>
        <v>19.506</v>
      </c>
      <c r="CG62" s="36">
        <v>0</v>
      </c>
      <c r="CH62" s="36">
        <v>218.97499999999999</v>
      </c>
      <c r="CI62" s="66">
        <f t="shared" si="111"/>
        <v>1984.1759999999999</v>
      </c>
      <c r="CJ62" s="36"/>
      <c r="CK62" s="67">
        <v>265.78100000000001</v>
      </c>
      <c r="CL62" s="36"/>
      <c r="CM62" s="60" t="s">
        <v>204</v>
      </c>
      <c r="CN62" s="55">
        <v>19.2</v>
      </c>
      <c r="CO62" s="68">
        <v>3</v>
      </c>
      <c r="CP62" s="60"/>
      <c r="CQ62" s="68"/>
      <c r="CR62" s="55"/>
      <c r="CS62" s="32">
        <v>199.04794649999999</v>
      </c>
      <c r="CT62" s="33">
        <v>199.04794649999999</v>
      </c>
      <c r="CU62" s="34">
        <v>199.04794649999999</v>
      </c>
      <c r="CV62" s="55"/>
      <c r="CW62" s="60">
        <f t="shared" si="112"/>
        <v>963.81600000000003</v>
      </c>
      <c r="CX62" s="33">
        <v>939.80100000000004</v>
      </c>
      <c r="CY62" s="34">
        <v>987.83100000000002</v>
      </c>
      <c r="CZ62" s="55"/>
      <c r="DA62" s="32">
        <v>103.78</v>
      </c>
      <c r="DB62" s="33">
        <v>16.649999999999999</v>
      </c>
      <c r="DC62" s="33">
        <v>65.3</v>
      </c>
      <c r="DD62" s="33">
        <v>24.82</v>
      </c>
      <c r="DE62" s="33">
        <v>96.15</v>
      </c>
      <c r="DF62" s="33">
        <v>11.5</v>
      </c>
      <c r="DG62" s="33">
        <v>8.8800000000000008</v>
      </c>
      <c r="DH62" s="33">
        <v>-2.0000000000209184E-2</v>
      </c>
      <c r="DI62" s="66">
        <v>1289</v>
      </c>
      <c r="DJ62" s="66">
        <f t="shared" si="113"/>
        <v>1616.06</v>
      </c>
      <c r="DK62" s="33"/>
      <c r="DL62" s="47">
        <f t="shared" si="114"/>
        <v>6.4217912701261093E-2</v>
      </c>
      <c r="DM62" s="41">
        <f t="shared" si="115"/>
        <v>1.0302835290768907E-2</v>
      </c>
      <c r="DN62" s="41">
        <f t="shared" si="116"/>
        <v>4.0406915584817397E-2</v>
      </c>
      <c r="DO62" s="41">
        <f t="shared" si="117"/>
        <v>1.5358340655668726E-2</v>
      </c>
      <c r="DP62" s="41">
        <f t="shared" si="118"/>
        <v>5.9496553345791625E-2</v>
      </c>
      <c r="DQ62" s="41">
        <f t="shared" si="119"/>
        <v>7.1160724230536002E-3</v>
      </c>
      <c r="DR62" s="41">
        <f t="shared" si="120"/>
        <v>5.4948454884100849E-3</v>
      </c>
      <c r="DS62" s="41">
        <f t="shared" si="121"/>
        <v>-1.2375778127179179E-5</v>
      </c>
      <c r="DT62" s="41">
        <f t="shared" si="122"/>
        <v>0.79761890028835569</v>
      </c>
      <c r="DU62" s="70">
        <f t="shared" si="123"/>
        <v>1</v>
      </c>
      <c r="DV62" s="55"/>
      <c r="DW62" s="35">
        <v>16.408000000000001</v>
      </c>
      <c r="DX62" s="36">
        <v>8.4269999999999996</v>
      </c>
      <c r="DY62" s="66">
        <f t="shared" si="124"/>
        <v>24.835000000000001</v>
      </c>
      <c r="EA62" s="35">
        <v>6.3259999999999996</v>
      </c>
      <c r="EB62" s="36">
        <v>4.88</v>
      </c>
      <c r="EC62" s="66">
        <f t="shared" si="125"/>
        <v>11.206</v>
      </c>
      <c r="EE62" s="32">
        <f t="shared" si="126"/>
        <v>1372.328</v>
      </c>
      <c r="EF62" s="33">
        <f t="shared" si="127"/>
        <v>316.99999999999994</v>
      </c>
      <c r="EG62" s="34">
        <f t="shared" si="128"/>
        <v>1689.328</v>
      </c>
      <c r="EH62" s="63"/>
      <c r="EI62" s="47">
        <v>0.81235142020969286</v>
      </c>
      <c r="EJ62" s="41">
        <v>0.18764857979030714</v>
      </c>
      <c r="EK62" s="42">
        <f t="shared" si="129"/>
        <v>1</v>
      </c>
      <c r="EL62" s="55"/>
      <c r="EM62" s="60">
        <f t="shared" si="130"/>
        <v>211.13299999999998</v>
      </c>
      <c r="EN62" s="33">
        <v>203.291</v>
      </c>
      <c r="EO62" s="34">
        <v>218.97499999999999</v>
      </c>
      <c r="EQ62" s="60">
        <f t="shared" si="131"/>
        <v>1616.4009999999998</v>
      </c>
      <c r="ER62" s="33">
        <v>1543.4739999999999</v>
      </c>
      <c r="ES62" s="34">
        <v>1689.328</v>
      </c>
      <c r="EU62" s="60">
        <f t="shared" si="132"/>
        <v>201.5</v>
      </c>
      <c r="EV62" s="33">
        <v>233</v>
      </c>
      <c r="EW62" s="34">
        <v>170</v>
      </c>
      <c r="EY62" s="60">
        <f t="shared" si="133"/>
        <v>1817.9009999999998</v>
      </c>
      <c r="EZ62" s="55">
        <f t="shared" si="134"/>
        <v>1776.4739999999999</v>
      </c>
      <c r="FA62" s="68">
        <f t="shared" si="135"/>
        <v>1859.328</v>
      </c>
      <c r="FC62" s="60">
        <f t="shared" si="136"/>
        <v>1611.1665</v>
      </c>
      <c r="FD62" s="33">
        <v>1522.6030000000001</v>
      </c>
      <c r="FE62" s="34">
        <v>1699.73</v>
      </c>
      <c r="FF62" s="33"/>
      <c r="FG62" s="71">
        <f t="shared" si="137"/>
        <v>0.49785452500181437</v>
      </c>
    </row>
    <row r="63" spans="1:163" x14ac:dyDescent="0.2">
      <c r="A63" s="1"/>
      <c r="B63" s="72" t="s">
        <v>186</v>
      </c>
      <c r="C63" s="32">
        <v>1672.7339999999999</v>
      </c>
      <c r="D63" s="33">
        <v>1670.0364999999999</v>
      </c>
      <c r="E63" s="33">
        <v>1377.9739999999999</v>
      </c>
      <c r="F63" s="33">
        <v>681</v>
      </c>
      <c r="G63" s="33">
        <v>1232.046</v>
      </c>
      <c r="H63" s="33">
        <v>2353.7339999999999</v>
      </c>
      <c r="I63" s="34">
        <v>2058.9740000000002</v>
      </c>
      <c r="J63" s="33"/>
      <c r="K63" s="35">
        <v>14.225000000000001</v>
      </c>
      <c r="L63" s="36">
        <v>3.8359999999999999</v>
      </c>
      <c r="M63" s="36">
        <v>0.105</v>
      </c>
      <c r="N63" s="37">
        <f t="shared" si="69"/>
        <v>18.166</v>
      </c>
      <c r="O63" s="36">
        <v>13.359000000000002</v>
      </c>
      <c r="P63" s="37">
        <f t="shared" si="70"/>
        <v>4.8069999999999986</v>
      </c>
      <c r="Q63" s="36">
        <v>-0.49399999999999999</v>
      </c>
      <c r="R63" s="37">
        <f t="shared" si="71"/>
        <v>5.3009999999999984</v>
      </c>
      <c r="S63" s="36">
        <v>2.5510000000000002</v>
      </c>
      <c r="T63" s="36">
        <v>0.34899999999999998</v>
      </c>
      <c r="U63" s="36">
        <v>0</v>
      </c>
      <c r="V63" s="37">
        <f t="shared" si="72"/>
        <v>8.2009999999999987</v>
      </c>
      <c r="W63" s="36">
        <v>1.25</v>
      </c>
      <c r="X63" s="38">
        <f t="shared" si="73"/>
        <v>6.9509999999999987</v>
      </c>
      <c r="Y63" s="36"/>
      <c r="Z63" s="39">
        <f t="shared" si="74"/>
        <v>1.7035555809708353E-2</v>
      </c>
      <c r="AA63" s="40">
        <f t="shared" si="75"/>
        <v>4.5939115701962201E-3</v>
      </c>
      <c r="AB63" s="41">
        <f t="shared" si="76"/>
        <v>0.63414981486755917</v>
      </c>
      <c r="AC63" s="41">
        <f t="shared" si="77"/>
        <v>0.64483274605396546</v>
      </c>
      <c r="AD63" s="41">
        <f t="shared" si="78"/>
        <v>0.73538478476274372</v>
      </c>
      <c r="AE63" s="40">
        <f t="shared" si="79"/>
        <v>1.5998452728428394E-2</v>
      </c>
      <c r="AF63" s="40">
        <f t="shared" si="80"/>
        <v>8.3243689584030032E-3</v>
      </c>
      <c r="AG63" s="40">
        <f t="shared" si="81"/>
        <v>1.7176608824417915E-2</v>
      </c>
      <c r="AH63" s="40">
        <f t="shared" si="82"/>
        <v>1.9044759633115936E-2</v>
      </c>
      <c r="AI63" s="40">
        <f t="shared" si="83"/>
        <v>1.3099295551465884E-2</v>
      </c>
      <c r="AJ63" s="42">
        <f t="shared" si="84"/>
        <v>6.5688722774405864E-2</v>
      </c>
      <c r="AK63" s="36"/>
      <c r="AL63" s="47">
        <f t="shared" si="85"/>
        <v>6.1839861847892653E-3</v>
      </c>
      <c r="AM63" s="41">
        <f t="shared" si="86"/>
        <v>2.6661115280191296E-2</v>
      </c>
      <c r="AN63" s="42">
        <f t="shared" si="87"/>
        <v>2.6246609847601396E-2</v>
      </c>
      <c r="AO63" s="36"/>
      <c r="AP63" s="47">
        <f t="shared" si="88"/>
        <v>0.89409959839590591</v>
      </c>
      <c r="AQ63" s="41">
        <f t="shared" si="89"/>
        <v>0.85420949398990376</v>
      </c>
      <c r="AR63" s="41">
        <f t="shared" si="90"/>
        <v>-1.8827859061871184E-2</v>
      </c>
      <c r="AS63" s="41">
        <f t="shared" si="91"/>
        <v>0.14453642958175061</v>
      </c>
      <c r="AT63" s="100">
        <v>1.45</v>
      </c>
      <c r="AU63" s="36"/>
      <c r="AV63" s="47">
        <f t="shared" si="92"/>
        <v>0.20998596790921847</v>
      </c>
      <c r="AW63" s="41">
        <f t="shared" si="93"/>
        <v>0.20998596790921847</v>
      </c>
      <c r="AX63" s="42">
        <f t="shared" si="94"/>
        <v>0.20998596790921847</v>
      </c>
      <c r="AY63" s="36"/>
      <c r="AZ63" s="47">
        <f t="shared" si="95"/>
        <v>0.12838682061822143</v>
      </c>
      <c r="BA63" s="41">
        <f t="shared" si="96"/>
        <v>0.21846745165029588</v>
      </c>
      <c r="BB63" s="41">
        <f t="shared" si="97"/>
        <v>0.21846745165029588</v>
      </c>
      <c r="BC63" s="42">
        <f t="shared" si="98"/>
        <v>0.21846745165029588</v>
      </c>
      <c r="BD63" s="36"/>
      <c r="BE63" s="39">
        <f t="shared" si="99"/>
        <v>-7.1920476917202998E-4</v>
      </c>
      <c r="BF63" s="41">
        <f t="shared" si="100"/>
        <v>-6.409757363435839E-2</v>
      </c>
      <c r="BG63" s="40">
        <f t="shared" si="101"/>
        <v>1.3048867395175818E-2</v>
      </c>
      <c r="BH63" s="41">
        <f t="shared" si="102"/>
        <v>8.1020677597992169E-2</v>
      </c>
      <c r="BI63" s="41">
        <f t="shared" si="103"/>
        <v>0.89261480985853148</v>
      </c>
      <c r="BJ63" s="42">
        <f t="shared" si="104"/>
        <v>0.92813216679763799</v>
      </c>
      <c r="BK63" s="36"/>
      <c r="BL63" s="35">
        <v>30.951000000000001</v>
      </c>
      <c r="BM63" s="36">
        <v>32.637</v>
      </c>
      <c r="BN63" s="37">
        <f t="shared" si="105"/>
        <v>63.588000000000001</v>
      </c>
      <c r="BO63" s="33">
        <v>1377.9739999999999</v>
      </c>
      <c r="BP63" s="36">
        <v>4.5739999999999998</v>
      </c>
      <c r="BQ63" s="36">
        <v>2.6</v>
      </c>
      <c r="BR63" s="37">
        <f t="shared" si="106"/>
        <v>1370.8</v>
      </c>
      <c r="BS63" s="36">
        <v>162.89600000000002</v>
      </c>
      <c r="BT63" s="36">
        <v>51.982999999999997</v>
      </c>
      <c r="BU63" s="37">
        <f t="shared" si="107"/>
        <v>214.87900000000002</v>
      </c>
      <c r="BV63" s="36">
        <v>0</v>
      </c>
      <c r="BW63" s="36">
        <v>0</v>
      </c>
      <c r="BX63" s="36">
        <v>14.010999999999999</v>
      </c>
      <c r="BY63" s="36">
        <v>9.4559999999999853</v>
      </c>
      <c r="BZ63" s="37">
        <f t="shared" si="108"/>
        <v>1672.7339999999997</v>
      </c>
      <c r="CA63" s="36">
        <v>110.38500000000001</v>
      </c>
      <c r="CB63" s="33">
        <v>1232.046</v>
      </c>
      <c r="CC63" s="37">
        <f t="shared" si="109"/>
        <v>1342.431</v>
      </c>
      <c r="CD63" s="36">
        <v>99.891999999999996</v>
      </c>
      <c r="CE63" s="36">
        <v>15.653999999999883</v>
      </c>
      <c r="CF63" s="37">
        <f t="shared" si="110"/>
        <v>115.54599999999988</v>
      </c>
      <c r="CG63" s="36">
        <v>0</v>
      </c>
      <c r="CH63" s="36">
        <v>214.75700000000001</v>
      </c>
      <c r="CI63" s="66">
        <f t="shared" si="111"/>
        <v>1672.7339999999999</v>
      </c>
      <c r="CJ63" s="36"/>
      <c r="CK63" s="67">
        <v>241.77100000000002</v>
      </c>
      <c r="CL63" s="36"/>
      <c r="CM63" s="60" t="s">
        <v>198</v>
      </c>
      <c r="CN63" s="55">
        <v>14</v>
      </c>
      <c r="CO63" s="68">
        <v>3</v>
      </c>
      <c r="CP63" s="69" t="s">
        <v>129</v>
      </c>
      <c r="CQ63" s="68"/>
      <c r="CR63" s="55"/>
      <c r="CS63" s="32">
        <v>172.09399999999999</v>
      </c>
      <c r="CT63" s="33">
        <v>172.09399999999999</v>
      </c>
      <c r="CU63" s="34">
        <v>172.09399999999999</v>
      </c>
      <c r="CV63" s="55"/>
      <c r="CW63" s="60">
        <f t="shared" si="112"/>
        <v>809.35649999999998</v>
      </c>
      <c r="CX63" s="33">
        <v>799.16300000000001</v>
      </c>
      <c r="CY63" s="34">
        <v>819.55</v>
      </c>
      <c r="CZ63" s="55"/>
      <c r="DA63" s="32">
        <v>10.353999999999999</v>
      </c>
      <c r="DB63" s="33">
        <v>12.871</v>
      </c>
      <c r="DC63" s="33">
        <v>41.930999999999997</v>
      </c>
      <c r="DD63" s="33">
        <v>22.969000000000001</v>
      </c>
      <c r="DE63" s="33">
        <v>53.558999999999997</v>
      </c>
      <c r="DF63" s="33">
        <v>11.026</v>
      </c>
      <c r="DG63" s="33">
        <v>2.5670000000000002</v>
      </c>
      <c r="DH63" s="33">
        <v>0</v>
      </c>
      <c r="DI63" s="66">
        <v>1197.124</v>
      </c>
      <c r="DJ63" s="66">
        <f t="shared" si="113"/>
        <v>1352.4010000000001</v>
      </c>
      <c r="DK63" s="33"/>
      <c r="DL63" s="47">
        <f t="shared" si="114"/>
        <v>7.6560132682540151E-3</v>
      </c>
      <c r="DM63" s="41">
        <f t="shared" si="115"/>
        <v>9.5171476507337691E-3</v>
      </c>
      <c r="DN63" s="41">
        <f t="shared" si="116"/>
        <v>3.1004857287150776E-2</v>
      </c>
      <c r="DO63" s="41">
        <f t="shared" si="117"/>
        <v>1.69838679504082E-2</v>
      </c>
      <c r="DP63" s="41">
        <f t="shared" si="118"/>
        <v>3.9602898844351635E-2</v>
      </c>
      <c r="DQ63" s="41">
        <f t="shared" si="119"/>
        <v>8.1529073107754271E-3</v>
      </c>
      <c r="DR63" s="41">
        <f t="shared" si="120"/>
        <v>1.8981056654054529E-3</v>
      </c>
      <c r="DS63" s="41">
        <f t="shared" si="121"/>
        <v>0</v>
      </c>
      <c r="DT63" s="41">
        <f t="shared" si="122"/>
        <v>0.8851842020229207</v>
      </c>
      <c r="DU63" s="70">
        <f t="shared" si="123"/>
        <v>1</v>
      </c>
      <c r="DV63" s="55"/>
      <c r="DW63" s="35">
        <v>12.259</v>
      </c>
      <c r="DX63" s="36">
        <v>5.7220000000000004</v>
      </c>
      <c r="DY63" s="66">
        <f t="shared" si="124"/>
        <v>17.981000000000002</v>
      </c>
      <c r="EA63" s="35">
        <v>4.5739999999999998</v>
      </c>
      <c r="EB63" s="36">
        <v>2.6</v>
      </c>
      <c r="EC63" s="66">
        <f t="shared" si="125"/>
        <v>7.1739999999999995</v>
      </c>
      <c r="EE63" s="32">
        <f t="shared" si="126"/>
        <v>1230</v>
      </c>
      <c r="EF63" s="33">
        <f t="shared" si="127"/>
        <v>147.97399999999993</v>
      </c>
      <c r="EG63" s="34">
        <f t="shared" si="128"/>
        <v>1377.9739999999999</v>
      </c>
      <c r="EH63" s="63"/>
      <c r="EI63" s="47">
        <v>0.89261480985853148</v>
      </c>
      <c r="EJ63" s="41">
        <v>0.10738519014146852</v>
      </c>
      <c r="EK63" s="42">
        <f t="shared" si="129"/>
        <v>1</v>
      </c>
      <c r="EL63" s="55"/>
      <c r="EM63" s="60">
        <f t="shared" si="130"/>
        <v>211.6345</v>
      </c>
      <c r="EN63" s="33">
        <v>208.512</v>
      </c>
      <c r="EO63" s="34">
        <v>214.75700000000001</v>
      </c>
      <c r="EQ63" s="60">
        <f t="shared" si="131"/>
        <v>1373.7395000000001</v>
      </c>
      <c r="ER63" s="33">
        <v>1369.5050000000001</v>
      </c>
      <c r="ES63" s="34">
        <v>1377.9739999999999</v>
      </c>
      <c r="EU63" s="60">
        <f t="shared" si="132"/>
        <v>658.5</v>
      </c>
      <c r="EV63" s="33">
        <v>636</v>
      </c>
      <c r="EW63" s="34">
        <v>681</v>
      </c>
      <c r="EY63" s="60">
        <f t="shared" si="133"/>
        <v>2032.2395000000001</v>
      </c>
      <c r="EZ63" s="55">
        <f t="shared" si="134"/>
        <v>2005.5050000000001</v>
      </c>
      <c r="FA63" s="68">
        <f t="shared" si="135"/>
        <v>2058.9740000000002</v>
      </c>
      <c r="FC63" s="60">
        <f t="shared" si="136"/>
        <v>1216.2910000000002</v>
      </c>
      <c r="FD63" s="33">
        <v>1200.5360000000001</v>
      </c>
      <c r="FE63" s="34">
        <v>1232.046</v>
      </c>
      <c r="FF63" s="33"/>
      <c r="FG63" s="71">
        <f t="shared" si="137"/>
        <v>0.48994639912861221</v>
      </c>
    </row>
    <row r="64" spans="1:163" ht="13.5" customHeight="1" x14ac:dyDescent="0.2">
      <c r="A64" s="1"/>
      <c r="B64" s="72" t="s">
        <v>187</v>
      </c>
      <c r="C64" s="32">
        <v>5317.1559999999999</v>
      </c>
      <c r="D64" s="33">
        <v>5235.1725000000006</v>
      </c>
      <c r="E64" s="33">
        <v>4801.4749999999995</v>
      </c>
      <c r="F64" s="33">
        <v>388</v>
      </c>
      <c r="G64" s="33">
        <v>3401.9609999999998</v>
      </c>
      <c r="H64" s="33">
        <v>5705.1559999999999</v>
      </c>
      <c r="I64" s="34">
        <v>5189.4749999999995</v>
      </c>
      <c r="J64" s="33"/>
      <c r="K64" s="35">
        <v>43.923999999999999</v>
      </c>
      <c r="L64" s="36">
        <v>4.79</v>
      </c>
      <c r="M64" s="36">
        <v>7.0000000000000007E-2</v>
      </c>
      <c r="N64" s="37">
        <f t="shared" si="69"/>
        <v>48.783999999999999</v>
      </c>
      <c r="O64" s="36">
        <v>23.053000000000001</v>
      </c>
      <c r="P64" s="37">
        <f t="shared" si="70"/>
        <v>25.730999999999998</v>
      </c>
      <c r="Q64" s="36">
        <v>0.59400000000000008</v>
      </c>
      <c r="R64" s="37">
        <f t="shared" si="71"/>
        <v>25.136999999999997</v>
      </c>
      <c r="S64" s="36">
        <v>1.55</v>
      </c>
      <c r="T64" s="36">
        <v>-0.1070000000000001</v>
      </c>
      <c r="U64" s="36">
        <v>1.4</v>
      </c>
      <c r="V64" s="37">
        <f t="shared" si="72"/>
        <v>27.979999999999997</v>
      </c>
      <c r="W64" s="36">
        <v>6.6159999999999997</v>
      </c>
      <c r="X64" s="38">
        <f t="shared" si="73"/>
        <v>21.363999999999997</v>
      </c>
      <c r="Y64" s="36"/>
      <c r="Z64" s="39">
        <f t="shared" si="74"/>
        <v>1.6780344869247382E-2</v>
      </c>
      <c r="AA64" s="40">
        <f t="shared" si="75"/>
        <v>1.8299301503436609E-3</v>
      </c>
      <c r="AB64" s="41">
        <f t="shared" si="76"/>
        <v>0.45897624783482993</v>
      </c>
      <c r="AC64" s="41">
        <f t="shared" si="77"/>
        <v>0.45800055628402275</v>
      </c>
      <c r="AD64" s="41">
        <f t="shared" si="78"/>
        <v>0.47255247622171204</v>
      </c>
      <c r="AE64" s="40">
        <f t="shared" si="79"/>
        <v>8.8069686337938231E-3</v>
      </c>
      <c r="AF64" s="40">
        <f t="shared" si="80"/>
        <v>8.1617176893407032E-3</v>
      </c>
      <c r="AG64" s="40">
        <f t="shared" si="81"/>
        <v>1.5482676834812975E-2</v>
      </c>
      <c r="AH64" s="40">
        <f t="shared" si="82"/>
        <v>1.9693234427504581E-2</v>
      </c>
      <c r="AI64" s="40">
        <f t="shared" si="83"/>
        <v>1.8217002789584991E-2</v>
      </c>
      <c r="AJ64" s="42">
        <f t="shared" si="84"/>
        <v>9.3746263302642574E-2</v>
      </c>
      <c r="AK64" s="36"/>
      <c r="AL64" s="47">
        <f t="shared" si="85"/>
        <v>8.5239981339606363E-2</v>
      </c>
      <c r="AM64" s="41">
        <f t="shared" si="86"/>
        <v>7.2794285459127861E-2</v>
      </c>
      <c r="AN64" s="42">
        <f t="shared" si="87"/>
        <v>0.13073124782708984</v>
      </c>
      <c r="AO64" s="36"/>
      <c r="AP64" s="47">
        <f t="shared" si="88"/>
        <v>0.7085241514326327</v>
      </c>
      <c r="AQ64" s="41">
        <f t="shared" si="89"/>
        <v>0.70367759530628005</v>
      </c>
      <c r="AR64" s="41">
        <f t="shared" si="90"/>
        <v>0.18450333223249418</v>
      </c>
      <c r="AS64" s="41">
        <f t="shared" si="91"/>
        <v>8.4923406422531156E-2</v>
      </c>
      <c r="AT64" s="100">
        <v>3.06</v>
      </c>
      <c r="AU64" s="36"/>
      <c r="AV64" s="47">
        <f t="shared" si="92"/>
        <v>0.14480329609578954</v>
      </c>
      <c r="AW64" s="41">
        <f t="shared" si="93"/>
        <v>0.1625065247790865</v>
      </c>
      <c r="AX64" s="42">
        <f t="shared" si="94"/>
        <v>0.176528884132193</v>
      </c>
      <c r="AY64" s="36"/>
      <c r="AZ64" s="47">
        <f t="shared" si="95"/>
        <v>9.2584644874064245E-2</v>
      </c>
      <c r="BA64" s="41">
        <f t="shared" si="96"/>
        <v>0.15229263822628372</v>
      </c>
      <c r="BB64" s="41">
        <f t="shared" si="97"/>
        <v>0.16999586690958068</v>
      </c>
      <c r="BC64" s="42">
        <f t="shared" si="98"/>
        <v>0.18401822626268716</v>
      </c>
      <c r="BD64" s="36"/>
      <c r="BE64" s="39">
        <f t="shared" si="99"/>
        <v>2.5753811125061096E-4</v>
      </c>
      <c r="BF64" s="41">
        <f t="shared" si="100"/>
        <v>2.185913005078384E-2</v>
      </c>
      <c r="BG64" s="40">
        <f t="shared" si="101"/>
        <v>1.3265923492260192E-2</v>
      </c>
      <c r="BH64" s="41">
        <f t="shared" si="102"/>
        <v>0.12393182348820922</v>
      </c>
      <c r="BI64" s="41">
        <f t="shared" si="103"/>
        <v>0.78602242019379476</v>
      </c>
      <c r="BJ64" s="42">
        <f t="shared" si="104"/>
        <v>0.80202082098863592</v>
      </c>
      <c r="BK64" s="36"/>
      <c r="BL64" s="35">
        <v>15.023</v>
      </c>
      <c r="BM64" s="36">
        <v>234.91800000000001</v>
      </c>
      <c r="BN64" s="37">
        <f t="shared" si="105"/>
        <v>249.941</v>
      </c>
      <c r="BO64" s="33">
        <v>4801.4749999999995</v>
      </c>
      <c r="BP64" s="36">
        <v>15.972</v>
      </c>
      <c r="BQ64" s="36">
        <v>5.7009999999999996</v>
      </c>
      <c r="BR64" s="37">
        <f t="shared" si="106"/>
        <v>4779.8019999999997</v>
      </c>
      <c r="BS64" s="36">
        <v>201.61</v>
      </c>
      <c r="BT64" s="36">
        <v>60.796999999999997</v>
      </c>
      <c r="BU64" s="37">
        <f t="shared" si="107"/>
        <v>262.40700000000004</v>
      </c>
      <c r="BV64" s="36">
        <v>0</v>
      </c>
      <c r="BW64" s="36">
        <v>0</v>
      </c>
      <c r="BX64" s="36">
        <v>20.401</v>
      </c>
      <c r="BY64" s="36">
        <v>4.6050000000004268</v>
      </c>
      <c r="BZ64" s="37">
        <f t="shared" si="108"/>
        <v>5317.1559999999999</v>
      </c>
      <c r="CA64" s="36">
        <v>5.8999999999999997E-2</v>
      </c>
      <c r="CB64" s="33">
        <v>3401.9609999999998</v>
      </c>
      <c r="CC64" s="37">
        <f t="shared" si="109"/>
        <v>3402.02</v>
      </c>
      <c r="CD64" s="36">
        <v>1315.847</v>
      </c>
      <c r="CE64" s="36">
        <v>-9.6759999999999877</v>
      </c>
      <c r="CF64" s="37">
        <f t="shared" si="110"/>
        <v>1306.171</v>
      </c>
      <c r="CG64" s="36">
        <v>116.678</v>
      </c>
      <c r="CH64" s="36">
        <v>492.28699999999998</v>
      </c>
      <c r="CI64" s="66">
        <f t="shared" si="111"/>
        <v>5317.1559999999999</v>
      </c>
      <c r="CJ64" s="36"/>
      <c r="CK64" s="67">
        <v>451.55100000000004</v>
      </c>
      <c r="CL64" s="36"/>
      <c r="CM64" s="60" t="s">
        <v>188</v>
      </c>
      <c r="CN64" s="55">
        <v>24.4</v>
      </c>
      <c r="CO64" s="68">
        <v>1</v>
      </c>
      <c r="CP64" s="69" t="s">
        <v>129</v>
      </c>
      <c r="CQ64" s="58" t="s">
        <v>189</v>
      </c>
      <c r="CR64" s="55"/>
      <c r="CS64" s="32">
        <v>413.06400000000002</v>
      </c>
      <c r="CT64" s="33">
        <v>463.56400000000002</v>
      </c>
      <c r="CU64" s="34">
        <v>503.56400000000002</v>
      </c>
      <c r="CV64" s="55"/>
      <c r="CW64" s="60">
        <f t="shared" si="112"/>
        <v>2759.7294999999999</v>
      </c>
      <c r="CX64" s="33">
        <v>2666.8719999999998</v>
      </c>
      <c r="CY64" s="34">
        <v>2852.587</v>
      </c>
      <c r="CZ64" s="55"/>
      <c r="DA64" s="32">
        <v>35.886000000000003</v>
      </c>
      <c r="DB64" s="33">
        <v>52.463999999999999</v>
      </c>
      <c r="DC64" s="33">
        <v>97.956999999999994</v>
      </c>
      <c r="DD64" s="33">
        <v>91.055999999999997</v>
      </c>
      <c r="DE64" s="33">
        <v>492.98399999999998</v>
      </c>
      <c r="DF64" s="33">
        <v>128.66258667</v>
      </c>
      <c r="DG64" s="33">
        <v>64.631</v>
      </c>
      <c r="DH64" s="33">
        <v>75.157413329999628</v>
      </c>
      <c r="DI64" s="66">
        <v>3511.1350000000002</v>
      </c>
      <c r="DJ64" s="66">
        <f t="shared" si="113"/>
        <v>4549.933</v>
      </c>
      <c r="DK64" s="33"/>
      <c r="DL64" s="47">
        <f t="shared" si="114"/>
        <v>7.8871491074703742E-3</v>
      </c>
      <c r="DM64" s="41">
        <f t="shared" si="115"/>
        <v>1.1530719243558092E-2</v>
      </c>
      <c r="DN64" s="41">
        <f t="shared" si="116"/>
        <v>2.152932801428065E-2</v>
      </c>
      <c r="DO64" s="41">
        <f t="shared" si="117"/>
        <v>2.0012602383375756E-2</v>
      </c>
      <c r="DP64" s="41">
        <f t="shared" si="118"/>
        <v>0.10834972734763347</v>
      </c>
      <c r="DQ64" s="41">
        <f t="shared" si="119"/>
        <v>2.8277907975787775E-2</v>
      </c>
      <c r="DR64" s="41">
        <f t="shared" si="120"/>
        <v>1.4204824554559375E-2</v>
      </c>
      <c r="DS64" s="41">
        <f t="shared" si="121"/>
        <v>1.6518356057111088E-2</v>
      </c>
      <c r="DT64" s="41">
        <f t="shared" si="122"/>
        <v>0.77168938531622344</v>
      </c>
      <c r="DU64" s="70">
        <f t="shared" si="123"/>
        <v>1</v>
      </c>
      <c r="DV64" s="55"/>
      <c r="DW64" s="35">
        <v>38.765000000000001</v>
      </c>
      <c r="DX64" s="36">
        <v>24.931000000000001</v>
      </c>
      <c r="DY64" s="66">
        <f t="shared" si="124"/>
        <v>63.695999999999998</v>
      </c>
      <c r="EA64" s="35">
        <v>15.972</v>
      </c>
      <c r="EB64" s="36">
        <v>5.7009999999999996</v>
      </c>
      <c r="EC64" s="66">
        <f t="shared" si="125"/>
        <v>21.672999999999998</v>
      </c>
      <c r="EE64" s="32">
        <f t="shared" si="126"/>
        <v>3774.0670000000005</v>
      </c>
      <c r="EF64" s="33">
        <f t="shared" si="127"/>
        <v>1027.4079999999992</v>
      </c>
      <c r="EG64" s="34">
        <f t="shared" si="128"/>
        <v>4801.4749999999995</v>
      </c>
      <c r="EH64" s="63"/>
      <c r="EI64" s="47">
        <v>0.78602242019379476</v>
      </c>
      <c r="EJ64" s="41">
        <v>0.21397757980620524</v>
      </c>
      <c r="EK64" s="42">
        <f t="shared" si="129"/>
        <v>1</v>
      </c>
      <c r="EL64" s="55"/>
      <c r="EM64" s="60">
        <f t="shared" si="130"/>
        <v>455.7835</v>
      </c>
      <c r="EN64" s="33">
        <v>419.28</v>
      </c>
      <c r="EO64" s="34">
        <v>492.28699999999998</v>
      </c>
      <c r="EQ64" s="60">
        <f t="shared" si="131"/>
        <v>4612.9094999999998</v>
      </c>
      <c r="ER64" s="33">
        <v>4424.3440000000001</v>
      </c>
      <c r="ES64" s="34">
        <v>4801.4749999999995</v>
      </c>
      <c r="EU64" s="60">
        <f t="shared" si="132"/>
        <v>400.5</v>
      </c>
      <c r="EV64" s="33">
        <v>413</v>
      </c>
      <c r="EW64" s="34">
        <v>388</v>
      </c>
      <c r="EY64" s="60">
        <f t="shared" si="133"/>
        <v>5013.4094999999998</v>
      </c>
      <c r="EZ64" s="55">
        <f t="shared" si="134"/>
        <v>4837.3440000000001</v>
      </c>
      <c r="FA64" s="68">
        <f t="shared" si="135"/>
        <v>5189.4749999999995</v>
      </c>
      <c r="FC64" s="60">
        <f t="shared" si="136"/>
        <v>3205.2995000000001</v>
      </c>
      <c r="FD64" s="33">
        <v>3008.6379999999999</v>
      </c>
      <c r="FE64" s="34">
        <v>3401.9609999999998</v>
      </c>
      <c r="FF64" s="33"/>
      <c r="FG64" s="71">
        <f t="shared" si="137"/>
        <v>0.53648736279319242</v>
      </c>
    </row>
    <row r="65" spans="1:163" ht="13.5" customHeight="1" x14ac:dyDescent="0.2">
      <c r="A65" s="1"/>
      <c r="B65" s="72" t="s">
        <v>191</v>
      </c>
      <c r="C65" s="32">
        <v>3400.7489999999998</v>
      </c>
      <c r="D65" s="33">
        <v>3395.7984999999999</v>
      </c>
      <c r="E65" s="33">
        <v>2756.7559999999999</v>
      </c>
      <c r="F65" s="33">
        <v>755</v>
      </c>
      <c r="G65" s="33">
        <v>2121.357</v>
      </c>
      <c r="H65" s="33">
        <v>4155.7489999999998</v>
      </c>
      <c r="I65" s="34">
        <v>3511.7559999999999</v>
      </c>
      <c r="J65" s="33"/>
      <c r="K65" s="35">
        <v>34.521000000000001</v>
      </c>
      <c r="L65" s="36">
        <v>7.9880000000000004</v>
      </c>
      <c r="M65" s="36">
        <v>0</v>
      </c>
      <c r="N65" s="37">
        <f t="shared" si="69"/>
        <v>42.509</v>
      </c>
      <c r="O65" s="36">
        <v>23.826000000000001</v>
      </c>
      <c r="P65" s="37">
        <f t="shared" si="70"/>
        <v>18.683</v>
      </c>
      <c r="Q65" s="36">
        <v>1.64</v>
      </c>
      <c r="R65" s="37">
        <f t="shared" si="71"/>
        <v>17.042999999999999</v>
      </c>
      <c r="S65" s="36">
        <v>3.0649999999999999</v>
      </c>
      <c r="T65" s="36">
        <v>1.4430000000000001</v>
      </c>
      <c r="U65" s="36">
        <v>1.6E-2</v>
      </c>
      <c r="V65" s="37">
        <f t="shared" si="72"/>
        <v>21.567</v>
      </c>
      <c r="W65" s="36">
        <v>4.6760000000000002</v>
      </c>
      <c r="X65" s="38">
        <f t="shared" si="73"/>
        <v>16.890999999999998</v>
      </c>
      <c r="Y65" s="36"/>
      <c r="Z65" s="39">
        <f t="shared" si="74"/>
        <v>2.0331595057833968E-2</v>
      </c>
      <c r="AA65" s="40">
        <f t="shared" si="75"/>
        <v>4.7046372156651821E-3</v>
      </c>
      <c r="AB65" s="41">
        <f t="shared" si="76"/>
        <v>0.50675287661909529</v>
      </c>
      <c r="AC65" s="41">
        <f t="shared" si="77"/>
        <v>0.52279808662834071</v>
      </c>
      <c r="AD65" s="41">
        <f t="shared" si="78"/>
        <v>0.5604930720553295</v>
      </c>
      <c r="AE65" s="40">
        <f t="shared" si="79"/>
        <v>1.4032634739664325E-2</v>
      </c>
      <c r="AF65" s="40">
        <f t="shared" si="80"/>
        <v>9.9481756647221559E-3</v>
      </c>
      <c r="AG65" s="40">
        <f t="shared" si="81"/>
        <v>1.7923572532716675E-2</v>
      </c>
      <c r="AH65" s="40">
        <f t="shared" si="82"/>
        <v>2.4608701119308064E-2</v>
      </c>
      <c r="AI65" s="40">
        <f t="shared" si="83"/>
        <v>1.8084864524012215E-2</v>
      </c>
      <c r="AJ65" s="42">
        <f t="shared" si="84"/>
        <v>7.6763054116112575E-2</v>
      </c>
      <c r="AK65" s="36"/>
      <c r="AL65" s="47">
        <f t="shared" si="85"/>
        <v>3.988631380826807E-3</v>
      </c>
      <c r="AM65" s="41">
        <f t="shared" si="86"/>
        <v>-3.9843394584611709E-3</v>
      </c>
      <c r="AN65" s="42">
        <f t="shared" si="87"/>
        <v>-2.3324392339290033E-2</v>
      </c>
      <c r="AO65" s="36"/>
      <c r="AP65" s="47">
        <f t="shared" si="88"/>
        <v>0.76951206417978235</v>
      </c>
      <c r="AQ65" s="41">
        <f t="shared" si="89"/>
        <v>0.7297045726993322</v>
      </c>
      <c r="AR65" s="41">
        <f t="shared" si="90"/>
        <v>7.4899970565307811E-2</v>
      </c>
      <c r="AS65" s="41">
        <f t="shared" si="91"/>
        <v>0.15616324521451011</v>
      </c>
      <c r="AT65" s="100">
        <v>2.13</v>
      </c>
      <c r="AU65" s="36"/>
      <c r="AV65" s="47">
        <f t="shared" si="92"/>
        <v>0.21590000000000001</v>
      </c>
      <c r="AW65" s="41">
        <f t="shared" si="93"/>
        <v>0.21590000000000001</v>
      </c>
      <c r="AX65" s="42">
        <f t="shared" si="94"/>
        <v>0.21590000000000001</v>
      </c>
      <c r="AY65" s="36"/>
      <c r="AZ65" s="47">
        <f t="shared" si="95"/>
        <v>0.13385374810078604</v>
      </c>
      <c r="BA65" s="41">
        <f t="shared" si="96"/>
        <v>0.22475652234553392</v>
      </c>
      <c r="BB65" s="41">
        <f t="shared" si="97"/>
        <v>0.22475652234553392</v>
      </c>
      <c r="BC65" s="42">
        <f t="shared" si="98"/>
        <v>0.22475652234553392</v>
      </c>
      <c r="BD65" s="36"/>
      <c r="BE65" s="39">
        <f t="shared" si="99"/>
        <v>1.1921723706783752E-3</v>
      </c>
      <c r="BF65" s="41">
        <f t="shared" si="100"/>
        <v>7.0717088525721172E-2</v>
      </c>
      <c r="BG65" s="40">
        <f t="shared" si="101"/>
        <v>4.1801305592515256E-2</v>
      </c>
      <c r="BH65" s="41">
        <f t="shared" si="102"/>
        <v>0.23938477390191615</v>
      </c>
      <c r="BI65" s="41">
        <f t="shared" si="103"/>
        <v>0.80484308368241508</v>
      </c>
      <c r="BJ65" s="42">
        <f t="shared" si="104"/>
        <v>0.84680029022517511</v>
      </c>
      <c r="BK65" s="36"/>
      <c r="BL65" s="35">
        <v>64.682000000000002</v>
      </c>
      <c r="BM65" s="36">
        <v>114.54300000000001</v>
      </c>
      <c r="BN65" s="37">
        <f t="shared" si="105"/>
        <v>179.22500000000002</v>
      </c>
      <c r="BO65" s="33">
        <v>2756.7559999999999</v>
      </c>
      <c r="BP65" s="36">
        <v>12.861000000000001</v>
      </c>
      <c r="BQ65" s="36">
        <v>13.32</v>
      </c>
      <c r="BR65" s="37">
        <f t="shared" si="106"/>
        <v>2730.5749999999998</v>
      </c>
      <c r="BS65" s="36">
        <v>351.84699999999998</v>
      </c>
      <c r="BT65" s="36">
        <v>64.248999999999995</v>
      </c>
      <c r="BU65" s="37">
        <f t="shared" si="107"/>
        <v>416.096</v>
      </c>
      <c r="BV65" s="36">
        <v>3.407</v>
      </c>
      <c r="BW65" s="36">
        <v>4.1260000000000003</v>
      </c>
      <c r="BX65" s="36">
        <v>61.302999999999997</v>
      </c>
      <c r="BY65" s="36">
        <v>6.017000000000067</v>
      </c>
      <c r="BZ65" s="37">
        <f t="shared" si="108"/>
        <v>3400.7490000000003</v>
      </c>
      <c r="CA65" s="36">
        <v>160.78800000000001</v>
      </c>
      <c r="CB65" s="33">
        <v>2121.357</v>
      </c>
      <c r="CC65" s="37">
        <f t="shared" si="109"/>
        <v>2282.145</v>
      </c>
      <c r="CD65" s="36">
        <v>625</v>
      </c>
      <c r="CE65" s="36">
        <v>38.40099999999984</v>
      </c>
      <c r="CF65" s="37">
        <f t="shared" si="110"/>
        <v>663.40099999999984</v>
      </c>
      <c r="CG65" s="36">
        <v>0</v>
      </c>
      <c r="CH65" s="36">
        <v>455.20299999999997</v>
      </c>
      <c r="CI65" s="66">
        <f t="shared" si="111"/>
        <v>3400.7489999999998</v>
      </c>
      <c r="CJ65" s="36"/>
      <c r="CK65" s="67">
        <v>531.072</v>
      </c>
      <c r="CL65" s="36"/>
      <c r="CM65" s="60" t="s">
        <v>201</v>
      </c>
      <c r="CN65" s="55">
        <v>26</v>
      </c>
      <c r="CO65" s="68">
        <v>1</v>
      </c>
      <c r="CP65" s="69" t="s">
        <v>129</v>
      </c>
      <c r="CQ65" s="68" t="s">
        <v>130</v>
      </c>
      <c r="CR65" s="55"/>
      <c r="CS65" s="32">
        <v>411.76059380000004</v>
      </c>
      <c r="CT65" s="33">
        <v>411.76059380000004</v>
      </c>
      <c r="CU65" s="34">
        <v>411.76059380000004</v>
      </c>
      <c r="CV65" s="55"/>
      <c r="CW65" s="60">
        <f t="shared" si="112"/>
        <v>1884.7804999999998</v>
      </c>
      <c r="CX65" s="33">
        <v>1862.3789999999999</v>
      </c>
      <c r="CY65" s="34">
        <v>1907.182</v>
      </c>
      <c r="CZ65" s="55"/>
      <c r="DA65" s="32">
        <v>72.331000000000003</v>
      </c>
      <c r="DB65" s="33">
        <v>49.192999999999998</v>
      </c>
      <c r="DC65" s="33">
        <v>122.533</v>
      </c>
      <c r="DD65" s="33">
        <v>12.571999999999999</v>
      </c>
      <c r="DE65" s="33">
        <v>172.375</v>
      </c>
      <c r="DF65" s="33">
        <v>21.442</v>
      </c>
      <c r="DG65" s="33">
        <v>48.418999999999997</v>
      </c>
      <c r="DH65" s="33">
        <v>0.10599999999979627</v>
      </c>
      <c r="DI65" s="66">
        <v>2240.7710000000002</v>
      </c>
      <c r="DJ65" s="66">
        <f t="shared" si="113"/>
        <v>2739.7420000000002</v>
      </c>
      <c r="DK65" s="33"/>
      <c r="DL65" s="47">
        <f t="shared" si="114"/>
        <v>2.640066108414588E-2</v>
      </c>
      <c r="DM65" s="41">
        <f t="shared" si="115"/>
        <v>1.7955340320365932E-2</v>
      </c>
      <c r="DN65" s="41">
        <f t="shared" si="116"/>
        <v>4.4724284257422774E-2</v>
      </c>
      <c r="DO65" s="41">
        <f t="shared" si="117"/>
        <v>4.5887532475685664E-3</v>
      </c>
      <c r="DP65" s="41">
        <f t="shared" si="118"/>
        <v>6.2916508196757204E-2</v>
      </c>
      <c r="DQ65" s="41">
        <f t="shared" si="119"/>
        <v>7.826284372762107E-3</v>
      </c>
      <c r="DR65" s="41">
        <f t="shared" si="120"/>
        <v>1.7672831967389627E-2</v>
      </c>
      <c r="DS65" s="41">
        <f t="shared" si="121"/>
        <v>3.8689774438540662E-5</v>
      </c>
      <c r="DT65" s="41">
        <f t="shared" si="122"/>
        <v>0.81787664677914929</v>
      </c>
      <c r="DU65" s="70">
        <f t="shared" si="123"/>
        <v>1</v>
      </c>
      <c r="DV65" s="55"/>
      <c r="DW65" s="35">
        <v>36.064</v>
      </c>
      <c r="DX65" s="36">
        <v>79.171999999999997</v>
      </c>
      <c r="DY65" s="66">
        <f t="shared" si="124"/>
        <v>115.23599999999999</v>
      </c>
      <c r="EA65" s="35">
        <v>12.861000000000001</v>
      </c>
      <c r="EB65" s="36">
        <v>13.32</v>
      </c>
      <c r="EC65" s="66">
        <f t="shared" si="125"/>
        <v>26.181000000000001</v>
      </c>
      <c r="EE65" s="32">
        <f t="shared" si="126"/>
        <v>2218.7559999999999</v>
      </c>
      <c r="EF65" s="33">
        <f t="shared" si="127"/>
        <v>538.00000000000011</v>
      </c>
      <c r="EG65" s="34">
        <f t="shared" si="128"/>
        <v>2756.7559999999999</v>
      </c>
      <c r="EH65" s="63"/>
      <c r="EI65" s="47">
        <v>0.80484308368241508</v>
      </c>
      <c r="EJ65" s="41">
        <v>0.19515691631758492</v>
      </c>
      <c r="EK65" s="42">
        <f t="shared" si="129"/>
        <v>1</v>
      </c>
      <c r="EL65" s="55"/>
      <c r="EM65" s="60">
        <f t="shared" si="130"/>
        <v>440.08150000000001</v>
      </c>
      <c r="EN65" s="33">
        <v>424.96</v>
      </c>
      <c r="EO65" s="34">
        <v>455.20299999999997</v>
      </c>
      <c r="EQ65" s="60">
        <f t="shared" si="131"/>
        <v>2751.2799999999997</v>
      </c>
      <c r="ER65" s="33">
        <v>2745.8040000000001</v>
      </c>
      <c r="ES65" s="34">
        <v>2756.7559999999999</v>
      </c>
      <c r="EU65" s="60">
        <f t="shared" si="132"/>
        <v>767.5</v>
      </c>
      <c r="EV65" s="33">
        <v>780</v>
      </c>
      <c r="EW65" s="34">
        <v>755</v>
      </c>
      <c r="EY65" s="60">
        <f t="shared" si="133"/>
        <v>3518.7799999999997</v>
      </c>
      <c r="EZ65" s="55">
        <f t="shared" si="134"/>
        <v>3525.8040000000001</v>
      </c>
      <c r="FA65" s="68">
        <f t="shared" si="135"/>
        <v>3511.7559999999999</v>
      </c>
      <c r="FC65" s="60">
        <f t="shared" si="136"/>
        <v>2146.6875</v>
      </c>
      <c r="FD65" s="33">
        <v>2172.018</v>
      </c>
      <c r="FE65" s="34">
        <v>2121.357</v>
      </c>
      <c r="FF65" s="33"/>
      <c r="FG65" s="71">
        <f t="shared" si="137"/>
        <v>0.56081233869362312</v>
      </c>
    </row>
    <row r="66" spans="1:163" ht="13.5" customHeight="1" x14ac:dyDescent="0.2">
      <c r="A66" s="1"/>
      <c r="B66" s="72" t="s">
        <v>192</v>
      </c>
      <c r="C66" s="32">
        <v>2739.94</v>
      </c>
      <c r="D66" s="33">
        <v>2659.5129999999999</v>
      </c>
      <c r="E66" s="33">
        <v>2324.21</v>
      </c>
      <c r="F66" s="33">
        <v>463</v>
      </c>
      <c r="G66" s="33">
        <v>1983.2739999999999</v>
      </c>
      <c r="H66" s="33">
        <v>3202.94</v>
      </c>
      <c r="I66" s="34">
        <v>2787.21</v>
      </c>
      <c r="J66" s="33"/>
      <c r="K66" s="35">
        <v>23.215</v>
      </c>
      <c r="L66" s="36">
        <v>5.8280000000000003</v>
      </c>
      <c r="M66" s="36">
        <v>0.34300000000000003</v>
      </c>
      <c r="N66" s="37">
        <f t="shared" si="69"/>
        <v>29.385999999999999</v>
      </c>
      <c r="O66" s="36">
        <v>16.977999999999998</v>
      </c>
      <c r="P66" s="37">
        <f t="shared" si="70"/>
        <v>12.408000000000001</v>
      </c>
      <c r="Q66" s="36">
        <v>1.645</v>
      </c>
      <c r="R66" s="37">
        <f t="shared" si="71"/>
        <v>10.763000000000002</v>
      </c>
      <c r="S66" s="36">
        <v>1.8540000000000001</v>
      </c>
      <c r="T66" s="36">
        <v>0.31900000000000001</v>
      </c>
      <c r="U66" s="36">
        <v>-0.51100000000000001</v>
      </c>
      <c r="V66" s="37">
        <f t="shared" si="72"/>
        <v>12.425000000000002</v>
      </c>
      <c r="W66" s="36">
        <v>2.847</v>
      </c>
      <c r="X66" s="38">
        <f t="shared" si="73"/>
        <v>9.578000000000003</v>
      </c>
      <c r="Y66" s="36"/>
      <c r="Z66" s="39">
        <f t="shared" si="74"/>
        <v>1.745808349122565E-2</v>
      </c>
      <c r="AA66" s="40">
        <f t="shared" si="75"/>
        <v>4.3827572942865857E-3</v>
      </c>
      <c r="AB66" s="41">
        <f t="shared" si="76"/>
        <v>0.53797648848189106</v>
      </c>
      <c r="AC66" s="41">
        <f t="shared" si="77"/>
        <v>0.54346991037131875</v>
      </c>
      <c r="AD66" s="41">
        <f t="shared" si="78"/>
        <v>0.57775811610971206</v>
      </c>
      <c r="AE66" s="40">
        <f t="shared" si="79"/>
        <v>1.2767751088263151E-2</v>
      </c>
      <c r="AF66" s="40">
        <f t="shared" si="80"/>
        <v>7.2028224716329664E-3</v>
      </c>
      <c r="AG66" s="40">
        <f t="shared" si="81"/>
        <v>1.3191411121524744E-2</v>
      </c>
      <c r="AH66" s="40">
        <f t="shared" si="82"/>
        <v>2.0081850653889354E-2</v>
      </c>
      <c r="AI66" s="40">
        <f t="shared" si="83"/>
        <v>1.482346605773343E-2</v>
      </c>
      <c r="AJ66" s="42">
        <f t="shared" si="84"/>
        <v>6.5730260934312654E-2</v>
      </c>
      <c r="AK66" s="36"/>
      <c r="AL66" s="47">
        <f t="shared" si="85"/>
        <v>7.4245669434001321E-2</v>
      </c>
      <c r="AM66" s="41">
        <f t="shared" si="86"/>
        <v>7.2106108582664835E-2</v>
      </c>
      <c r="AN66" s="42">
        <f t="shared" si="87"/>
        <v>6.9369466521443754E-2</v>
      </c>
      <c r="AO66" s="36"/>
      <c r="AP66" s="47">
        <f t="shared" si="88"/>
        <v>0.85331101750702387</v>
      </c>
      <c r="AQ66" s="41">
        <f t="shared" si="89"/>
        <v>0.82181882372246162</v>
      </c>
      <c r="AR66" s="41">
        <f t="shared" si="90"/>
        <v>1.7782871157762576E-2</v>
      </c>
      <c r="AS66" s="41">
        <f t="shared" si="91"/>
        <v>0.13915487200449644</v>
      </c>
      <c r="AT66" s="100">
        <v>1.75</v>
      </c>
      <c r="AU66" s="36"/>
      <c r="AV66" s="47">
        <f t="shared" si="92"/>
        <v>0.1862</v>
      </c>
      <c r="AW66" s="41">
        <f t="shared" si="93"/>
        <v>0.1862</v>
      </c>
      <c r="AX66" s="42">
        <f t="shared" si="94"/>
        <v>0.20610000000000001</v>
      </c>
      <c r="AY66" s="36"/>
      <c r="AZ66" s="47">
        <f t="shared" si="95"/>
        <v>0.10945422162529107</v>
      </c>
      <c r="BA66" s="41">
        <f t="shared" si="96"/>
        <v>0.19256943945873728</v>
      </c>
      <c r="BB66" s="41">
        <f t="shared" si="97"/>
        <v>0.19256943945873728</v>
      </c>
      <c r="BC66" s="42">
        <f t="shared" si="98"/>
        <v>0.21246943945873728</v>
      </c>
      <c r="BD66" s="36"/>
      <c r="BE66" s="39">
        <f t="shared" si="99"/>
        <v>1.4662024732028103E-3</v>
      </c>
      <c r="BF66" s="41">
        <f t="shared" si="100"/>
        <v>0.11281805088814209</v>
      </c>
      <c r="BG66" s="40">
        <f t="shared" si="101"/>
        <v>3.9483523433768895E-2</v>
      </c>
      <c r="BH66" s="41">
        <f t="shared" si="102"/>
        <v>0.28785626007691389</v>
      </c>
      <c r="BI66" s="41">
        <f t="shared" si="103"/>
        <v>0.76680248342447543</v>
      </c>
      <c r="BJ66" s="42">
        <f t="shared" si="104"/>
        <v>0.80554030733242199</v>
      </c>
      <c r="BK66" s="36"/>
      <c r="BL66" s="35">
        <v>72.924999999999997</v>
      </c>
      <c r="BM66" s="36">
        <v>78.641000000000005</v>
      </c>
      <c r="BN66" s="37">
        <f t="shared" si="105"/>
        <v>151.566</v>
      </c>
      <c r="BO66" s="33">
        <v>2324.21</v>
      </c>
      <c r="BP66" s="36">
        <v>15.4</v>
      </c>
      <c r="BQ66" s="36">
        <v>3.5</v>
      </c>
      <c r="BR66" s="37">
        <f t="shared" si="106"/>
        <v>2305.31</v>
      </c>
      <c r="BS66" s="36">
        <v>225.86699999999999</v>
      </c>
      <c r="BT66" s="36">
        <v>34.558999999999997</v>
      </c>
      <c r="BU66" s="37">
        <f t="shared" si="107"/>
        <v>260.42599999999999</v>
      </c>
      <c r="BV66" s="36">
        <v>0</v>
      </c>
      <c r="BW66" s="36">
        <v>2.2610000000000001</v>
      </c>
      <c r="BX66" s="36">
        <v>13.930999999999999</v>
      </c>
      <c r="BY66" s="36">
        <v>6.4460000000003195</v>
      </c>
      <c r="BZ66" s="37">
        <f t="shared" si="108"/>
        <v>2739.94</v>
      </c>
      <c r="CA66" s="36">
        <v>150.00299999999999</v>
      </c>
      <c r="CB66" s="33">
        <v>1983.2739999999999</v>
      </c>
      <c r="CC66" s="37">
        <f t="shared" si="109"/>
        <v>2133.277</v>
      </c>
      <c r="CD66" s="36">
        <v>249.99700000000001</v>
      </c>
      <c r="CE66" s="36">
        <v>26.767999999999972</v>
      </c>
      <c r="CF66" s="37">
        <f t="shared" si="110"/>
        <v>276.76499999999999</v>
      </c>
      <c r="CG66" s="36">
        <v>30</v>
      </c>
      <c r="CH66" s="36">
        <v>299.89800000000002</v>
      </c>
      <c r="CI66" s="66">
        <f t="shared" si="111"/>
        <v>2739.94</v>
      </c>
      <c r="CJ66" s="36"/>
      <c r="CK66" s="67">
        <v>381.27600000000001</v>
      </c>
      <c r="CL66" s="36"/>
      <c r="CM66" s="60" t="s">
        <v>199</v>
      </c>
      <c r="CN66" s="55">
        <v>17.600000000000001</v>
      </c>
      <c r="CO66" s="68">
        <v>1</v>
      </c>
      <c r="CP66" s="69" t="s">
        <v>129</v>
      </c>
      <c r="CQ66" s="68"/>
      <c r="CR66" s="55"/>
      <c r="CS66" s="32">
        <v>279.9969466</v>
      </c>
      <c r="CT66" s="33">
        <v>279.9969466</v>
      </c>
      <c r="CU66" s="34">
        <v>309.92143229999999</v>
      </c>
      <c r="CV66" s="55"/>
      <c r="CW66" s="60">
        <f t="shared" si="112"/>
        <v>1452.1569999999999</v>
      </c>
      <c r="CX66" s="33">
        <v>1400.5709999999999</v>
      </c>
      <c r="CY66" s="34">
        <v>1503.7429999999999</v>
      </c>
      <c r="CZ66" s="55"/>
      <c r="DA66" s="32">
        <v>29.184999999999999</v>
      </c>
      <c r="DB66" s="33">
        <v>26.620999999999999</v>
      </c>
      <c r="DC66" s="33">
        <v>76.02</v>
      </c>
      <c r="DD66" s="33">
        <v>56.661999999999999</v>
      </c>
      <c r="DE66" s="33">
        <v>272.142</v>
      </c>
      <c r="DF66" s="33">
        <v>45</v>
      </c>
      <c r="DG66" s="33">
        <v>7.4420000000000002</v>
      </c>
      <c r="DH66" s="33">
        <v>4.8999999999978172E-2</v>
      </c>
      <c r="DI66" s="66">
        <v>1721.116</v>
      </c>
      <c r="DJ66" s="66">
        <f t="shared" si="113"/>
        <v>2234.2370000000001</v>
      </c>
      <c r="DK66" s="33"/>
      <c r="DL66" s="47">
        <f t="shared" si="114"/>
        <v>1.3062624958766682E-2</v>
      </c>
      <c r="DM66" s="41">
        <f t="shared" si="115"/>
        <v>1.1915029605185125E-2</v>
      </c>
      <c r="DN66" s="41">
        <f t="shared" si="116"/>
        <v>3.4025038525456339E-2</v>
      </c>
      <c r="DO66" s="41">
        <f t="shared" si="117"/>
        <v>2.5360783121933794E-2</v>
      </c>
      <c r="DP66" s="41">
        <f t="shared" si="118"/>
        <v>0.12180534115225913</v>
      </c>
      <c r="DQ66" s="41">
        <f t="shared" si="119"/>
        <v>2.0141104099520329E-2</v>
      </c>
      <c r="DR66" s="41">
        <f t="shared" si="120"/>
        <v>3.3308910379695618E-3</v>
      </c>
      <c r="DS66" s="41">
        <f t="shared" si="121"/>
        <v>2.1931424463912366E-5</v>
      </c>
      <c r="DT66" s="41">
        <f t="shared" si="122"/>
        <v>0.77033725607444503</v>
      </c>
      <c r="DU66" s="70">
        <f t="shared" si="123"/>
        <v>0.99999999999999989</v>
      </c>
      <c r="DV66" s="55"/>
      <c r="DW66" s="35">
        <v>15.115</v>
      </c>
      <c r="DX66" s="36">
        <v>76.653000000000006</v>
      </c>
      <c r="DY66" s="66">
        <f t="shared" si="124"/>
        <v>91.768000000000001</v>
      </c>
      <c r="EA66" s="35">
        <v>15.4</v>
      </c>
      <c r="EB66" s="36">
        <v>3.5</v>
      </c>
      <c r="EC66" s="66">
        <f t="shared" si="125"/>
        <v>18.899999999999999</v>
      </c>
      <c r="EE66" s="32">
        <f t="shared" si="126"/>
        <v>1782.21</v>
      </c>
      <c r="EF66" s="33">
        <f t="shared" si="127"/>
        <v>542</v>
      </c>
      <c r="EG66" s="34">
        <f t="shared" si="128"/>
        <v>2324.21</v>
      </c>
      <c r="EH66" s="63"/>
      <c r="EI66" s="47">
        <v>0.76680248342447543</v>
      </c>
      <c r="EJ66" s="41">
        <v>0.23319751657552457</v>
      </c>
      <c r="EK66" s="42">
        <f t="shared" si="129"/>
        <v>1</v>
      </c>
      <c r="EL66" s="55"/>
      <c r="EM66" s="60">
        <f t="shared" si="130"/>
        <v>291.43349999999998</v>
      </c>
      <c r="EN66" s="33">
        <v>282.96899999999999</v>
      </c>
      <c r="EO66" s="34">
        <v>299.89800000000002</v>
      </c>
      <c r="EQ66" s="60">
        <f t="shared" si="131"/>
        <v>2243.8919999999998</v>
      </c>
      <c r="ER66" s="33">
        <v>2163.5740000000001</v>
      </c>
      <c r="ES66" s="34">
        <v>2324.21</v>
      </c>
      <c r="EU66" s="60">
        <f t="shared" si="132"/>
        <v>449.589</v>
      </c>
      <c r="EV66" s="33">
        <v>436.178</v>
      </c>
      <c r="EW66" s="34">
        <v>463</v>
      </c>
      <c r="EY66" s="60">
        <f t="shared" si="133"/>
        <v>2693.4809999999998</v>
      </c>
      <c r="EZ66" s="55">
        <f t="shared" si="134"/>
        <v>2599.752</v>
      </c>
      <c r="FA66" s="68">
        <f t="shared" si="135"/>
        <v>2787.21</v>
      </c>
      <c r="FC66" s="60">
        <f t="shared" si="136"/>
        <v>1918.9469999999999</v>
      </c>
      <c r="FD66" s="33">
        <v>1854.62</v>
      </c>
      <c r="FE66" s="34">
        <v>1983.2739999999999</v>
      </c>
      <c r="FF66" s="33"/>
      <c r="FG66" s="71">
        <f t="shared" si="137"/>
        <v>0.54882333189777877</v>
      </c>
    </row>
    <row r="67" spans="1:163" ht="13.5" customHeight="1" x14ac:dyDescent="0.2">
      <c r="A67" s="1"/>
      <c r="B67" s="72" t="s">
        <v>149</v>
      </c>
      <c r="C67" s="32">
        <v>2507.9569999999999</v>
      </c>
      <c r="D67" s="33">
        <v>2446.7384999999999</v>
      </c>
      <c r="E67" s="33">
        <v>2072.0479999999998</v>
      </c>
      <c r="F67" s="33">
        <v>1040</v>
      </c>
      <c r="G67" s="33">
        <v>1851.5509999999999</v>
      </c>
      <c r="H67" s="33">
        <v>3547.9569999999999</v>
      </c>
      <c r="I67" s="34">
        <v>3112.0479999999998</v>
      </c>
      <c r="J67" s="33"/>
      <c r="K67" s="35">
        <v>23.724</v>
      </c>
      <c r="L67" s="36">
        <v>8.452</v>
      </c>
      <c r="M67" s="36">
        <v>0</v>
      </c>
      <c r="N67" s="37">
        <f t="shared" si="69"/>
        <v>32.176000000000002</v>
      </c>
      <c r="O67" s="36">
        <v>21.768000000000001</v>
      </c>
      <c r="P67" s="37">
        <f t="shared" si="70"/>
        <v>10.408000000000001</v>
      </c>
      <c r="Q67" s="36">
        <v>-0.63200000000000001</v>
      </c>
      <c r="R67" s="37">
        <f t="shared" si="71"/>
        <v>11.040000000000001</v>
      </c>
      <c r="S67" s="36">
        <v>5.931</v>
      </c>
      <c r="T67" s="36">
        <v>0.39200000000000002</v>
      </c>
      <c r="U67" s="36">
        <v>-0.38400000000000001</v>
      </c>
      <c r="V67" s="37">
        <f t="shared" si="72"/>
        <v>16.978999999999999</v>
      </c>
      <c r="W67" s="36">
        <v>2.9689999999999999</v>
      </c>
      <c r="X67" s="38">
        <f t="shared" si="73"/>
        <v>14.01</v>
      </c>
      <c r="Y67" s="36"/>
      <c r="Z67" s="39">
        <f t="shared" si="74"/>
        <v>1.9392346178392174E-2</v>
      </c>
      <c r="AA67" s="40">
        <f t="shared" si="75"/>
        <v>6.9087889858274595E-3</v>
      </c>
      <c r="AB67" s="41">
        <f t="shared" si="76"/>
        <v>0.56541728356580689</v>
      </c>
      <c r="AC67" s="41">
        <f t="shared" si="77"/>
        <v>0.57123363161623852</v>
      </c>
      <c r="AD67" s="41">
        <f t="shared" si="78"/>
        <v>0.67652909000497263</v>
      </c>
      <c r="AE67" s="40">
        <f t="shared" si="79"/>
        <v>1.7793483038747296E-2</v>
      </c>
      <c r="AF67" s="40">
        <f t="shared" si="80"/>
        <v>1.1451979849910402E-2</v>
      </c>
      <c r="AG67" s="40">
        <f t="shared" si="81"/>
        <v>2.3375147763135172E-2</v>
      </c>
      <c r="AH67" s="40">
        <f t="shared" si="82"/>
        <v>2.7915031921842585E-2</v>
      </c>
      <c r="AI67" s="40">
        <f t="shared" si="83"/>
        <v>1.8419816652748916E-2</v>
      </c>
      <c r="AJ67" s="42">
        <f t="shared" si="84"/>
        <v>0.10588208620207532</v>
      </c>
      <c r="AK67" s="36"/>
      <c r="AL67" s="47">
        <f t="shared" si="85"/>
        <v>7.4567110399359357E-2</v>
      </c>
      <c r="AM67" s="41">
        <f t="shared" si="86"/>
        <v>7.6735231361298215E-2</v>
      </c>
      <c r="AN67" s="42">
        <f t="shared" si="87"/>
        <v>9.7371647208697731E-3</v>
      </c>
      <c r="AO67" s="36"/>
      <c r="AP67" s="47">
        <f t="shared" si="88"/>
        <v>0.89358499417001924</v>
      </c>
      <c r="AQ67" s="41">
        <f t="shared" si="89"/>
        <v>0.83919872439868526</v>
      </c>
      <c r="AR67" s="41">
        <f t="shared" si="90"/>
        <v>-3.5845909638801659E-4</v>
      </c>
      <c r="AS67" s="41">
        <f t="shared" si="91"/>
        <v>0.14182061335182383</v>
      </c>
      <c r="AT67" s="100">
        <v>1.67</v>
      </c>
      <c r="AU67" s="36"/>
      <c r="AV67" s="47">
        <f t="shared" si="92"/>
        <v>0.15989329720048481</v>
      </c>
      <c r="AW67" s="41">
        <f t="shared" si="93"/>
        <v>0.18</v>
      </c>
      <c r="AX67" s="42">
        <f t="shared" si="94"/>
        <v>0.20420000000000002</v>
      </c>
      <c r="AY67" s="36"/>
      <c r="AZ67" s="47">
        <f t="shared" si="95"/>
        <v>0.10953975686186009</v>
      </c>
      <c r="BA67" s="41">
        <f t="shared" si="96"/>
        <v>0.17120634564310358</v>
      </c>
      <c r="BB67" s="41">
        <f t="shared" si="97"/>
        <v>0.19131304844261876</v>
      </c>
      <c r="BC67" s="42">
        <f t="shared" si="98"/>
        <v>0.21551304844261882</v>
      </c>
      <c r="BD67" s="36"/>
      <c r="BE67" s="39">
        <f t="shared" si="99"/>
        <v>-6.3195086582018252E-4</v>
      </c>
      <c r="BF67" s="41">
        <f t="shared" si="100"/>
        <v>-3.7774191620345461E-2</v>
      </c>
      <c r="BG67" s="40">
        <f t="shared" si="101"/>
        <v>1.1590947700053282E-2</v>
      </c>
      <c r="BH67" s="41">
        <f t="shared" si="102"/>
        <v>8.2893560623056403E-2</v>
      </c>
      <c r="BI67" s="41">
        <f t="shared" si="103"/>
        <v>0.82529362254156269</v>
      </c>
      <c r="BJ67" s="42">
        <f t="shared" si="104"/>
        <v>0.88367788671640024</v>
      </c>
      <c r="BK67" s="36"/>
      <c r="BL67" s="35">
        <v>78.774000000000001</v>
      </c>
      <c r="BM67" s="36">
        <v>91.650999999999996</v>
      </c>
      <c r="BN67" s="37">
        <f t="shared" si="105"/>
        <v>170.42500000000001</v>
      </c>
      <c r="BO67" s="33">
        <v>2072.0479999999998</v>
      </c>
      <c r="BP67" s="36">
        <v>4.7119999999999997</v>
      </c>
      <c r="BQ67" s="36">
        <v>10.3</v>
      </c>
      <c r="BR67" s="37">
        <f t="shared" si="106"/>
        <v>2057.0359999999996</v>
      </c>
      <c r="BS67" s="36">
        <v>164.97800000000001</v>
      </c>
      <c r="BT67" s="36">
        <v>90.894999999999996</v>
      </c>
      <c r="BU67" s="37">
        <f t="shared" si="107"/>
        <v>255.87299999999999</v>
      </c>
      <c r="BV67" s="36">
        <v>0</v>
      </c>
      <c r="BW67" s="36">
        <v>1.958</v>
      </c>
      <c r="BX67" s="36">
        <v>17.672999999999998</v>
      </c>
      <c r="BY67" s="36">
        <v>4.9920000000001075</v>
      </c>
      <c r="BZ67" s="37">
        <f t="shared" si="108"/>
        <v>2507.9569999999999</v>
      </c>
      <c r="CA67" s="36">
        <v>7.5999999999999998E-2</v>
      </c>
      <c r="CB67" s="33">
        <v>1851.5509999999999</v>
      </c>
      <c r="CC67" s="37">
        <f t="shared" si="109"/>
        <v>1851.627</v>
      </c>
      <c r="CD67" s="36">
        <v>299.81599999999997</v>
      </c>
      <c r="CE67" s="36">
        <v>26.90399999999994</v>
      </c>
      <c r="CF67" s="37">
        <f t="shared" si="110"/>
        <v>326.71999999999991</v>
      </c>
      <c r="CG67" s="36">
        <v>54.889000000000003</v>
      </c>
      <c r="CH67" s="36">
        <v>274.721</v>
      </c>
      <c r="CI67" s="66">
        <f t="shared" si="111"/>
        <v>2507.9569999999999</v>
      </c>
      <c r="CJ67" s="36"/>
      <c r="CK67" s="67">
        <v>355.68</v>
      </c>
      <c r="CL67" s="36"/>
      <c r="CM67" s="60" t="s">
        <v>198</v>
      </c>
      <c r="CN67" s="55">
        <v>26</v>
      </c>
      <c r="CO67" s="68">
        <v>4</v>
      </c>
      <c r="CP67" s="69" t="s">
        <v>129</v>
      </c>
      <c r="CQ67" s="58" t="s">
        <v>133</v>
      </c>
      <c r="CR67" s="55"/>
      <c r="CS67" s="32">
        <v>198.01074</v>
      </c>
      <c r="CT67" s="33">
        <v>222.91074</v>
      </c>
      <c r="CU67" s="34">
        <v>252.87985060000003</v>
      </c>
      <c r="CV67" s="55"/>
      <c r="CW67" s="60">
        <f t="shared" si="112"/>
        <v>1198.7090000000001</v>
      </c>
      <c r="CX67" s="33">
        <v>1159.0250000000001</v>
      </c>
      <c r="CY67" s="34">
        <v>1238.393</v>
      </c>
      <c r="CZ67" s="55"/>
      <c r="DA67" s="32">
        <v>12.153</v>
      </c>
      <c r="DB67" s="33">
        <v>14.403</v>
      </c>
      <c r="DC67" s="33">
        <v>49.956000000000003</v>
      </c>
      <c r="DD67" s="33">
        <v>63.69</v>
      </c>
      <c r="DE67" s="33">
        <v>141.77600000000001</v>
      </c>
      <c r="DF67" s="33">
        <v>31.14</v>
      </c>
      <c r="DG67" s="33">
        <v>9.6509999999999998</v>
      </c>
      <c r="DH67" s="33">
        <v>7.8690000000000628</v>
      </c>
      <c r="DI67" s="66">
        <v>1659.1579999999999</v>
      </c>
      <c r="DJ67" s="66">
        <f t="shared" si="113"/>
        <v>1989.796</v>
      </c>
      <c r="DK67" s="33"/>
      <c r="DL67" s="47">
        <f t="shared" si="114"/>
        <v>6.1076612878908192E-3</v>
      </c>
      <c r="DM67" s="41">
        <f t="shared" si="115"/>
        <v>7.2384304722695192E-3</v>
      </c>
      <c r="DN67" s="41">
        <f t="shared" si="116"/>
        <v>2.5106091277698819E-2</v>
      </c>
      <c r="DO67" s="41">
        <f t="shared" si="117"/>
        <v>3.2008306379146402E-2</v>
      </c>
      <c r="DP67" s="41">
        <f t="shared" si="118"/>
        <v>7.1251525281988706E-2</v>
      </c>
      <c r="DQ67" s="41">
        <f t="shared" si="119"/>
        <v>1.5649845511801208E-2</v>
      </c>
      <c r="DR67" s="41">
        <f t="shared" si="120"/>
        <v>4.850245954861704E-3</v>
      </c>
      <c r="DS67" s="41">
        <f t="shared" si="121"/>
        <v>3.9546767608338055E-3</v>
      </c>
      <c r="DT67" s="41">
        <f t="shared" si="122"/>
        <v>0.83383321707350899</v>
      </c>
      <c r="DU67" s="70">
        <f t="shared" si="123"/>
        <v>1</v>
      </c>
      <c r="DV67" s="55"/>
      <c r="DW67" s="35">
        <v>15.907999999999999</v>
      </c>
      <c r="DX67" s="36">
        <v>8.109</v>
      </c>
      <c r="DY67" s="66">
        <f t="shared" si="124"/>
        <v>24.016999999999999</v>
      </c>
      <c r="EA67" s="35">
        <v>4.7119999999999997</v>
      </c>
      <c r="EB67" s="36">
        <v>10.3</v>
      </c>
      <c r="EC67" s="66">
        <f t="shared" si="125"/>
        <v>15.012</v>
      </c>
      <c r="EE67" s="32">
        <f t="shared" si="126"/>
        <v>1710.0479999999998</v>
      </c>
      <c r="EF67" s="33">
        <f t="shared" si="127"/>
        <v>362.00000000000006</v>
      </c>
      <c r="EG67" s="34">
        <f t="shared" si="128"/>
        <v>2072.0479999999998</v>
      </c>
      <c r="EH67" s="63"/>
      <c r="EI67" s="47">
        <v>0.82529362254156269</v>
      </c>
      <c r="EJ67" s="41">
        <v>0.17470637745843731</v>
      </c>
      <c r="EK67" s="42">
        <f t="shared" si="129"/>
        <v>1</v>
      </c>
      <c r="EL67" s="55"/>
      <c r="EM67" s="60">
        <f t="shared" si="130"/>
        <v>264.63400000000001</v>
      </c>
      <c r="EN67" s="33">
        <v>254.547</v>
      </c>
      <c r="EO67" s="34">
        <v>274.721</v>
      </c>
      <c r="EQ67" s="60">
        <f t="shared" si="131"/>
        <v>2000.1554999999998</v>
      </c>
      <c r="ER67" s="33">
        <v>1928.2629999999999</v>
      </c>
      <c r="ES67" s="34">
        <v>2072.0479999999998</v>
      </c>
      <c r="EU67" s="60">
        <f t="shared" si="132"/>
        <v>1001</v>
      </c>
      <c r="EV67" s="33">
        <v>962</v>
      </c>
      <c r="EW67" s="34">
        <v>1040</v>
      </c>
      <c r="EY67" s="60">
        <f t="shared" si="133"/>
        <v>3001.1554999999998</v>
      </c>
      <c r="EZ67" s="55">
        <f t="shared" si="134"/>
        <v>2890.2629999999999</v>
      </c>
      <c r="FA67" s="68">
        <f t="shared" si="135"/>
        <v>3112.0479999999998</v>
      </c>
      <c r="FC67" s="60">
        <f t="shared" si="136"/>
        <v>1842.6234999999999</v>
      </c>
      <c r="FD67" s="33">
        <v>1833.6959999999999</v>
      </c>
      <c r="FE67" s="34">
        <v>1851.5509999999999</v>
      </c>
      <c r="FF67" s="33"/>
      <c r="FG67" s="71">
        <f t="shared" si="137"/>
        <v>0.4937855792583366</v>
      </c>
    </row>
    <row r="68" spans="1:163" ht="13.5" customHeight="1" x14ac:dyDescent="0.2">
      <c r="A68" s="1"/>
      <c r="B68" s="75" t="s">
        <v>193</v>
      </c>
      <c r="C68" s="76">
        <v>2533.2849999999999</v>
      </c>
      <c r="D68" s="77">
        <v>2610.8999999999996</v>
      </c>
      <c r="E68" s="77">
        <v>2073.1709999999998</v>
      </c>
      <c r="F68" s="77">
        <v>463</v>
      </c>
      <c r="G68" s="77">
        <v>2008.7660000000001</v>
      </c>
      <c r="H68" s="77">
        <v>2996.2849999999999</v>
      </c>
      <c r="I68" s="78">
        <v>2536.1709999999998</v>
      </c>
      <c r="J68" s="33"/>
      <c r="K68" s="79">
        <v>25.611999999999998</v>
      </c>
      <c r="L68" s="80">
        <v>4.8929999999999998</v>
      </c>
      <c r="M68" s="80">
        <v>0</v>
      </c>
      <c r="N68" s="81">
        <f t="shared" si="69"/>
        <v>30.504999999999999</v>
      </c>
      <c r="O68" s="80">
        <v>20.612000000000002</v>
      </c>
      <c r="P68" s="81">
        <f t="shared" si="70"/>
        <v>9.8929999999999971</v>
      </c>
      <c r="Q68" s="80">
        <v>0.69399999999999995</v>
      </c>
      <c r="R68" s="81">
        <f t="shared" si="71"/>
        <v>9.1989999999999981</v>
      </c>
      <c r="S68" s="80">
        <v>2.0110000000000001</v>
      </c>
      <c r="T68" s="80">
        <v>0.71</v>
      </c>
      <c r="U68" s="80">
        <v>-0.109</v>
      </c>
      <c r="V68" s="81">
        <f t="shared" si="72"/>
        <v>11.810999999999998</v>
      </c>
      <c r="W68" s="80">
        <v>2.633</v>
      </c>
      <c r="X68" s="82">
        <f t="shared" si="73"/>
        <v>9.1779999999999973</v>
      </c>
      <c r="Y68" s="36"/>
      <c r="Z68" s="83">
        <f t="shared" si="74"/>
        <v>1.9619288367995712E-2</v>
      </c>
      <c r="AA68" s="84">
        <f t="shared" si="75"/>
        <v>3.7481328277605428E-3</v>
      </c>
      <c r="AB68" s="85">
        <f t="shared" si="76"/>
        <v>0.62035755131523518</v>
      </c>
      <c r="AC68" s="85">
        <f t="shared" si="77"/>
        <v>0.63390330914011572</v>
      </c>
      <c r="AD68" s="85">
        <f t="shared" si="78"/>
        <v>0.67569250942468451</v>
      </c>
      <c r="AE68" s="84">
        <f t="shared" si="79"/>
        <v>1.5789191466544106E-2</v>
      </c>
      <c r="AF68" s="84">
        <f t="shared" si="80"/>
        <v>7.0305258723045681E-3</v>
      </c>
      <c r="AG68" s="84">
        <f t="shared" si="81"/>
        <v>1.3639628038515822E-2</v>
      </c>
      <c r="AH68" s="84">
        <f t="shared" si="82"/>
        <v>1.8745943351257198E-2</v>
      </c>
      <c r="AI68" s="84">
        <f t="shared" si="83"/>
        <v>1.3670836601253764E-2</v>
      </c>
      <c r="AJ68" s="86">
        <f t="shared" si="84"/>
        <v>7.9218175815497074E-2</v>
      </c>
      <c r="AK68" s="36"/>
      <c r="AL68" s="87">
        <f t="shared" si="85"/>
        <v>2.3515210758612449E-2</v>
      </c>
      <c r="AM68" s="85">
        <f t="shared" si="86"/>
        <v>3.8119325243217437E-3</v>
      </c>
      <c r="AN68" s="86">
        <f t="shared" si="87"/>
        <v>2.9700767623953982E-2</v>
      </c>
      <c r="AO68" s="36"/>
      <c r="AP68" s="87">
        <f t="shared" si="88"/>
        <v>0.96893406284382733</v>
      </c>
      <c r="AQ68" s="85">
        <f t="shared" si="89"/>
        <v>0.88407186946427974</v>
      </c>
      <c r="AR68" s="85">
        <f t="shared" si="90"/>
        <v>-6.6041523160639257E-2</v>
      </c>
      <c r="AS68" s="85">
        <f t="shared" si="91"/>
        <v>0.17002074381682283</v>
      </c>
      <c r="AT68" s="101">
        <v>1.36</v>
      </c>
      <c r="AU68" s="36"/>
      <c r="AV68" s="87">
        <f t="shared" si="92"/>
        <v>0.15442049858441081</v>
      </c>
      <c r="AW68" s="85">
        <f t="shared" si="93"/>
        <v>0.17280000000000001</v>
      </c>
      <c r="AX68" s="86">
        <f t="shared" si="94"/>
        <v>0.19489999999999996</v>
      </c>
      <c r="AY68" s="36"/>
      <c r="AZ68" s="87">
        <f t="shared" si="95"/>
        <v>9.3270990038625753E-2</v>
      </c>
      <c r="BA68" s="85">
        <f t="shared" si="96"/>
        <v>0.16116798114410191</v>
      </c>
      <c r="BB68" s="85">
        <f t="shared" si="97"/>
        <v>0.17954748255969111</v>
      </c>
      <c r="BC68" s="86">
        <f t="shared" si="98"/>
        <v>0.20164748255969109</v>
      </c>
      <c r="BD68" s="36"/>
      <c r="BE68" s="83">
        <f t="shared" si="99"/>
        <v>6.7728610287478186E-4</v>
      </c>
      <c r="BF68" s="85">
        <f t="shared" si="100"/>
        <v>5.501823370857778E-2</v>
      </c>
      <c r="BG68" s="84">
        <f t="shared" si="101"/>
        <v>3.7061101086210455E-2</v>
      </c>
      <c r="BH68" s="85">
        <f t="shared" si="102"/>
        <v>0.29532342438953146</v>
      </c>
      <c r="BI68" s="85">
        <f t="shared" si="103"/>
        <v>0.73615297532137969</v>
      </c>
      <c r="BJ68" s="86">
        <f t="shared" si="104"/>
        <v>0.78432053674614211</v>
      </c>
      <c r="BK68" s="36"/>
      <c r="BL68" s="79">
        <v>69.816000000000003</v>
      </c>
      <c r="BM68" s="80">
        <v>79.426000000000002</v>
      </c>
      <c r="BN68" s="81">
        <f t="shared" si="105"/>
        <v>149.24200000000002</v>
      </c>
      <c r="BO68" s="77">
        <v>2073.1709999999998</v>
      </c>
      <c r="BP68" s="80">
        <v>14.897</v>
      </c>
      <c r="BQ68" s="80">
        <v>8.99</v>
      </c>
      <c r="BR68" s="81">
        <f t="shared" si="106"/>
        <v>2049.2840000000001</v>
      </c>
      <c r="BS68" s="80">
        <v>279.327</v>
      </c>
      <c r="BT68" s="80">
        <v>41.241999999999997</v>
      </c>
      <c r="BU68" s="81">
        <f t="shared" si="107"/>
        <v>320.56900000000002</v>
      </c>
      <c r="BV68" s="80">
        <v>8</v>
      </c>
      <c r="BW68" s="80">
        <v>1.036</v>
      </c>
      <c r="BX68" s="80">
        <v>1.9179999999999999</v>
      </c>
      <c r="BY68" s="80">
        <v>3.2359999999995432</v>
      </c>
      <c r="BZ68" s="81">
        <f t="shared" si="108"/>
        <v>2533.2849999999999</v>
      </c>
      <c r="CA68" s="80">
        <v>33.466000000000001</v>
      </c>
      <c r="CB68" s="77">
        <v>2008.7660000000001</v>
      </c>
      <c r="CC68" s="81">
        <f t="shared" si="109"/>
        <v>2042.232</v>
      </c>
      <c r="CD68" s="80">
        <v>174.94300000000001</v>
      </c>
      <c r="CE68" s="80">
        <v>24.827999999999889</v>
      </c>
      <c r="CF68" s="81">
        <f t="shared" si="110"/>
        <v>199.7709999999999</v>
      </c>
      <c r="CG68" s="80">
        <v>55</v>
      </c>
      <c r="CH68" s="80">
        <v>236.28200000000001</v>
      </c>
      <c r="CI68" s="88">
        <f t="shared" si="111"/>
        <v>2533.2849999999999</v>
      </c>
      <c r="CJ68" s="80"/>
      <c r="CK68" s="89">
        <v>430.71100000000001</v>
      </c>
      <c r="CL68" s="36"/>
      <c r="CM68" s="90" t="s">
        <v>197</v>
      </c>
      <c r="CN68" s="91">
        <v>16.8</v>
      </c>
      <c r="CO68" s="92">
        <v>1</v>
      </c>
      <c r="CP68" s="90"/>
      <c r="CQ68" s="93" t="s">
        <v>133</v>
      </c>
      <c r="CR68" s="55"/>
      <c r="CS68" s="76">
        <v>210.04446080000002</v>
      </c>
      <c r="CT68" s="77">
        <v>235.04446080000002</v>
      </c>
      <c r="CU68" s="78">
        <v>265.10512389999997</v>
      </c>
      <c r="CV68" s="55"/>
      <c r="CW68" s="90">
        <f t="shared" si="112"/>
        <v>1345.7845</v>
      </c>
      <c r="CX68" s="77">
        <v>1331.3579999999999</v>
      </c>
      <c r="CY68" s="78">
        <v>1360.211</v>
      </c>
      <c r="CZ68" s="55"/>
      <c r="DA68" s="76">
        <v>66.590999999999994</v>
      </c>
      <c r="DB68" s="77">
        <v>35.058</v>
      </c>
      <c r="DC68" s="77">
        <v>23.236000000000001</v>
      </c>
      <c r="DD68" s="77">
        <v>39.854999999999997</v>
      </c>
      <c r="DE68" s="77">
        <v>291.77800000000002</v>
      </c>
      <c r="DF68" s="77">
        <v>55.076000000000001</v>
      </c>
      <c r="DG68" s="77">
        <v>15.8</v>
      </c>
      <c r="DH68" s="77">
        <v>9.9999999997635314E-4</v>
      </c>
      <c r="DI68" s="88">
        <v>1496.2070000000001</v>
      </c>
      <c r="DJ68" s="88">
        <f t="shared" si="113"/>
        <v>2023.6020000000001</v>
      </c>
      <c r="DK68" s="33"/>
      <c r="DL68" s="87">
        <f t="shared" si="114"/>
        <v>3.2907162574458811E-2</v>
      </c>
      <c r="DM68" s="85">
        <f t="shared" si="115"/>
        <v>1.732455295062962E-2</v>
      </c>
      <c r="DN68" s="85">
        <f t="shared" si="116"/>
        <v>1.1482495075612694E-2</v>
      </c>
      <c r="DO68" s="85">
        <f t="shared" si="117"/>
        <v>1.969507838003718E-2</v>
      </c>
      <c r="DP68" s="85">
        <f t="shared" si="118"/>
        <v>0.14418744397366676</v>
      </c>
      <c r="DQ68" s="85">
        <f t="shared" si="119"/>
        <v>2.7216814373577411E-2</v>
      </c>
      <c r="DR68" s="85">
        <f t="shared" si="120"/>
        <v>7.8078594506231953E-3</v>
      </c>
      <c r="DS68" s="85">
        <f t="shared" si="121"/>
        <v>4.9416831964801041E-7</v>
      </c>
      <c r="DT68" s="85">
        <f t="shared" si="122"/>
        <v>0.73937809905307472</v>
      </c>
      <c r="DU68" s="94">
        <f t="shared" si="123"/>
        <v>1</v>
      </c>
      <c r="DV68" s="55"/>
      <c r="DW68" s="79">
        <v>50.287999999999997</v>
      </c>
      <c r="DX68" s="80">
        <v>26.545999999999999</v>
      </c>
      <c r="DY68" s="88">
        <f t="shared" si="124"/>
        <v>76.834000000000003</v>
      </c>
      <c r="EA68" s="79">
        <v>14.897</v>
      </c>
      <c r="EB68" s="80">
        <v>8.99</v>
      </c>
      <c r="EC68" s="88">
        <f t="shared" si="125"/>
        <v>23.887</v>
      </c>
      <c r="EE68" s="76">
        <f t="shared" si="126"/>
        <v>1526.1709999999998</v>
      </c>
      <c r="EF68" s="77">
        <f t="shared" si="127"/>
        <v>546.99999999999989</v>
      </c>
      <c r="EG68" s="78">
        <f t="shared" si="128"/>
        <v>2073.1709999999998</v>
      </c>
      <c r="EH68" s="63"/>
      <c r="EI68" s="87">
        <v>0.73615297532137969</v>
      </c>
      <c r="EJ68" s="85">
        <v>0.26384702467862031</v>
      </c>
      <c r="EK68" s="86">
        <f t="shared" si="129"/>
        <v>1</v>
      </c>
      <c r="EL68" s="55"/>
      <c r="EM68" s="90">
        <f t="shared" si="130"/>
        <v>231.71449999999999</v>
      </c>
      <c r="EN68" s="77">
        <v>227.14699999999999</v>
      </c>
      <c r="EO68" s="78">
        <v>236.28200000000001</v>
      </c>
      <c r="EQ68" s="90">
        <f t="shared" si="131"/>
        <v>2049.3554999999997</v>
      </c>
      <c r="ER68" s="77">
        <v>2025.54</v>
      </c>
      <c r="ES68" s="78">
        <v>2073.1709999999998</v>
      </c>
      <c r="EU68" s="90">
        <f t="shared" si="132"/>
        <v>482</v>
      </c>
      <c r="EV68" s="77">
        <v>501</v>
      </c>
      <c r="EW68" s="78">
        <v>463</v>
      </c>
      <c r="EY68" s="90">
        <f t="shared" si="133"/>
        <v>2531.3554999999997</v>
      </c>
      <c r="EZ68" s="91">
        <f t="shared" si="134"/>
        <v>2526.54</v>
      </c>
      <c r="FA68" s="92">
        <f t="shared" si="135"/>
        <v>2536.1709999999998</v>
      </c>
      <c r="FC68" s="90">
        <f t="shared" si="136"/>
        <v>1979.7955000000002</v>
      </c>
      <c r="FD68" s="77">
        <v>1950.825</v>
      </c>
      <c r="FE68" s="78">
        <v>2008.7660000000001</v>
      </c>
      <c r="FF68" s="33"/>
      <c r="FG68" s="95">
        <f t="shared" si="137"/>
        <v>0.53693563890363705</v>
      </c>
    </row>
    <row r="69" spans="1:163" ht="13.5" customHeight="1" x14ac:dyDescent="0.2">
      <c r="A69" s="6"/>
      <c r="B69" s="96" t="s">
        <v>195</v>
      </c>
      <c r="C69" s="33">
        <f>SUM(C5:C68)</f>
        <v>310485.57299999997</v>
      </c>
      <c r="D69" s="33">
        <f t="shared" ref="D69:I69" si="138">SUM(D5:D68)</f>
        <v>300929.27812840499</v>
      </c>
      <c r="E69" s="33">
        <f t="shared" si="138"/>
        <v>253514.19199999992</v>
      </c>
      <c r="F69" s="33">
        <f t="shared" si="138"/>
        <v>82130.7</v>
      </c>
      <c r="G69" s="33">
        <f t="shared" si="138"/>
        <v>211799.861</v>
      </c>
      <c r="H69" s="33">
        <f t="shared" si="138"/>
        <v>392616.27299999999</v>
      </c>
      <c r="I69" s="33">
        <f t="shared" si="138"/>
        <v>335644.89199999982</v>
      </c>
      <c r="J69" s="33"/>
      <c r="K69" s="33">
        <f t="shared" ref="K69:M69" si="139">SUM(K5:K68)</f>
        <v>2725.8460000000018</v>
      </c>
      <c r="L69" s="33">
        <f t="shared" si="139"/>
        <v>702.92830000000004</v>
      </c>
      <c r="M69" s="33">
        <f t="shared" si="139"/>
        <v>13.583</v>
      </c>
      <c r="N69" s="97">
        <f t="shared" ref="N69" si="140">K69+L69+M69</f>
        <v>3442.3573000000019</v>
      </c>
      <c r="O69" s="33">
        <f>SUM(O5:O68)</f>
        <v>1886.5690000000004</v>
      </c>
      <c r="P69" s="97">
        <f t="shared" ref="P69" si="141">N69-O69</f>
        <v>1555.7883000000015</v>
      </c>
      <c r="Q69" s="33">
        <f>SUM(Q5:Q68)</f>
        <v>38.460000000000022</v>
      </c>
      <c r="R69" s="97">
        <f t="shared" ref="R69" si="142">P69-Q69</f>
        <v>1517.3283000000015</v>
      </c>
      <c r="S69" s="33">
        <f t="shared" ref="S69:U69" si="143">SUM(S5:S68)</f>
        <v>525.11400000000003</v>
      </c>
      <c r="T69" s="33">
        <f t="shared" si="143"/>
        <v>55.801999999999978</v>
      </c>
      <c r="U69" s="33">
        <f t="shared" si="143"/>
        <v>9.1013999999999982</v>
      </c>
      <c r="V69" s="97">
        <f t="shared" ref="V69" si="144">R69+S69+T69+U69</f>
        <v>2107.3457000000017</v>
      </c>
      <c r="W69" s="33">
        <f>SUM(W5:W68)</f>
        <v>425.98919999999987</v>
      </c>
      <c r="X69" s="97">
        <f t="shared" ref="X69" si="145">V69-W69</f>
        <v>1681.3565000000017</v>
      </c>
      <c r="Y69" s="36"/>
      <c r="Z69" s="40">
        <f t="shared" si="74"/>
        <v>1.8116190069328499E-2</v>
      </c>
      <c r="AA69" s="40">
        <f t="shared" si="75"/>
        <v>4.6717175834254596E-3</v>
      </c>
      <c r="AB69" s="41">
        <f t="shared" si="76"/>
        <v>0.46891395620575899</v>
      </c>
      <c r="AC69" s="41">
        <f t="shared" si="77"/>
        <v>0.4755091738155735</v>
      </c>
      <c r="AD69" s="41">
        <f t="shared" ref="AD69" si="146">O69/N69</f>
        <v>0.54804566626480034</v>
      </c>
      <c r="AE69" s="40">
        <f t="shared" si="79"/>
        <v>1.2538288143535246E-2</v>
      </c>
      <c r="AF69" s="40">
        <f t="shared" si="80"/>
        <v>1.1174429490257678E-2</v>
      </c>
      <c r="AG69" s="40">
        <f t="shared" si="81"/>
        <v>2.1535766286034895E-2</v>
      </c>
      <c r="AH69" s="40">
        <f t="shared" si="82"/>
        <v>2.7368118794060498E-2</v>
      </c>
      <c r="AI69" s="40">
        <f t="shared" si="83"/>
        <v>1.9434800203280291E-2</v>
      </c>
      <c r="AJ69" s="41">
        <f t="shared" si="84"/>
        <v>0.1056415090314283</v>
      </c>
      <c r="AK69" s="36"/>
      <c r="AL69" s="41">
        <f t="shared" si="85"/>
        <v>7.2152214930843769E-2</v>
      </c>
      <c r="AM69" s="41">
        <f t="shared" si="86"/>
        <v>7.0995777570386248E-2</v>
      </c>
      <c r="AN69" s="41">
        <f t="shared" si="87"/>
        <v>6.1597123396707025E-2</v>
      </c>
      <c r="AO69" s="36"/>
      <c r="AP69" s="41">
        <f t="shared" ref="AP69" si="147">G69/E69</f>
        <v>0.83545563792341881</v>
      </c>
      <c r="AQ69" s="41">
        <f t="shared" ref="AQ69" si="148">CB69/(CB69+CA69+CD69+CG69)</f>
        <v>0.7723325847597553</v>
      </c>
      <c r="AR69" s="41">
        <f t="shared" ref="AR69" si="149">((CA69+CD69+CG69)-CK69)/BZ69</f>
        <v>4.3474414216534273E-2</v>
      </c>
      <c r="AS69" s="41">
        <f t="shared" ref="AS69" si="150">CK69/CI69</f>
        <v>0.15761109000430118</v>
      </c>
      <c r="AT69" s="41"/>
      <c r="AU69" s="36"/>
      <c r="AV69" s="41">
        <f t="shared" ref="AV69:AX69" si="151">CS69/$CY69</f>
        <v>0.17447045740012265</v>
      </c>
      <c r="AW69" s="41">
        <f t="shared" si="151"/>
        <v>0.18785850447690283</v>
      </c>
      <c r="AX69" s="41">
        <f t="shared" si="151"/>
        <v>0.20641439615223914</v>
      </c>
      <c r="AY69" s="36"/>
      <c r="AZ69" s="41">
        <f t="shared" si="95"/>
        <v>0.10760048358188933</v>
      </c>
      <c r="BA69" s="41">
        <f t="shared" si="96"/>
        <v>0.18488558022264812</v>
      </c>
      <c r="BB69" s="41">
        <f t="shared" si="97"/>
        <v>0.1982736272994283</v>
      </c>
      <c r="BC69" s="41">
        <f t="shared" si="98"/>
        <v>0.21682951897476463</v>
      </c>
      <c r="BD69" s="36"/>
      <c r="BE69" s="40">
        <f t="shared" si="99"/>
        <v>3.1397985700434009E-4</v>
      </c>
      <c r="BF69" s="41">
        <f t="shared" ref="BF69" si="152">Q69/(P69+S69+T69)</f>
        <v>1.799968296970245E-2</v>
      </c>
      <c r="BG69" s="40">
        <f t="shared" si="101"/>
        <v>1.1337081278668617E-2</v>
      </c>
      <c r="BH69" s="41">
        <f t="shared" ref="BH69" si="153">DY69/(EO69+EC69)</f>
        <v>8.282319405265523E-2</v>
      </c>
      <c r="BI69" s="41">
        <f t="shared" ref="BI69" si="154">EE69/EG69</f>
        <v>0.74816728168575275</v>
      </c>
      <c r="BJ69" s="41">
        <f t="shared" ref="BJ69" si="155">(BI69*E69+F69)/(E69+F69)</f>
        <v>0.80978954357928978</v>
      </c>
      <c r="BK69" s="36"/>
      <c r="BL69" s="33">
        <f>SUM(BL5:BL68)</f>
        <v>5876.4759999999987</v>
      </c>
      <c r="BM69" s="33">
        <f>SUM(BM5:BM68)</f>
        <v>13818.989999999998</v>
      </c>
      <c r="BN69" s="37">
        <f t="shared" ref="BN69:CI69" si="156">SUM(BN5:BN68)</f>
        <v>19695.465999999989</v>
      </c>
      <c r="BO69" s="33">
        <f>SUM(BO5:BO68)</f>
        <v>253514.19199999992</v>
      </c>
      <c r="BP69" s="33">
        <f>SUM(BP5:BP68)</f>
        <v>522.59100000000001</v>
      </c>
      <c r="BQ69" s="33">
        <f>SUM(BQ5:BQ68)</f>
        <v>770.77599999999995</v>
      </c>
      <c r="BR69" s="37">
        <f t="shared" si="156"/>
        <v>252220.82500000001</v>
      </c>
      <c r="BS69" s="33">
        <f t="shared" si="156"/>
        <v>27922.281999999999</v>
      </c>
      <c r="BT69" s="33">
        <f t="shared" si="156"/>
        <v>7566.2510000000011</v>
      </c>
      <c r="BU69" s="37">
        <f t="shared" si="156"/>
        <v>35488.532999999996</v>
      </c>
      <c r="BV69" s="33">
        <f t="shared" si="156"/>
        <v>488.32</v>
      </c>
      <c r="BW69" s="33">
        <f t="shared" si="156"/>
        <v>134.37</v>
      </c>
      <c r="BX69" s="33">
        <f t="shared" si="156"/>
        <v>1570.5089999999996</v>
      </c>
      <c r="BY69" s="33">
        <f t="shared" si="156"/>
        <v>887.55000000000211</v>
      </c>
      <c r="BZ69" s="37">
        <f t="shared" si="156"/>
        <v>310485.57299999997</v>
      </c>
      <c r="CA69" s="33">
        <f t="shared" si="156"/>
        <v>4368.5770000000011</v>
      </c>
      <c r="CB69" s="33">
        <f t="shared" si="156"/>
        <v>211799.861</v>
      </c>
      <c r="CC69" s="37">
        <f t="shared" si="156"/>
        <v>216168.43800000002</v>
      </c>
      <c r="CD69" s="33">
        <f t="shared" si="156"/>
        <v>52651.376000000004</v>
      </c>
      <c r="CE69" s="33">
        <f t="shared" si="156"/>
        <v>2843.1661999999956</v>
      </c>
      <c r="CF69" s="37">
        <f t="shared" si="156"/>
        <v>55494.542200000004</v>
      </c>
      <c r="CG69" s="33">
        <f t="shared" si="156"/>
        <v>5414.1950000000006</v>
      </c>
      <c r="CH69" s="33">
        <f t="shared" si="156"/>
        <v>33408.397799999999</v>
      </c>
      <c r="CI69" s="33">
        <f t="shared" si="156"/>
        <v>310485.57299999997</v>
      </c>
      <c r="CJ69" s="33"/>
      <c r="CK69" s="33">
        <f>SUM(CK5:CK68)</f>
        <v>48935.969591140019</v>
      </c>
      <c r="CL69" s="36"/>
      <c r="CM69" s="55"/>
      <c r="CN69" s="33">
        <f t="shared" ref="CN69:CO69" si="157">SUM(CN5:CN68)</f>
        <v>2056</v>
      </c>
      <c r="CO69" s="33">
        <f t="shared" si="157"/>
        <v>209</v>
      </c>
      <c r="CP69" s="98">
        <f>COUNTIF(CP5:CP68,"=yes")</f>
        <v>55</v>
      </c>
      <c r="CQ69" s="33">
        <f>COUNTIF(CQ5:CQ68,"=EC")+COUNTIF(CQ5:CQ68,"=EC (listed)")+COUNTIF(CQ5:CQ68,"=stocks")+COUNTIF(CQ5:CQ68,"=stocks listed")+COUNTIF(CQ5:CQ68,"=EC (4Q19)")</f>
        <v>41</v>
      </c>
      <c r="CR69" s="55"/>
      <c r="CS69" s="33">
        <f t="shared" ref="CS69:CU69" si="158">SUM(CS5:CS68)</f>
        <v>28165.489990500013</v>
      </c>
      <c r="CT69" s="33">
        <f t="shared" si="158"/>
        <v>30326.777990500006</v>
      </c>
      <c r="CU69" s="33">
        <f t="shared" si="158"/>
        <v>33322.332590600003</v>
      </c>
      <c r="CV69" s="55"/>
      <c r="CW69" s="33">
        <f t="shared" ref="CW69:CY69" si="159">SUM(CW5:CW68)</f>
        <v>156145.50025000001</v>
      </c>
      <c r="CX69" s="33">
        <f t="shared" si="159"/>
        <v>150856.85049999997</v>
      </c>
      <c r="CY69" s="33">
        <f t="shared" si="159"/>
        <v>161434.15000000002</v>
      </c>
      <c r="CZ69" s="55"/>
      <c r="DA69" s="33">
        <f t="shared" ref="DA69:DI69" si="160">SUM(DA5:DA68)</f>
        <v>11189.929580260005</v>
      </c>
      <c r="DB69" s="33">
        <f t="shared" si="160"/>
        <v>2645.3672377600001</v>
      </c>
      <c r="DC69" s="33">
        <f t="shared" si="160"/>
        <v>10225.464750550002</v>
      </c>
      <c r="DD69" s="33">
        <f t="shared" si="160"/>
        <v>3857.6024356699995</v>
      </c>
      <c r="DE69" s="33">
        <f t="shared" si="160"/>
        <v>25923.935914310001</v>
      </c>
      <c r="DF69" s="33">
        <f t="shared" si="160"/>
        <v>4094.9155826100014</v>
      </c>
      <c r="DG69" s="33">
        <f t="shared" si="160"/>
        <v>1394.7459595400005</v>
      </c>
      <c r="DH69" s="33">
        <f t="shared" si="160"/>
        <v>1053.4730327700015</v>
      </c>
      <c r="DI69" s="33">
        <f t="shared" si="160"/>
        <v>183517.01364509005</v>
      </c>
      <c r="DJ69" s="33">
        <f t="shared" ref="DJ69" si="161">SUM(DJ5:DJ68)</f>
        <v>243902.44813856005</v>
      </c>
      <c r="DK69" s="55"/>
      <c r="DL69" s="41">
        <f t="shared" ref="DL69:DT69" si="162">DA69/$DJ69</f>
        <v>4.5878709564665984E-2</v>
      </c>
      <c r="DM69" s="41">
        <f t="shared" si="162"/>
        <v>1.0846005269521432E-2</v>
      </c>
      <c r="DN69" s="41">
        <f t="shared" si="162"/>
        <v>4.1924403910619849E-2</v>
      </c>
      <c r="DO69" s="41">
        <f t="shared" si="162"/>
        <v>1.581616939522686E-2</v>
      </c>
      <c r="DP69" s="41">
        <f t="shared" si="162"/>
        <v>0.10628813327688581</v>
      </c>
      <c r="DQ69" s="41">
        <f t="shared" si="162"/>
        <v>1.6789153261322312E-2</v>
      </c>
      <c r="DR69" s="41">
        <f t="shared" si="162"/>
        <v>5.7184582204261054E-3</v>
      </c>
      <c r="DS69" s="41">
        <f t="shared" si="162"/>
        <v>4.3192392729552572E-3</v>
      </c>
      <c r="DT69" s="41">
        <f t="shared" si="162"/>
        <v>0.75241972782837641</v>
      </c>
      <c r="DU69" s="41">
        <f t="shared" ref="DU69" si="163">DL69+DM69+DN69+DO69+DP69+DQ69+DR69+DS69+DT69</f>
        <v>1</v>
      </c>
      <c r="DV69" s="55"/>
      <c r="DW69" s="33">
        <f t="shared" ref="DW69:DX69" si="164">SUM(DW5:DW68)</f>
        <v>1545.4640000000002</v>
      </c>
      <c r="DX69" s="33">
        <f t="shared" si="164"/>
        <v>1328.6470000000002</v>
      </c>
      <c r="DY69" s="33">
        <f>SUM(DY5:DY68)</f>
        <v>2874.1110000000003</v>
      </c>
      <c r="EA69" s="33">
        <f t="shared" ref="EA69:EB69" si="165">SUM(EA5:EA68)</f>
        <v>522.59100000000001</v>
      </c>
      <c r="EB69" s="33">
        <f t="shared" si="165"/>
        <v>770.77599999999995</v>
      </c>
      <c r="EC69" s="33">
        <f>SUM(EC5:EC68)</f>
        <v>1293.3669999999997</v>
      </c>
      <c r="EE69" s="33">
        <f>SUM(EE5:EE68)</f>
        <v>189671.02389739995</v>
      </c>
      <c r="EF69" s="33">
        <f>SUM(EF5:EF68)</f>
        <v>63843.168102599993</v>
      </c>
      <c r="EG69" s="33">
        <f>SUM(EG5:EG68)</f>
        <v>253514.19199999992</v>
      </c>
      <c r="EH69" s="63"/>
      <c r="EI69" s="41">
        <v>0.74816728168575297</v>
      </c>
      <c r="EJ69" s="41">
        <v>0.25183271831424736</v>
      </c>
      <c r="EK69" s="41">
        <f t="shared" ref="EK69" si="166">EI69+EJ69</f>
        <v>1.0000000000000004</v>
      </c>
      <c r="EL69" s="55"/>
      <c r="EM69" s="33">
        <f>SUM(EM5:EM68)</f>
        <v>31831.360899999996</v>
      </c>
      <c r="EN69" s="33">
        <f t="shared" ref="EN69:EO69" si="167">SUM(EN5:EN68)</f>
        <v>30254.323999999993</v>
      </c>
      <c r="EO69" s="33">
        <f t="shared" si="167"/>
        <v>33408.397799999999</v>
      </c>
      <c r="EP69" s="6"/>
      <c r="EQ69" s="33">
        <f>SUM(EQ5:EQ68)</f>
        <v>244983.86849999998</v>
      </c>
      <c r="ER69" s="33">
        <f t="shared" ref="ER69:ES69" si="168">SUM(ER5:ER68)</f>
        <v>236453.54499999998</v>
      </c>
      <c r="ES69" s="33">
        <f t="shared" si="168"/>
        <v>253514.19199999992</v>
      </c>
      <c r="ET69" s="6"/>
      <c r="EU69" s="33">
        <f>SUM(EU5:EU68)</f>
        <v>79536.157000000021</v>
      </c>
      <c r="EV69" s="33">
        <f t="shared" ref="EV69:EW69" si="169">SUM(EV5:EV68)</f>
        <v>76941.614000000001</v>
      </c>
      <c r="EW69" s="33">
        <f t="shared" si="169"/>
        <v>82130.7</v>
      </c>
      <c r="EX69" s="6"/>
      <c r="EY69" s="33">
        <f>SUM(EY5:EY68)</f>
        <v>324520.02550000005</v>
      </c>
      <c r="EZ69" s="33">
        <f>SUM(EZ5:EZ68)</f>
        <v>313395.15899999999</v>
      </c>
      <c r="FA69" s="33">
        <f>SUM(FA5:FA68)</f>
        <v>335644.89199999982</v>
      </c>
      <c r="FB69" s="6"/>
      <c r="FC69" s="33">
        <f>SUM(FC5:FC68)</f>
        <v>205655.22199999995</v>
      </c>
      <c r="FD69" s="33">
        <f t="shared" ref="FD69:FE69" si="170">SUM(FD5:FD68)</f>
        <v>199510.58300000004</v>
      </c>
      <c r="FE69" s="33">
        <f t="shared" si="170"/>
        <v>211799.861</v>
      </c>
      <c r="FF69" s="33"/>
      <c r="FG69" s="99">
        <f t="shared" si="137"/>
        <v>0.51994090559563633</v>
      </c>
    </row>
    <row r="70" spans="1:163" x14ac:dyDescent="0.2"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DZ70"/>
      <c r="ED70"/>
      <c r="EE70"/>
      <c r="EF70"/>
      <c r="EG70"/>
      <c r="EH70"/>
      <c r="EI70"/>
      <c r="EJ70"/>
      <c r="EK70"/>
      <c r="EP70"/>
      <c r="ET70"/>
      <c r="EX70"/>
      <c r="EZ70"/>
      <c r="FA70"/>
      <c r="FB70"/>
    </row>
    <row r="71" spans="1:163" x14ac:dyDescent="0.2"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DZ71"/>
      <c r="ED71"/>
      <c r="EE71"/>
      <c r="EF71"/>
      <c r="EG71"/>
      <c r="EH71"/>
      <c r="EI71"/>
      <c r="EJ71"/>
      <c r="EK71"/>
      <c r="EP71"/>
      <c r="ET71"/>
      <c r="EX71"/>
      <c r="EZ71"/>
      <c r="FA71"/>
      <c r="FB71"/>
    </row>
    <row r="72" spans="1:163" x14ac:dyDescent="0.2"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DZ72"/>
      <c r="ED72"/>
      <c r="EE72"/>
      <c r="EF72"/>
      <c r="EG72"/>
      <c r="EH72"/>
      <c r="EI72"/>
      <c r="EJ72"/>
      <c r="EK72"/>
      <c r="EP72"/>
      <c r="ET72"/>
      <c r="EX72"/>
      <c r="EZ72"/>
      <c r="FA72"/>
      <c r="FB72"/>
    </row>
    <row r="73" spans="1:163" x14ac:dyDescent="0.2"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DZ73"/>
      <c r="ED73"/>
      <c r="EE73"/>
      <c r="EF73"/>
      <c r="EG73"/>
      <c r="EH73"/>
      <c r="EI73"/>
      <c r="EJ73"/>
      <c r="EK73"/>
      <c r="EP73"/>
      <c r="ET73"/>
      <c r="EX73"/>
      <c r="EZ73"/>
      <c r="FA73"/>
      <c r="FB73"/>
    </row>
    <row r="74" spans="1:163" x14ac:dyDescent="0.2"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DZ74"/>
      <c r="ED74"/>
      <c r="EE74"/>
      <c r="EF74"/>
      <c r="EG74"/>
      <c r="EH74"/>
      <c r="EI74"/>
      <c r="EJ74"/>
      <c r="EK74"/>
      <c r="EP74"/>
      <c r="ET74"/>
      <c r="EX74"/>
      <c r="EZ74"/>
      <c r="FA74"/>
      <c r="FB74"/>
    </row>
    <row r="75" spans="1:163" x14ac:dyDescent="0.2"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DZ75"/>
      <c r="ED75"/>
      <c r="EE75"/>
      <c r="EF75"/>
      <c r="EG75"/>
      <c r="EH75"/>
      <c r="EI75"/>
      <c r="EJ75"/>
      <c r="EK75"/>
      <c r="EP75"/>
      <c r="ET75"/>
      <c r="EX75"/>
      <c r="EZ75"/>
      <c r="FA75"/>
      <c r="FB75"/>
    </row>
    <row r="76" spans="1:163" x14ac:dyDescent="0.2"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DZ76"/>
      <c r="ED76"/>
      <c r="EE76"/>
      <c r="EF76"/>
      <c r="EG76"/>
      <c r="EH76"/>
      <c r="EI76"/>
      <c r="EJ76"/>
      <c r="EK76"/>
      <c r="EP76"/>
      <c r="ET76"/>
      <c r="EX76"/>
      <c r="EZ76"/>
      <c r="FA76"/>
      <c r="FB76"/>
    </row>
    <row r="77" spans="1:163" x14ac:dyDescent="0.2"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DZ77"/>
      <c r="ED77"/>
      <c r="EE77"/>
      <c r="EF77"/>
      <c r="EG77"/>
      <c r="EH77"/>
      <c r="EI77"/>
      <c r="EJ77"/>
      <c r="EK77"/>
      <c r="EP77"/>
      <c r="ET77"/>
      <c r="EX77"/>
      <c r="EZ77"/>
      <c r="FA77"/>
      <c r="FB77"/>
    </row>
    <row r="78" spans="1:163" x14ac:dyDescent="0.2"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DZ78"/>
      <c r="ED78"/>
      <c r="EE78"/>
      <c r="EF78"/>
      <c r="EG78"/>
      <c r="EH78"/>
      <c r="EI78"/>
      <c r="EJ78"/>
      <c r="EK78"/>
      <c r="EP78"/>
      <c r="ET78"/>
      <c r="EX78"/>
      <c r="EZ78"/>
      <c r="FA78"/>
      <c r="FB78"/>
    </row>
    <row r="79" spans="1:163" x14ac:dyDescent="0.2"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DZ79"/>
      <c r="ED79"/>
      <c r="EE79"/>
      <c r="EF79"/>
      <c r="EG79"/>
      <c r="EH79"/>
      <c r="EI79"/>
      <c r="EJ79"/>
      <c r="EK79"/>
      <c r="EP79"/>
      <c r="ET79"/>
      <c r="EX79"/>
      <c r="EZ79"/>
      <c r="FA79"/>
      <c r="FB79"/>
    </row>
    <row r="80" spans="1:163" x14ac:dyDescent="0.2"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DZ80"/>
      <c r="ED80"/>
      <c r="EE80"/>
      <c r="EF80"/>
      <c r="EG80"/>
      <c r="EH80"/>
      <c r="EI80"/>
      <c r="EJ80"/>
      <c r="EK80"/>
      <c r="EP80"/>
      <c r="ET80"/>
      <c r="EX80"/>
      <c r="EZ80"/>
      <c r="FA80"/>
      <c r="FB80"/>
    </row>
    <row r="81" spans="37:158" x14ac:dyDescent="0.2"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DZ81"/>
      <c r="ED81"/>
      <c r="EE81"/>
      <c r="EF81"/>
      <c r="EG81"/>
      <c r="EH81"/>
      <c r="EI81"/>
      <c r="EJ81"/>
      <c r="EK81"/>
      <c r="EP81"/>
      <c r="ET81"/>
      <c r="EX81"/>
      <c r="EZ81"/>
      <c r="FA81"/>
      <c r="FB81"/>
    </row>
    <row r="82" spans="37:158" x14ac:dyDescent="0.2"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DZ82"/>
      <c r="ED82"/>
      <c r="EE82"/>
      <c r="EF82"/>
      <c r="EG82"/>
      <c r="EH82"/>
      <c r="EI82"/>
      <c r="EJ82"/>
      <c r="EK82"/>
      <c r="EP82"/>
      <c r="ET82"/>
      <c r="EX82"/>
      <c r="EZ82"/>
      <c r="FA82"/>
      <c r="FB82"/>
    </row>
    <row r="83" spans="37:158" x14ac:dyDescent="0.2"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DZ83"/>
      <c r="ED83"/>
      <c r="EE83"/>
      <c r="EF83"/>
      <c r="EG83"/>
      <c r="EH83"/>
      <c r="EI83"/>
      <c r="EJ83"/>
      <c r="EK83"/>
      <c r="EP83"/>
      <c r="ET83"/>
      <c r="EX83"/>
      <c r="EZ83"/>
      <c r="FA83"/>
      <c r="FB83"/>
    </row>
    <row r="84" spans="37:158" x14ac:dyDescent="0.2"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DZ84"/>
      <c r="ED84"/>
      <c r="EE84"/>
      <c r="EF84"/>
      <c r="EG84"/>
      <c r="EH84"/>
      <c r="EI84"/>
      <c r="EJ84"/>
      <c r="EK84"/>
      <c r="EP84"/>
      <c r="ET84"/>
      <c r="EX84"/>
      <c r="EZ84"/>
      <c r="FA84"/>
      <c r="FB84"/>
    </row>
    <row r="85" spans="37:158" x14ac:dyDescent="0.2"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DZ85"/>
      <c r="ED85"/>
      <c r="EE85"/>
      <c r="EF85"/>
      <c r="EG85"/>
      <c r="EH85"/>
      <c r="EI85"/>
      <c r="EJ85"/>
      <c r="EK85"/>
      <c r="EP85"/>
      <c r="ET85"/>
      <c r="EX85"/>
      <c r="EZ85"/>
      <c r="FA85"/>
      <c r="FB85"/>
    </row>
    <row r="86" spans="37:158" x14ac:dyDescent="0.2"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DZ86"/>
      <c r="ED86"/>
      <c r="EE86"/>
      <c r="EF86"/>
      <c r="EG86"/>
      <c r="EH86"/>
      <c r="EI86"/>
      <c r="EJ86"/>
      <c r="EK86"/>
      <c r="EP86"/>
      <c r="ET86"/>
      <c r="EX86"/>
      <c r="EZ86"/>
      <c r="FA86"/>
      <c r="FB86"/>
    </row>
    <row r="87" spans="37:158" x14ac:dyDescent="0.2"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DZ87"/>
      <c r="ED87"/>
      <c r="EE87"/>
      <c r="EF87"/>
      <c r="EG87"/>
      <c r="EH87"/>
      <c r="EI87"/>
      <c r="EJ87"/>
      <c r="EK87"/>
      <c r="EP87"/>
      <c r="ET87"/>
      <c r="EX87"/>
      <c r="EZ87"/>
      <c r="FA87"/>
      <c r="FB87"/>
    </row>
    <row r="88" spans="37:158" x14ac:dyDescent="0.2"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DZ88"/>
      <c r="ED88"/>
      <c r="EE88"/>
      <c r="EF88"/>
      <c r="EG88"/>
      <c r="EH88"/>
      <c r="EI88"/>
      <c r="EJ88"/>
      <c r="EK88"/>
      <c r="EP88"/>
      <c r="ET88"/>
      <c r="EX88"/>
      <c r="EZ88"/>
      <c r="FA88"/>
      <c r="FB88"/>
    </row>
    <row r="89" spans="37:158" x14ac:dyDescent="0.2"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DZ89"/>
      <c r="ED89"/>
      <c r="EE89"/>
      <c r="EF89"/>
      <c r="EG89"/>
      <c r="EH89"/>
      <c r="EI89"/>
      <c r="EJ89"/>
      <c r="EK89"/>
      <c r="EP89"/>
      <c r="ET89"/>
      <c r="EX89"/>
      <c r="EZ89"/>
      <c r="FA89"/>
      <c r="FB89"/>
    </row>
    <row r="90" spans="37:158" x14ac:dyDescent="0.2"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DZ90"/>
      <c r="ED90"/>
      <c r="EE90"/>
      <c r="EF90"/>
      <c r="EG90"/>
      <c r="EH90"/>
      <c r="EI90"/>
      <c r="EJ90"/>
      <c r="EK90"/>
      <c r="EP90"/>
      <c r="ET90"/>
      <c r="EX90"/>
      <c r="EZ90"/>
      <c r="FA90"/>
      <c r="FB90"/>
    </row>
    <row r="91" spans="37:158" x14ac:dyDescent="0.2"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DZ91"/>
      <c r="ED91"/>
      <c r="EE91"/>
      <c r="EF91"/>
      <c r="EG91"/>
      <c r="EH91"/>
      <c r="EI91"/>
      <c r="EJ91"/>
      <c r="EK91"/>
      <c r="EP91"/>
      <c r="ET91"/>
      <c r="EX91"/>
      <c r="EZ91"/>
      <c r="FA91"/>
      <c r="FB91"/>
    </row>
    <row r="92" spans="37:158" x14ac:dyDescent="0.2"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DZ92"/>
      <c r="ED92"/>
      <c r="EE92"/>
      <c r="EF92"/>
      <c r="EG92"/>
      <c r="EH92"/>
      <c r="EI92"/>
      <c r="EJ92"/>
      <c r="EK92"/>
      <c r="EP92"/>
      <c r="ET92"/>
      <c r="EX92"/>
      <c r="EZ92"/>
      <c r="FA92"/>
      <c r="FB92"/>
    </row>
    <row r="93" spans="37:158" x14ac:dyDescent="0.2"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DZ93"/>
      <c r="ED93"/>
      <c r="EE93"/>
      <c r="EF93"/>
      <c r="EG93"/>
      <c r="EH93"/>
      <c r="EI93"/>
      <c r="EJ93"/>
      <c r="EK93"/>
      <c r="EP93"/>
      <c r="ET93"/>
      <c r="EX93"/>
      <c r="EZ93"/>
      <c r="FA93"/>
      <c r="FB93"/>
    </row>
    <row r="94" spans="37:158" x14ac:dyDescent="0.2"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DZ94"/>
      <c r="ED94"/>
      <c r="EE94"/>
      <c r="EF94"/>
      <c r="EG94"/>
      <c r="EH94"/>
      <c r="EI94"/>
      <c r="EJ94"/>
      <c r="EK94"/>
      <c r="EP94"/>
      <c r="ET94"/>
      <c r="EX94"/>
      <c r="EZ94"/>
      <c r="FA94"/>
      <c r="FB94"/>
    </row>
    <row r="95" spans="37:158" x14ac:dyDescent="0.2"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DZ95"/>
      <c r="ED95"/>
      <c r="EE95"/>
      <c r="EF95"/>
      <c r="EG95"/>
      <c r="EH95"/>
      <c r="EI95"/>
      <c r="EJ95"/>
      <c r="EK95"/>
      <c r="EP95"/>
      <c r="ET95"/>
      <c r="EX95"/>
      <c r="EZ95"/>
      <c r="FA95"/>
      <c r="FB95"/>
    </row>
    <row r="96" spans="37:158" x14ac:dyDescent="0.2"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DZ96"/>
      <c r="ED96"/>
      <c r="EE96"/>
      <c r="EF96"/>
      <c r="EG96"/>
      <c r="EH96"/>
      <c r="EI96"/>
      <c r="EJ96"/>
      <c r="EK96"/>
      <c r="EP96"/>
      <c r="ET96"/>
      <c r="EX96"/>
      <c r="EZ96"/>
      <c r="FA96"/>
      <c r="FB96"/>
    </row>
    <row r="97" spans="37:158" x14ac:dyDescent="0.2"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DZ97"/>
      <c r="ED97"/>
      <c r="EE97"/>
      <c r="EF97"/>
      <c r="EG97"/>
      <c r="EH97"/>
      <c r="EI97"/>
      <c r="EJ97"/>
      <c r="EK97"/>
      <c r="EP97"/>
      <c r="ET97"/>
      <c r="EX97"/>
      <c r="EZ97"/>
      <c r="FA97"/>
      <c r="FB97"/>
    </row>
    <row r="98" spans="37:158" x14ac:dyDescent="0.2"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DZ98"/>
      <c r="ED98"/>
      <c r="EE98"/>
      <c r="EF98"/>
      <c r="EG98"/>
      <c r="EH98"/>
      <c r="EI98"/>
      <c r="EJ98"/>
      <c r="EK98"/>
      <c r="EP98"/>
      <c r="ET98"/>
      <c r="EX98"/>
      <c r="EZ98"/>
      <c r="FA98"/>
      <c r="FB98"/>
    </row>
    <row r="99" spans="37:158" x14ac:dyDescent="0.2"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DZ99"/>
      <c r="ED99"/>
      <c r="EE99"/>
      <c r="EF99"/>
      <c r="EG99"/>
      <c r="EH99"/>
      <c r="EI99"/>
      <c r="EJ99"/>
      <c r="EK99"/>
      <c r="EP99"/>
      <c r="ET99"/>
      <c r="EX99"/>
      <c r="EZ99"/>
      <c r="FA99"/>
      <c r="FB99"/>
    </row>
    <row r="100" spans="37:158" x14ac:dyDescent="0.2"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DZ100"/>
      <c r="ED100"/>
      <c r="EE100"/>
      <c r="EF100"/>
      <c r="EG100"/>
      <c r="EH100"/>
      <c r="EI100"/>
      <c r="EJ100"/>
      <c r="EK100"/>
      <c r="EP100"/>
      <c r="ET100"/>
      <c r="EX100"/>
      <c r="EZ100"/>
      <c r="FA100"/>
      <c r="FB100"/>
    </row>
    <row r="101" spans="37:158" x14ac:dyDescent="0.2"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DZ101"/>
      <c r="ED101"/>
      <c r="EE101"/>
      <c r="EF101"/>
      <c r="EG101"/>
      <c r="EH101"/>
      <c r="EI101"/>
      <c r="EJ101"/>
      <c r="EK101"/>
      <c r="EP101"/>
      <c r="ET101"/>
      <c r="EX101"/>
      <c r="EZ101"/>
      <c r="FA101"/>
      <c r="FB101"/>
    </row>
    <row r="102" spans="37:158" x14ac:dyDescent="0.2"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DZ102"/>
      <c r="ED102"/>
      <c r="EE102"/>
      <c r="EF102"/>
      <c r="EG102"/>
      <c r="EH102"/>
      <c r="EI102"/>
      <c r="EJ102"/>
      <c r="EK102"/>
      <c r="EP102"/>
      <c r="ET102"/>
      <c r="EX102"/>
      <c r="EZ102"/>
      <c r="FA102"/>
      <c r="FB102"/>
    </row>
    <row r="103" spans="37:158" x14ac:dyDescent="0.2"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DZ103"/>
      <c r="ED103"/>
      <c r="EE103"/>
      <c r="EF103"/>
      <c r="EG103"/>
      <c r="EH103"/>
      <c r="EI103"/>
      <c r="EJ103"/>
      <c r="EK103"/>
      <c r="EP103"/>
      <c r="ET103"/>
      <c r="EX103"/>
      <c r="EZ103"/>
      <c r="FA103"/>
      <c r="FB103"/>
    </row>
    <row r="104" spans="37:158" x14ac:dyDescent="0.2"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DZ104"/>
      <c r="ED104"/>
      <c r="EE104"/>
      <c r="EF104"/>
      <c r="EG104"/>
      <c r="EH104"/>
      <c r="EI104"/>
      <c r="EJ104"/>
      <c r="EK104"/>
      <c r="EP104"/>
      <c r="ET104"/>
      <c r="EX104"/>
      <c r="EZ104"/>
      <c r="FA104"/>
      <c r="FB104"/>
    </row>
    <row r="105" spans="37:158" x14ac:dyDescent="0.2"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DZ105"/>
      <c r="ED105"/>
      <c r="EE105"/>
      <c r="EF105"/>
      <c r="EG105"/>
      <c r="EH105"/>
      <c r="EI105"/>
      <c r="EJ105"/>
      <c r="EK105"/>
      <c r="EP105"/>
      <c r="ET105"/>
      <c r="EX105"/>
      <c r="EZ105"/>
      <c r="FA105"/>
      <c r="FB105"/>
    </row>
    <row r="106" spans="37:158" x14ac:dyDescent="0.2"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DZ106"/>
      <c r="ED106"/>
      <c r="EE106"/>
      <c r="EF106"/>
      <c r="EG106"/>
      <c r="EH106"/>
      <c r="EI106"/>
      <c r="EJ106"/>
      <c r="EK106"/>
      <c r="EP106"/>
      <c r="ET106"/>
      <c r="EX106"/>
      <c r="EZ106"/>
      <c r="FA106"/>
      <c r="FB106"/>
    </row>
    <row r="107" spans="37:158" x14ac:dyDescent="0.2"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DZ107"/>
      <c r="ED107"/>
      <c r="EE107"/>
      <c r="EF107"/>
      <c r="EG107"/>
      <c r="EH107"/>
      <c r="EI107"/>
      <c r="EJ107"/>
      <c r="EK107"/>
      <c r="EP107"/>
      <c r="ET107"/>
      <c r="EX107"/>
      <c r="EZ107"/>
      <c r="FA107"/>
      <c r="FB107"/>
    </row>
    <row r="108" spans="37:158" x14ac:dyDescent="0.2"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DZ108"/>
      <c r="ED108"/>
      <c r="EE108"/>
      <c r="EF108"/>
      <c r="EG108"/>
      <c r="EH108"/>
      <c r="EI108"/>
      <c r="EJ108"/>
      <c r="EK108"/>
      <c r="EP108"/>
      <c r="ET108"/>
      <c r="EX108"/>
      <c r="EZ108"/>
      <c r="FA108"/>
      <c r="FB108"/>
    </row>
    <row r="109" spans="37:158" x14ac:dyDescent="0.2"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DZ109"/>
      <c r="ED109"/>
      <c r="EE109"/>
      <c r="EF109"/>
      <c r="EG109"/>
      <c r="EH109"/>
      <c r="EI109"/>
      <c r="EJ109"/>
      <c r="EK109"/>
      <c r="EP109"/>
      <c r="ET109"/>
      <c r="EX109"/>
      <c r="EZ109"/>
      <c r="FA109"/>
      <c r="FB109"/>
    </row>
    <row r="110" spans="37:158" x14ac:dyDescent="0.2"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DZ110"/>
      <c r="ED110"/>
      <c r="EE110"/>
      <c r="EF110"/>
      <c r="EG110"/>
      <c r="EH110"/>
      <c r="EI110"/>
      <c r="EJ110"/>
      <c r="EK110"/>
      <c r="EP110"/>
      <c r="ET110"/>
      <c r="EX110"/>
      <c r="EZ110"/>
      <c r="FA110"/>
      <c r="FB110"/>
    </row>
    <row r="111" spans="37:158" x14ac:dyDescent="0.2"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DZ111"/>
      <c r="ED111"/>
      <c r="EE111"/>
      <c r="EF111"/>
      <c r="EG111"/>
      <c r="EH111"/>
      <c r="EI111"/>
      <c r="EJ111"/>
      <c r="EK111"/>
      <c r="EP111"/>
      <c r="ET111"/>
      <c r="EX111"/>
      <c r="EZ111"/>
      <c r="FA111"/>
      <c r="FB111"/>
    </row>
    <row r="112" spans="37:158" x14ac:dyDescent="0.2"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DZ112"/>
      <c r="ED112"/>
      <c r="EE112"/>
      <c r="EF112"/>
      <c r="EG112"/>
      <c r="EH112"/>
      <c r="EI112"/>
      <c r="EJ112"/>
      <c r="EK112"/>
      <c r="EP112"/>
      <c r="ET112"/>
      <c r="EX112"/>
      <c r="EZ112"/>
      <c r="FA112"/>
      <c r="FB112"/>
    </row>
    <row r="113" spans="37:158" x14ac:dyDescent="0.2"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DZ113"/>
      <c r="ED113"/>
      <c r="EE113"/>
      <c r="EF113"/>
      <c r="EG113"/>
      <c r="EH113"/>
      <c r="EI113"/>
      <c r="EJ113"/>
      <c r="EK113"/>
      <c r="EP113"/>
      <c r="ET113"/>
      <c r="EX113"/>
      <c r="EZ113"/>
      <c r="FA113"/>
      <c r="FB113"/>
    </row>
    <row r="114" spans="37:158" x14ac:dyDescent="0.2"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DZ114"/>
      <c r="ED114"/>
      <c r="EE114"/>
      <c r="EF114"/>
      <c r="EG114"/>
      <c r="EH114"/>
      <c r="EI114"/>
      <c r="EJ114"/>
      <c r="EK114"/>
      <c r="EP114"/>
      <c r="ET114"/>
      <c r="EX114"/>
      <c r="EZ114"/>
      <c r="FA114"/>
      <c r="FB114"/>
    </row>
    <row r="115" spans="37:158" x14ac:dyDescent="0.2"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DZ115"/>
      <c r="ED115"/>
      <c r="EE115"/>
      <c r="EF115"/>
      <c r="EG115"/>
      <c r="EH115"/>
      <c r="EI115"/>
      <c r="EJ115"/>
      <c r="EK115"/>
      <c r="EP115"/>
      <c r="ET115"/>
      <c r="EX115"/>
      <c r="EZ115"/>
      <c r="FA115"/>
      <c r="FB115"/>
    </row>
    <row r="116" spans="37:158" x14ac:dyDescent="0.2"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DZ116"/>
      <c r="ED116"/>
      <c r="EE116"/>
      <c r="EF116"/>
      <c r="EG116"/>
      <c r="EH116"/>
      <c r="EI116"/>
      <c r="EJ116"/>
      <c r="EK116"/>
      <c r="EP116"/>
      <c r="ET116"/>
      <c r="EX116"/>
      <c r="EZ116"/>
      <c r="FA116"/>
      <c r="FB116"/>
    </row>
    <row r="117" spans="37:158" x14ac:dyDescent="0.2"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DZ117"/>
      <c r="ED117"/>
      <c r="EE117"/>
      <c r="EF117"/>
      <c r="EG117"/>
      <c r="EH117"/>
      <c r="EI117"/>
      <c r="EJ117"/>
      <c r="EK117"/>
      <c r="EP117"/>
      <c r="ET117"/>
      <c r="EX117"/>
      <c r="EZ117"/>
      <c r="FA117"/>
      <c r="FB117"/>
    </row>
  </sheetData>
  <sortState xmlns:xlrd2="http://schemas.microsoft.com/office/spreadsheetml/2017/richdata2" ref="A5:FZ68">
    <sortCondition ref="B5:B68"/>
  </sortState>
  <pageMargins left="0.7" right="0.7" top="0.75" bottom="0.75" header="0.3" footer="0.3"/>
  <ignoredErrors>
    <ignoredError sqref="N69:V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Tore-Øystein Gløersen</dc:creator>
  <cp:lastModifiedBy>Magnus Sandem</cp:lastModifiedBy>
  <dcterms:created xsi:type="dcterms:W3CDTF">2019-10-23T18:24:21Z</dcterms:created>
  <dcterms:modified xsi:type="dcterms:W3CDTF">2019-10-25T11:13:06Z</dcterms:modified>
</cp:coreProperties>
</file>