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ikanett.Eika.no\Home\Konsern\KO-EBK\H803006\Desktop\"/>
    </mc:Choice>
  </mc:AlternateContent>
  <xr:revisionPtr revIDLastSave="0" documentId="8_{940EE33C-1DDD-49A5-A586-2BE4B700E8AE}" xr6:coauthVersionLast="44" xr6:coauthVersionMax="44" xr10:uidLastSave="{00000000-0000-0000-0000-000000000000}"/>
  <bookViews>
    <workbookView xWindow="-28920" yWindow="-120" windowWidth="29040" windowHeight="18240" xr2:uid="{2233D8E9-0052-4DEB-882E-D168C6E31B16}"/>
  </bookViews>
  <sheets>
    <sheet name="EikaFigu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H69" i="1" l="1"/>
  <c r="DG69" i="1"/>
  <c r="BH69" i="1"/>
  <c r="BG69" i="1"/>
  <c r="FG5" i="1"/>
  <c r="FA5" i="1"/>
  <c r="BD5" i="1"/>
  <c r="BE5" i="1"/>
  <c r="CN5" i="1"/>
  <c r="CC5" i="1"/>
  <c r="FD5" i="1"/>
  <c r="FC5" i="1"/>
  <c r="BV5" i="1"/>
  <c r="Z5" i="1"/>
  <c r="AE5" i="1"/>
  <c r="AA5" i="1"/>
  <c r="N5" i="1"/>
  <c r="P5" i="1" s="1"/>
  <c r="R5" i="1" s="1"/>
  <c r="H5" i="1"/>
  <c r="AP5" i="1"/>
  <c r="FW5" i="1"/>
  <c r="FG68" i="1"/>
  <c r="FA68" i="1"/>
  <c r="BO68" i="1" s="1"/>
  <c r="GM68" i="1"/>
  <c r="CN68" i="1"/>
  <c r="CC68" i="1"/>
  <c r="FD68" i="1"/>
  <c r="FC68" i="1"/>
  <c r="AA68" i="1"/>
  <c r="Z68" i="1"/>
  <c r="AE68" i="1"/>
  <c r="N68" i="1"/>
  <c r="P68" i="1" s="1"/>
  <c r="I68" i="1"/>
  <c r="H68" i="1"/>
  <c r="AN68" i="1"/>
  <c r="GI68" i="1"/>
  <c r="FW66" i="1"/>
  <c r="FG66" i="1"/>
  <c r="GM66" i="1"/>
  <c r="DU66" i="1"/>
  <c r="BC66" i="1"/>
  <c r="BA66" i="1"/>
  <c r="AY66" i="1"/>
  <c r="DA66" i="1"/>
  <c r="CN66" i="1"/>
  <c r="CC66" i="1"/>
  <c r="FD66" i="1"/>
  <c r="FC66" i="1"/>
  <c r="BV66" i="1"/>
  <c r="BD66" i="1"/>
  <c r="AA66" i="1"/>
  <c r="I66" i="1"/>
  <c r="H66" i="1"/>
  <c r="AN66" i="1"/>
  <c r="AE66" i="1"/>
  <c r="FM65" i="1"/>
  <c r="FA65" i="1"/>
  <c r="BC65" i="1"/>
  <c r="DA65" i="1"/>
  <c r="CN65" i="1"/>
  <c r="AQ65" i="1"/>
  <c r="FD65" i="1"/>
  <c r="FC65" i="1"/>
  <c r="BV65" i="1"/>
  <c r="BE65" i="1"/>
  <c r="BD65" i="1"/>
  <c r="AE65" i="1"/>
  <c r="AA65" i="1"/>
  <c r="Z65" i="1"/>
  <c r="I65" i="1"/>
  <c r="H65" i="1"/>
  <c r="GB62" i="1"/>
  <c r="AW62" i="1"/>
  <c r="FA62" i="1"/>
  <c r="GM62" i="1"/>
  <c r="DU62" i="1"/>
  <c r="BE62" i="1"/>
  <c r="BA62" i="1"/>
  <c r="AY62" i="1"/>
  <c r="CN62" i="1"/>
  <c r="CK62" i="1"/>
  <c r="CC62" i="1"/>
  <c r="FD62" i="1"/>
  <c r="FC62" i="1"/>
  <c r="AZ62" i="1"/>
  <c r="I62" i="1"/>
  <c r="AN62" i="1"/>
  <c r="GB64" i="1"/>
  <c r="FH64" i="1"/>
  <c r="FG64" i="1"/>
  <c r="EJ64" i="1"/>
  <c r="EL64" i="1" s="1"/>
  <c r="BC64" i="1"/>
  <c r="DU64" i="1"/>
  <c r="BD64" i="1"/>
  <c r="AZ64" i="1"/>
  <c r="AY64" i="1"/>
  <c r="CN64" i="1"/>
  <c r="CC64" i="1"/>
  <c r="FD64" i="1"/>
  <c r="FC64" i="1"/>
  <c r="BV64" i="1"/>
  <c r="BA64" i="1"/>
  <c r="AP64" i="1"/>
  <c r="AE64" i="1"/>
  <c r="AA64" i="1"/>
  <c r="FW64" i="1"/>
  <c r="GB63" i="1"/>
  <c r="FG63" i="1"/>
  <c r="FA63" i="1"/>
  <c r="DU63" i="1"/>
  <c r="BD63" i="1"/>
  <c r="AZ63" i="1"/>
  <c r="AY63" i="1"/>
  <c r="CN63" i="1"/>
  <c r="CC63" i="1"/>
  <c r="FD63" i="1"/>
  <c r="FC63" i="1"/>
  <c r="BE63" i="1"/>
  <c r="BA63" i="1"/>
  <c r="AW63" i="1"/>
  <c r="AA63" i="1"/>
  <c r="Z63" i="1"/>
  <c r="FW63" i="1"/>
  <c r="I63" i="1"/>
  <c r="H63" i="1"/>
  <c r="AN61" i="1"/>
  <c r="GB61" i="1"/>
  <c r="FA61" i="1"/>
  <c r="DU61" i="1"/>
  <c r="BE61" i="1"/>
  <c r="BD61" i="1"/>
  <c r="BA61" i="1"/>
  <c r="AY61" i="1"/>
  <c r="CC61" i="1"/>
  <c r="FD61" i="1"/>
  <c r="FC61" i="1"/>
  <c r="BV61" i="1"/>
  <c r="BC61" i="1"/>
  <c r="N61" i="1"/>
  <c r="AA61" i="1"/>
  <c r="H61" i="1"/>
  <c r="Z61" i="1"/>
  <c r="GI61" i="1"/>
  <c r="FM60" i="1"/>
  <c r="FH60" i="1"/>
  <c r="FG60" i="1"/>
  <c r="FC60" i="1"/>
  <c r="FA60" i="1"/>
  <c r="BC60" i="1"/>
  <c r="GM60" i="1"/>
  <c r="DU60" i="1"/>
  <c r="BA60" i="1"/>
  <c r="AZ60" i="1"/>
  <c r="CC60" i="1"/>
  <c r="FD60" i="1"/>
  <c r="BV60" i="1"/>
  <c r="AY60" i="1"/>
  <c r="AP60" i="1"/>
  <c r="AE60" i="1"/>
  <c r="AA60" i="1"/>
  <c r="Z60" i="1"/>
  <c r="N60" i="1"/>
  <c r="P60" i="1" s="1"/>
  <c r="I60" i="1"/>
  <c r="GI60" i="1"/>
  <c r="FO59" i="1"/>
  <c r="FA59" i="1"/>
  <c r="BE59" i="1"/>
  <c r="AY59" i="1"/>
  <c r="DA59" i="1"/>
  <c r="CN59" i="1"/>
  <c r="FD59" i="1"/>
  <c r="FC59" i="1"/>
  <c r="BV59" i="1"/>
  <c r="BC59" i="1"/>
  <c r="BK59" i="1" s="1"/>
  <c r="AP59" i="1"/>
  <c r="AE59" i="1"/>
  <c r="AA59" i="1"/>
  <c r="Z59" i="1"/>
  <c r="FA58" i="1"/>
  <c r="BO58" i="1" s="1"/>
  <c r="BD58" i="1"/>
  <c r="DU58" i="1"/>
  <c r="CN58" i="1"/>
  <c r="AQ58" i="1"/>
  <c r="CC58" i="1"/>
  <c r="FC58" i="1"/>
  <c r="BV58" i="1"/>
  <c r="BE58" i="1"/>
  <c r="BC58" i="1"/>
  <c r="AP58" i="1"/>
  <c r="AN58" i="1"/>
  <c r="AE58" i="1"/>
  <c r="AA58" i="1"/>
  <c r="I58" i="1"/>
  <c r="H58" i="1"/>
  <c r="FH58" i="1"/>
  <c r="AY57" i="1"/>
  <c r="BJ57" i="1" s="1"/>
  <c r="CN57" i="1"/>
  <c r="FD57" i="1"/>
  <c r="FC57" i="1"/>
  <c r="BV57" i="1"/>
  <c r="AE57" i="1"/>
  <c r="AA57" i="1"/>
  <c r="Z57" i="1"/>
  <c r="I57" i="1"/>
  <c r="AN57" i="1"/>
  <c r="GI57" i="1"/>
  <c r="GB56" i="1"/>
  <c r="FA56" i="1"/>
  <c r="BE56" i="1"/>
  <c r="GM56" i="1"/>
  <c r="AY56" i="1"/>
  <c r="BJ56" i="1" s="1"/>
  <c r="AW56" i="1"/>
  <c r="CN56" i="1"/>
  <c r="CC56" i="1"/>
  <c r="FD56" i="1"/>
  <c r="FC56" i="1"/>
  <c r="AZ56" i="1"/>
  <c r="AA56" i="1"/>
  <c r="AE56" i="1"/>
  <c r="GB55" i="1"/>
  <c r="FM55" i="1"/>
  <c r="DU55" i="1"/>
  <c r="AZ55" i="1"/>
  <c r="FD55" i="1"/>
  <c r="FC55" i="1"/>
  <c r="BV55" i="1"/>
  <c r="BA55" i="1"/>
  <c r="AY55" i="1"/>
  <c r="BJ55" i="1" s="1"/>
  <c r="AN55" i="1"/>
  <c r="AA55" i="1"/>
  <c r="GE55" i="1"/>
  <c r="Z55" i="1"/>
  <c r="H55" i="1"/>
  <c r="GM54" i="1"/>
  <c r="GB54" i="1"/>
  <c r="BC54" i="1"/>
  <c r="DU54" i="1"/>
  <c r="BE54" i="1"/>
  <c r="BD54" i="1"/>
  <c r="BA54" i="1"/>
  <c r="AZ54" i="1"/>
  <c r="AY54" i="1"/>
  <c r="CC54" i="1"/>
  <c r="FD54" i="1"/>
  <c r="FC54" i="1"/>
  <c r="BV54" i="1"/>
  <c r="AP54" i="1"/>
  <c r="H54" i="1"/>
  <c r="FH54" i="1"/>
  <c r="AA54" i="1"/>
  <c r="AN53" i="1"/>
  <c r="FC53" i="1"/>
  <c r="BC53" i="1"/>
  <c r="GM53" i="1"/>
  <c r="AZ53" i="1"/>
  <c r="AW53" i="1"/>
  <c r="CC53" i="1"/>
  <c r="FD53" i="1"/>
  <c r="BV53" i="1"/>
  <c r="BA53" i="1"/>
  <c r="AY53" i="1"/>
  <c r="BJ53" i="1" s="1"/>
  <c r="AP53" i="1"/>
  <c r="AA53" i="1"/>
  <c r="Z53" i="1"/>
  <c r="N53" i="1"/>
  <c r="P53" i="1" s="1"/>
  <c r="FH53" i="1"/>
  <c r="BD52" i="1"/>
  <c r="CN52" i="1"/>
  <c r="FD52" i="1"/>
  <c r="BV52" i="1"/>
  <c r="BC52" i="1"/>
  <c r="BK52" i="1" s="1"/>
  <c r="AA52" i="1"/>
  <c r="AE52" i="1"/>
  <c r="N52" i="1"/>
  <c r="P52" i="1" s="1"/>
  <c r="I52" i="1"/>
  <c r="FH52" i="1"/>
  <c r="GI52" i="1"/>
  <c r="AN25" i="1"/>
  <c r="FG25" i="1"/>
  <c r="FA25" i="1"/>
  <c r="DU25" i="1"/>
  <c r="BC25" i="1"/>
  <c r="BK25" i="1" s="1"/>
  <c r="AY25" i="1"/>
  <c r="CN25" i="1"/>
  <c r="FD25" i="1"/>
  <c r="FC25" i="1"/>
  <c r="BE25" i="1"/>
  <c r="BD25" i="1"/>
  <c r="BA25" i="1"/>
  <c r="AP25" i="1"/>
  <c r="Z25" i="1"/>
  <c r="AA25" i="1"/>
  <c r="N25" i="1"/>
  <c r="P25" i="1" s="1"/>
  <c r="FW25" i="1"/>
  <c r="FG11" i="1"/>
  <c r="AW11" i="1"/>
  <c r="CN11" i="1"/>
  <c r="CC11" i="1"/>
  <c r="FD11" i="1"/>
  <c r="BV11" i="1"/>
  <c r="AA11" i="1"/>
  <c r="Z11" i="1"/>
  <c r="AE11" i="1"/>
  <c r="N11" i="1"/>
  <c r="AD11" i="1" s="1"/>
  <c r="I11" i="1"/>
  <c r="H11" i="1"/>
  <c r="FH11" i="1"/>
  <c r="GI11" i="1"/>
  <c r="FM49" i="1"/>
  <c r="GM49" i="1"/>
  <c r="BC49" i="1"/>
  <c r="BK49" i="1" s="1"/>
  <c r="CC49" i="1"/>
  <c r="FD49" i="1"/>
  <c r="FC49" i="1"/>
  <c r="BV49" i="1"/>
  <c r="AA49" i="1"/>
  <c r="I49" i="1"/>
  <c r="AE49" i="1"/>
  <c r="GI45" i="1"/>
  <c r="FC45" i="1"/>
  <c r="FA45" i="1"/>
  <c r="BC45" i="1"/>
  <c r="BK45" i="1" s="1"/>
  <c r="AZ45" i="1"/>
  <c r="AY45" i="1"/>
  <c r="AW45" i="1"/>
  <c r="CN45" i="1"/>
  <c r="AQ45" i="1"/>
  <c r="CC45" i="1"/>
  <c r="FD45" i="1"/>
  <c r="BV45" i="1"/>
  <c r="BA45" i="1"/>
  <c r="AA45" i="1"/>
  <c r="Z45" i="1"/>
  <c r="AE45" i="1"/>
  <c r="N45" i="1"/>
  <c r="I45" i="1"/>
  <c r="H45" i="1"/>
  <c r="GE44" i="1"/>
  <c r="FM44" i="1"/>
  <c r="FG44" i="1"/>
  <c r="FC44" i="1"/>
  <c r="DU44" i="1"/>
  <c r="AY44" i="1"/>
  <c r="BJ44" i="1" s="1"/>
  <c r="DA44" i="1"/>
  <c r="AW44" i="1"/>
  <c r="CN44" i="1"/>
  <c r="CC44" i="1"/>
  <c r="BZ44" i="1"/>
  <c r="AA44" i="1"/>
  <c r="AE44" i="1"/>
  <c r="I44" i="1"/>
  <c r="FH44" i="1"/>
  <c r="H44" i="1"/>
  <c r="GB42" i="1"/>
  <c r="BC42" i="1"/>
  <c r="DA42" i="1"/>
  <c r="CN42" i="1"/>
  <c r="FD42" i="1"/>
  <c r="FC42" i="1"/>
  <c r="BV42" i="1"/>
  <c r="BE42" i="1"/>
  <c r="BD42" i="1"/>
  <c r="AA42" i="1"/>
  <c r="AN42" i="1"/>
  <c r="I42" i="1"/>
  <c r="AE42" i="1"/>
  <c r="GB41" i="1"/>
  <c r="FA41" i="1"/>
  <c r="DU41" i="1"/>
  <c r="BC41" i="1"/>
  <c r="BA41" i="1"/>
  <c r="AZ41" i="1"/>
  <c r="CK41" i="1"/>
  <c r="CC41" i="1"/>
  <c r="FD41" i="1"/>
  <c r="FC41" i="1"/>
  <c r="BE41" i="1"/>
  <c r="AY41" i="1"/>
  <c r="Z41" i="1"/>
  <c r="GM41" i="1"/>
  <c r="GB40" i="1"/>
  <c r="FO40" i="1"/>
  <c r="BC40" i="1"/>
  <c r="DU40" i="1"/>
  <c r="BE40" i="1"/>
  <c r="BA40" i="1"/>
  <c r="AZ40" i="1"/>
  <c r="AY40" i="1"/>
  <c r="CC40" i="1"/>
  <c r="FD40" i="1"/>
  <c r="FC40" i="1"/>
  <c r="AA40" i="1"/>
  <c r="GB39" i="1"/>
  <c r="FD39" i="1"/>
  <c r="FE39" i="1" s="1"/>
  <c r="DU39" i="1"/>
  <c r="AZ39" i="1"/>
  <c r="CN39" i="1"/>
  <c r="CC39" i="1"/>
  <c r="FC39" i="1"/>
  <c r="BV39" i="1"/>
  <c r="AY39" i="1"/>
  <c r="Z39" i="1"/>
  <c r="I39" i="1"/>
  <c r="GB38" i="1"/>
  <c r="AW38" i="1"/>
  <c r="FG38" i="1"/>
  <c r="BC38" i="1"/>
  <c r="CN38" i="1"/>
  <c r="CC38" i="1"/>
  <c r="FD38" i="1"/>
  <c r="FC38" i="1"/>
  <c r="BV38" i="1"/>
  <c r="BE38" i="1"/>
  <c r="Z38" i="1"/>
  <c r="GB47" i="1"/>
  <c r="GM47" i="1"/>
  <c r="DU47" i="1"/>
  <c r="BE47" i="1"/>
  <c r="BD47" i="1"/>
  <c r="DA47" i="1"/>
  <c r="AW47" i="1"/>
  <c r="FD47" i="1"/>
  <c r="FC47" i="1"/>
  <c r="BV47" i="1"/>
  <c r="BC47" i="1"/>
  <c r="BA47" i="1"/>
  <c r="AZ47" i="1"/>
  <c r="AE47" i="1"/>
  <c r="Z47" i="1"/>
  <c r="N47" i="1"/>
  <c r="AC47" i="1" s="1"/>
  <c r="H47" i="1"/>
  <c r="FW47" i="1"/>
  <c r="AA47" i="1"/>
  <c r="GI47" i="1"/>
  <c r="GE36" i="1"/>
  <c r="FG36" i="1"/>
  <c r="FA36" i="1"/>
  <c r="GM36" i="1"/>
  <c r="DU36" i="1"/>
  <c r="BE36" i="1"/>
  <c r="AY36" i="1"/>
  <c r="FD36" i="1"/>
  <c r="FC36" i="1"/>
  <c r="BV36" i="1"/>
  <c r="BC36" i="1"/>
  <c r="BK36" i="1" s="1"/>
  <c r="BA36" i="1"/>
  <c r="AP36" i="1"/>
  <c r="AN36" i="1"/>
  <c r="AA36" i="1"/>
  <c r="Z36" i="1"/>
  <c r="N36" i="1"/>
  <c r="P36" i="1" s="1"/>
  <c r="BE35" i="1"/>
  <c r="BC35" i="1"/>
  <c r="AY35" i="1"/>
  <c r="CN35" i="1"/>
  <c r="FD35" i="1"/>
  <c r="BV35" i="1"/>
  <c r="AA35" i="1"/>
  <c r="AE35" i="1"/>
  <c r="N35" i="1"/>
  <c r="AB35" i="1" s="1"/>
  <c r="I35" i="1"/>
  <c r="FH35" i="1"/>
  <c r="GE34" i="1"/>
  <c r="FW34" i="1"/>
  <c r="GB34" i="1"/>
  <c r="FG34" i="1"/>
  <c r="FA34" i="1"/>
  <c r="BO34" i="1" s="1"/>
  <c r="BE34" i="1"/>
  <c r="BD34" i="1"/>
  <c r="FD34" i="1"/>
  <c r="FC34" i="1"/>
  <c r="BV34" i="1"/>
  <c r="Z34" i="1"/>
  <c r="AE34" i="1"/>
  <c r="AA34" i="1"/>
  <c r="N34" i="1"/>
  <c r="I34" i="1"/>
  <c r="H34" i="1"/>
  <c r="AP34" i="1"/>
  <c r="GI33" i="1"/>
  <c r="AN33" i="1"/>
  <c r="FG33" i="1"/>
  <c r="FA33" i="1"/>
  <c r="BO33" i="1" s="1"/>
  <c r="BE33" i="1"/>
  <c r="GM33" i="1"/>
  <c r="DU33" i="1"/>
  <c r="BA33" i="1"/>
  <c r="AY33" i="1"/>
  <c r="AQ33" i="1"/>
  <c r="CC33" i="1"/>
  <c r="FD33" i="1"/>
  <c r="FC33" i="1"/>
  <c r="I33" i="1"/>
  <c r="AP33" i="1"/>
  <c r="AA33" i="1"/>
  <c r="H33" i="1"/>
  <c r="GM32" i="1"/>
  <c r="FW32" i="1"/>
  <c r="FM32" i="1"/>
  <c r="FH32" i="1"/>
  <c r="FG32" i="1"/>
  <c r="FD32" i="1"/>
  <c r="FC32" i="1"/>
  <c r="FA32" i="1"/>
  <c r="DU32" i="1"/>
  <c r="BE32" i="1"/>
  <c r="BC32" i="1"/>
  <c r="BA32" i="1"/>
  <c r="AZ32" i="1"/>
  <c r="DA32" i="1"/>
  <c r="CC32" i="1"/>
  <c r="BV32" i="1"/>
  <c r="AY32" i="1"/>
  <c r="BJ32" i="1" s="1"/>
  <c r="AA32" i="1"/>
  <c r="Z32" i="1"/>
  <c r="AE32" i="1"/>
  <c r="H32" i="1"/>
  <c r="FO37" i="1"/>
  <c r="FH37" i="1"/>
  <c r="BC37" i="1"/>
  <c r="BK37" i="1" s="1"/>
  <c r="BA37" i="1"/>
  <c r="AW37" i="1"/>
  <c r="CN37" i="1"/>
  <c r="FD37" i="1"/>
  <c r="FC37" i="1"/>
  <c r="BV37" i="1"/>
  <c r="BD37" i="1"/>
  <c r="AZ37" i="1"/>
  <c r="AY37" i="1"/>
  <c r="N37" i="1"/>
  <c r="P37" i="1" s="1"/>
  <c r="AA37" i="1"/>
  <c r="Z37" i="1"/>
  <c r="AP37" i="1"/>
  <c r="GI31" i="1"/>
  <c r="FH31" i="1"/>
  <c r="GM31" i="1"/>
  <c r="BE31" i="1"/>
  <c r="BD31" i="1"/>
  <c r="BA31" i="1"/>
  <c r="AW31" i="1"/>
  <c r="CN31" i="1"/>
  <c r="CC31" i="1"/>
  <c r="FD31" i="1"/>
  <c r="FC31" i="1"/>
  <c r="BC31" i="1"/>
  <c r="Z31" i="1"/>
  <c r="AE31" i="1"/>
  <c r="AA31" i="1"/>
  <c r="N31" i="1"/>
  <c r="P31" i="1" s="1"/>
  <c r="H31" i="1"/>
  <c r="FW31" i="1"/>
  <c r="AN30" i="1"/>
  <c r="FG30" i="1"/>
  <c r="FA30" i="1"/>
  <c r="EJ30" i="1"/>
  <c r="GM30" i="1"/>
  <c r="DU30" i="1"/>
  <c r="BE30" i="1"/>
  <c r="AZ30" i="1"/>
  <c r="AW30" i="1"/>
  <c r="CN30" i="1"/>
  <c r="CC30" i="1"/>
  <c r="FD30" i="1"/>
  <c r="FC30" i="1"/>
  <c r="BV30" i="1"/>
  <c r="BC30" i="1"/>
  <c r="BK30" i="1" s="1"/>
  <c r="BA30" i="1"/>
  <c r="AE30" i="1"/>
  <c r="AA30" i="1"/>
  <c r="Z30" i="1"/>
  <c r="N30" i="1"/>
  <c r="AD30" i="1" s="1"/>
  <c r="I30" i="1"/>
  <c r="H30" i="1"/>
  <c r="FG48" i="1"/>
  <c r="FA48" i="1"/>
  <c r="BO48" i="1" s="1"/>
  <c r="BE48" i="1"/>
  <c r="BD48" i="1"/>
  <c r="BA48" i="1"/>
  <c r="AZ48" i="1"/>
  <c r="AY48" i="1"/>
  <c r="BJ48" i="1" s="1"/>
  <c r="CN48" i="1"/>
  <c r="CC48" i="1"/>
  <c r="FC48" i="1"/>
  <c r="BV48" i="1"/>
  <c r="BC48" i="1"/>
  <c r="AP48" i="1"/>
  <c r="AA48" i="1"/>
  <c r="AE48" i="1"/>
  <c r="N48" i="1"/>
  <c r="P48" i="1" s="1"/>
  <c r="I48" i="1"/>
  <c r="H48" i="1"/>
  <c r="GI48" i="1"/>
  <c r="FW29" i="1"/>
  <c r="FM29" i="1"/>
  <c r="FH29" i="1"/>
  <c r="FG29" i="1"/>
  <c r="DU29" i="1"/>
  <c r="BC29" i="1"/>
  <c r="BA29" i="1"/>
  <c r="AZ29" i="1"/>
  <c r="AW29" i="1"/>
  <c r="CN29" i="1"/>
  <c r="CC29" i="1"/>
  <c r="FD29" i="1"/>
  <c r="AL29" i="1"/>
  <c r="BE29" i="1"/>
  <c r="BD29" i="1"/>
  <c r="AA29" i="1"/>
  <c r="AE29" i="1"/>
  <c r="I29" i="1"/>
  <c r="H29" i="1"/>
  <c r="GI29" i="1"/>
  <c r="FA28" i="1"/>
  <c r="GM28" i="1"/>
  <c r="DU28" i="1"/>
  <c r="BE28" i="1"/>
  <c r="DA28" i="1"/>
  <c r="FD28" i="1"/>
  <c r="FC28" i="1"/>
  <c r="BV28" i="1"/>
  <c r="BD28" i="1"/>
  <c r="BC28" i="1"/>
  <c r="BA28" i="1"/>
  <c r="AA28" i="1"/>
  <c r="Z28" i="1"/>
  <c r="N28" i="1"/>
  <c r="AD28" i="1" s="1"/>
  <c r="I28" i="1"/>
  <c r="H28" i="1"/>
  <c r="GE27" i="1"/>
  <c r="FW27" i="1"/>
  <c r="FM27" i="1"/>
  <c r="FG27" i="1"/>
  <c r="FA27" i="1"/>
  <c r="BO27" i="1" s="1"/>
  <c r="BE27" i="1"/>
  <c r="GM27" i="1"/>
  <c r="BA27" i="1"/>
  <c r="DA27" i="1"/>
  <c r="CN27" i="1"/>
  <c r="FC27" i="1"/>
  <c r="BV27" i="1"/>
  <c r="BD27" i="1"/>
  <c r="BC27" i="1"/>
  <c r="AA27" i="1"/>
  <c r="Z27" i="1"/>
  <c r="AE27" i="1"/>
  <c r="N27" i="1"/>
  <c r="I27" i="1"/>
  <c r="H27" i="1"/>
  <c r="AQ27" i="1"/>
  <c r="FM26" i="1"/>
  <c r="FG26" i="1"/>
  <c r="FA26" i="1"/>
  <c r="BO26" i="1" s="1"/>
  <c r="GM26" i="1"/>
  <c r="BC26" i="1"/>
  <c r="AZ26" i="1"/>
  <c r="AY26" i="1"/>
  <c r="BJ26" i="1" s="1"/>
  <c r="DA26" i="1"/>
  <c r="CN26" i="1"/>
  <c r="CC26" i="1"/>
  <c r="FD26" i="1"/>
  <c r="FC26" i="1"/>
  <c r="BV26" i="1"/>
  <c r="AA26" i="1"/>
  <c r="AE26" i="1"/>
  <c r="N26" i="1"/>
  <c r="I26" i="1"/>
  <c r="AP26" i="1"/>
  <c r="FW24" i="1"/>
  <c r="GB24" i="1"/>
  <c r="FM24" i="1"/>
  <c r="FG24" i="1"/>
  <c r="FD24" i="1"/>
  <c r="FA24" i="1"/>
  <c r="BO24" i="1" s="1"/>
  <c r="DU24" i="1"/>
  <c r="BE24" i="1"/>
  <c r="BC24" i="1"/>
  <c r="BK24" i="1" s="1"/>
  <c r="BA24" i="1"/>
  <c r="DA24" i="1"/>
  <c r="FO24" i="1"/>
  <c r="FC24" i="1"/>
  <c r="BD24" i="1"/>
  <c r="AA24" i="1"/>
  <c r="I24" i="1"/>
  <c r="AP24" i="1"/>
  <c r="AE24" i="1"/>
  <c r="GM24" i="1"/>
  <c r="GB50" i="1"/>
  <c r="FM50" i="1"/>
  <c r="FD50" i="1"/>
  <c r="FC50" i="1"/>
  <c r="FA50" i="1"/>
  <c r="DU50" i="1"/>
  <c r="BE50" i="1"/>
  <c r="BC50" i="1"/>
  <c r="BA50" i="1"/>
  <c r="AZ50" i="1"/>
  <c r="DA50" i="1"/>
  <c r="CC50" i="1"/>
  <c r="AY50" i="1"/>
  <c r="AE50" i="1"/>
  <c r="Z50" i="1"/>
  <c r="GE50" i="1"/>
  <c r="FW23" i="1"/>
  <c r="DU23" i="1"/>
  <c r="BE23" i="1"/>
  <c r="BD23" i="1"/>
  <c r="AZ23" i="1"/>
  <c r="AY23" i="1"/>
  <c r="BJ23" i="1" s="1"/>
  <c r="CC23" i="1"/>
  <c r="FD23" i="1"/>
  <c r="FC23" i="1"/>
  <c r="AE23" i="1"/>
  <c r="AA23" i="1"/>
  <c r="Z23" i="1"/>
  <c r="FH23" i="1"/>
  <c r="GM23" i="1"/>
  <c r="FG22" i="1"/>
  <c r="BC22" i="1"/>
  <c r="BA22" i="1"/>
  <c r="BE22" i="1"/>
  <c r="BD22" i="1"/>
  <c r="AW22" i="1"/>
  <c r="CN22" i="1"/>
  <c r="CC22" i="1"/>
  <c r="FD22" i="1"/>
  <c r="FC22" i="1"/>
  <c r="BV22" i="1"/>
  <c r="Z22" i="1"/>
  <c r="AE22" i="1"/>
  <c r="AA22" i="1"/>
  <c r="N22" i="1"/>
  <c r="P22" i="1" s="1"/>
  <c r="R22" i="1" s="1"/>
  <c r="H22" i="1"/>
  <c r="FG21" i="1"/>
  <c r="FC21" i="1"/>
  <c r="GM21" i="1"/>
  <c r="DU21" i="1"/>
  <c r="AZ21" i="1"/>
  <c r="AY21" i="1"/>
  <c r="AW21" i="1"/>
  <c r="CN21" i="1"/>
  <c r="CC21" i="1"/>
  <c r="FD21" i="1"/>
  <c r="BV21" i="1"/>
  <c r="BA21" i="1"/>
  <c r="AA21" i="1"/>
  <c r="Z21" i="1"/>
  <c r="N21" i="1"/>
  <c r="AC21" i="1" s="1"/>
  <c r="I21" i="1"/>
  <c r="H21" i="1"/>
  <c r="AP21" i="1"/>
  <c r="AE21" i="1"/>
  <c r="GI67" i="1"/>
  <c r="FW67" i="1"/>
  <c r="FM67" i="1"/>
  <c r="FD67" i="1"/>
  <c r="FA67" i="1"/>
  <c r="BO67" i="1" s="1"/>
  <c r="BC67" i="1"/>
  <c r="AY67" i="1"/>
  <c r="BJ67" i="1" s="1"/>
  <c r="DA67" i="1"/>
  <c r="CN67" i="1"/>
  <c r="FC67" i="1"/>
  <c r="BV67" i="1"/>
  <c r="BD67" i="1"/>
  <c r="AA67" i="1"/>
  <c r="AE67" i="1"/>
  <c r="I67" i="1"/>
  <c r="H67" i="1"/>
  <c r="FG20" i="1"/>
  <c r="FD20" i="1"/>
  <c r="FA20" i="1"/>
  <c r="AZ20" i="1"/>
  <c r="BD20" i="1"/>
  <c r="BC20" i="1"/>
  <c r="BA20" i="1"/>
  <c r="DA20" i="1"/>
  <c r="CN20" i="1"/>
  <c r="FC20" i="1"/>
  <c r="BV20" i="1"/>
  <c r="BE20" i="1"/>
  <c r="AY20" i="1"/>
  <c r="AE20" i="1"/>
  <c r="AA20" i="1"/>
  <c r="Z20" i="1"/>
  <c r="I20" i="1"/>
  <c r="AN20" i="1"/>
  <c r="GM19" i="1"/>
  <c r="GB19" i="1"/>
  <c r="FA19" i="1"/>
  <c r="BC19" i="1"/>
  <c r="BK19" i="1" s="1"/>
  <c r="DU19" i="1"/>
  <c r="AZ19" i="1"/>
  <c r="AY19" i="1"/>
  <c r="AW19" i="1"/>
  <c r="CN19" i="1"/>
  <c r="CC19" i="1"/>
  <c r="FD19" i="1"/>
  <c r="FC19" i="1"/>
  <c r="BA19" i="1"/>
  <c r="AE19" i="1"/>
  <c r="AA19" i="1"/>
  <c r="AN19" i="1"/>
  <c r="I19" i="1"/>
  <c r="FH19" i="1"/>
  <c r="H19" i="1"/>
  <c r="GM18" i="1"/>
  <c r="GE18" i="1"/>
  <c r="FW18" i="1"/>
  <c r="GB18" i="1"/>
  <c r="FH18" i="1"/>
  <c r="FA18" i="1"/>
  <c r="BA18" i="1"/>
  <c r="BD18" i="1"/>
  <c r="BC18" i="1"/>
  <c r="AY18" i="1"/>
  <c r="AW18" i="1"/>
  <c r="CC18" i="1"/>
  <c r="FD18" i="1"/>
  <c r="FC18" i="1"/>
  <c r="BV18" i="1"/>
  <c r="AZ18" i="1"/>
  <c r="AN18" i="1"/>
  <c r="AE18" i="1"/>
  <c r="N18" i="1"/>
  <c r="AA18" i="1"/>
  <c r="H18" i="1"/>
  <c r="Z18" i="1"/>
  <c r="GI18" i="1"/>
  <c r="GE17" i="1"/>
  <c r="FA17" i="1"/>
  <c r="BD17" i="1"/>
  <c r="GM17" i="1"/>
  <c r="DU17" i="1"/>
  <c r="BE17" i="1"/>
  <c r="BC17" i="1"/>
  <c r="BA17" i="1"/>
  <c r="AZ17" i="1"/>
  <c r="DA17" i="1"/>
  <c r="CC17" i="1"/>
  <c r="FD17" i="1"/>
  <c r="FC17" i="1"/>
  <c r="BV17" i="1"/>
  <c r="AY17" i="1"/>
  <c r="AP17" i="1"/>
  <c r="AA17" i="1"/>
  <c r="N17" i="1"/>
  <c r="P17" i="1" s="1"/>
  <c r="Z17" i="1"/>
  <c r="GB16" i="1"/>
  <c r="BE16" i="1"/>
  <c r="BD16" i="1"/>
  <c r="BC16" i="1"/>
  <c r="AY16" i="1"/>
  <c r="BJ16" i="1" s="1"/>
  <c r="CN16" i="1"/>
  <c r="CC16" i="1"/>
  <c r="FD16" i="1"/>
  <c r="FC16" i="1"/>
  <c r="AZ16" i="1"/>
  <c r="AA16" i="1"/>
  <c r="Z16" i="1"/>
  <c r="GM16" i="1"/>
  <c r="FW15" i="1"/>
  <c r="AW15" i="1"/>
  <c r="FG15" i="1"/>
  <c r="FA15" i="1"/>
  <c r="BO15" i="1" s="1"/>
  <c r="BD15" i="1"/>
  <c r="CN15" i="1"/>
  <c r="CC15" i="1"/>
  <c r="FD15" i="1"/>
  <c r="FC15" i="1"/>
  <c r="GC15" i="1"/>
  <c r="Z15" i="1"/>
  <c r="AE15" i="1"/>
  <c r="AA15" i="1"/>
  <c r="N15" i="1"/>
  <c r="H15" i="1"/>
  <c r="GE51" i="1"/>
  <c r="FM51" i="1"/>
  <c r="FG51" i="1"/>
  <c r="FC51" i="1"/>
  <c r="FA51" i="1"/>
  <c r="BO51" i="1" s="1"/>
  <c r="AY51" i="1"/>
  <c r="BJ51" i="1" s="1"/>
  <c r="CC51" i="1"/>
  <c r="FD51" i="1"/>
  <c r="BV51" i="1"/>
  <c r="AA51" i="1"/>
  <c r="Z51" i="1"/>
  <c r="N51" i="1"/>
  <c r="AB51" i="1" s="1"/>
  <c r="I51" i="1"/>
  <c r="H51" i="1"/>
  <c r="AP51" i="1"/>
  <c r="AE51" i="1"/>
  <c r="FM43" i="1"/>
  <c r="FD43" i="1"/>
  <c r="FA43" i="1"/>
  <c r="BO43" i="1" s="1"/>
  <c r="BD43" i="1"/>
  <c r="DA43" i="1"/>
  <c r="FC43" i="1"/>
  <c r="BV43" i="1"/>
  <c r="AA43" i="1"/>
  <c r="I43" i="1"/>
  <c r="H43" i="1"/>
  <c r="AP43" i="1"/>
  <c r="AE43" i="1"/>
  <c r="GI14" i="1"/>
  <c r="FD14" i="1"/>
  <c r="FA14" i="1"/>
  <c r="DU14" i="1"/>
  <c r="BC14" i="1"/>
  <c r="BA14" i="1"/>
  <c r="AZ14" i="1"/>
  <c r="AQ14" i="1"/>
  <c r="FC14" i="1"/>
  <c r="BV14" i="1"/>
  <c r="BE14" i="1"/>
  <c r="BD14" i="1"/>
  <c r="AY14" i="1"/>
  <c r="BJ14" i="1" s="1"/>
  <c r="AP14" i="1"/>
  <c r="AE14" i="1"/>
  <c r="AA14" i="1"/>
  <c r="I14" i="1"/>
  <c r="FH14" i="1"/>
  <c r="H14" i="1"/>
  <c r="FM13" i="1"/>
  <c r="FG13" i="1"/>
  <c r="FA13" i="1"/>
  <c r="BD13" i="1"/>
  <c r="AY13" i="1"/>
  <c r="BJ13" i="1" s="1"/>
  <c r="FO13" i="1"/>
  <c r="FD13" i="1"/>
  <c r="FC13" i="1"/>
  <c r="FE13" i="1" s="1"/>
  <c r="BE13" i="1"/>
  <c r="AA13" i="1"/>
  <c r="I13" i="1"/>
  <c r="H13" i="1"/>
  <c r="Z13" i="1"/>
  <c r="AN12" i="1"/>
  <c r="GM12" i="1"/>
  <c r="BC12" i="1"/>
  <c r="AZ12" i="1"/>
  <c r="AY12" i="1"/>
  <c r="AW12" i="1"/>
  <c r="CN12" i="1"/>
  <c r="CC12" i="1"/>
  <c r="FD12" i="1"/>
  <c r="FC12" i="1"/>
  <c r="BV12" i="1"/>
  <c r="BD12" i="1"/>
  <c r="BA12" i="1"/>
  <c r="AP12" i="1"/>
  <c r="AA12" i="1"/>
  <c r="N12" i="1"/>
  <c r="P12" i="1" s="1"/>
  <c r="FH12" i="1"/>
  <c r="GB10" i="1"/>
  <c r="FS10" i="1"/>
  <c r="FA10" i="1"/>
  <c r="BO10" i="1" s="1"/>
  <c r="BE10" i="1"/>
  <c r="GM10" i="1"/>
  <c r="BC10" i="1"/>
  <c r="AW10" i="1"/>
  <c r="FD10" i="1"/>
  <c r="BV10" i="1"/>
  <c r="Z10" i="1"/>
  <c r="AE10" i="1"/>
  <c r="AA10" i="1"/>
  <c r="N10" i="1"/>
  <c r="P10" i="1" s="1"/>
  <c r="I10" i="1"/>
  <c r="H10" i="1"/>
  <c r="FW10" i="1"/>
  <c r="GI10" i="1"/>
  <c r="GB46" i="1"/>
  <c r="FW46" i="1"/>
  <c r="FA46" i="1"/>
  <c r="BO46" i="1" s="1"/>
  <c r="CC46" i="1"/>
  <c r="FD46" i="1"/>
  <c r="FC46" i="1"/>
  <c r="BV46" i="1"/>
  <c r="BC46" i="1"/>
  <c r="AE46" i="1"/>
  <c r="AA46" i="1"/>
  <c r="Z46" i="1"/>
  <c r="N46" i="1"/>
  <c r="P46" i="1" s="1"/>
  <c r="I46" i="1"/>
  <c r="H46" i="1"/>
  <c r="AP46" i="1"/>
  <c r="GI46" i="1"/>
  <c r="AN9" i="1"/>
  <c r="FW9" i="1"/>
  <c r="FM9" i="1"/>
  <c r="BE9" i="1"/>
  <c r="GM9" i="1"/>
  <c r="DU9" i="1"/>
  <c r="BD9" i="1"/>
  <c r="DA9" i="1"/>
  <c r="AW9" i="1"/>
  <c r="CN9" i="1"/>
  <c r="CC9" i="1"/>
  <c r="FD9" i="1"/>
  <c r="FC9" i="1"/>
  <c r="BV9" i="1"/>
  <c r="AA9" i="1"/>
  <c r="AE9" i="1"/>
  <c r="I9" i="1"/>
  <c r="AP9" i="1"/>
  <c r="H9" i="1"/>
  <c r="FH8" i="1"/>
  <c r="DU8" i="1"/>
  <c r="BE8" i="1"/>
  <c r="BC8" i="1"/>
  <c r="BA8" i="1"/>
  <c r="AZ8" i="1"/>
  <c r="DA8" i="1"/>
  <c r="AW8" i="1"/>
  <c r="CN8" i="1"/>
  <c r="FD8" i="1"/>
  <c r="FC8" i="1"/>
  <c r="BZ8" i="1"/>
  <c r="BV8" i="1"/>
  <c r="BD8" i="1"/>
  <c r="AY8" i="1"/>
  <c r="BJ8" i="1" s="1"/>
  <c r="AP8" i="1"/>
  <c r="AE8" i="1"/>
  <c r="AA8" i="1"/>
  <c r="I8" i="1"/>
  <c r="GI7" i="1"/>
  <c r="GB7" i="1"/>
  <c r="FG7" i="1"/>
  <c r="GM7" i="1"/>
  <c r="DU7" i="1"/>
  <c r="BE7" i="1"/>
  <c r="BD7" i="1"/>
  <c r="AY7" i="1"/>
  <c r="BJ7" i="1" s="1"/>
  <c r="AW7" i="1"/>
  <c r="CN7" i="1"/>
  <c r="CC7" i="1"/>
  <c r="FD7" i="1"/>
  <c r="FC7" i="1"/>
  <c r="BV7" i="1"/>
  <c r="BA7" i="1"/>
  <c r="AZ7" i="1"/>
  <c r="I7" i="1"/>
  <c r="AE7" i="1"/>
  <c r="H7" i="1"/>
  <c r="GB6" i="1"/>
  <c r="FH6" i="1"/>
  <c r="AZ6" i="1"/>
  <c r="CW69" i="1"/>
  <c r="CV69" i="1"/>
  <c r="Z6" i="1"/>
  <c r="U69" i="1"/>
  <c r="T69" i="1"/>
  <c r="N6" i="1"/>
  <c r="AD6" i="1" s="1"/>
  <c r="G69" i="1"/>
  <c r="AE6" i="1"/>
  <c r="H6" i="1"/>
  <c r="ER30" i="1" l="1"/>
  <c r="EL30" i="1"/>
  <c r="FE20" i="1"/>
  <c r="BP20" i="1" s="1"/>
  <c r="FE9" i="1"/>
  <c r="FI44" i="1"/>
  <c r="BQ44" i="1" s="1"/>
  <c r="BR44" i="1" s="1"/>
  <c r="FE28" i="1"/>
  <c r="BP28" i="1" s="1"/>
  <c r="AC6" i="1"/>
  <c r="FE64" i="1"/>
  <c r="FE26" i="1"/>
  <c r="BP26" i="1" s="1"/>
  <c r="P11" i="1"/>
  <c r="BN11" i="1" s="1"/>
  <c r="FE25" i="1"/>
  <c r="BP25" i="1" s="1"/>
  <c r="FE50" i="1"/>
  <c r="BP50" i="1" s="1"/>
  <c r="FE36" i="1"/>
  <c r="FE63" i="1"/>
  <c r="BP63" i="1" s="1"/>
  <c r="FE8" i="1"/>
  <c r="FE60" i="1"/>
  <c r="BP60" i="1" s="1"/>
  <c r="FI60" i="1"/>
  <c r="BQ60" i="1" s="1"/>
  <c r="BR60" i="1" s="1"/>
  <c r="FE47" i="1"/>
  <c r="FE61" i="1"/>
  <c r="BP61" i="1" s="1"/>
  <c r="AW13" i="1"/>
  <c r="FO47" i="1"/>
  <c r="FO14" i="1"/>
  <c r="FE14" i="1"/>
  <c r="BP14" i="1" s="1"/>
  <c r="FE30" i="1"/>
  <c r="BP30" i="1" s="1"/>
  <c r="FE37" i="1"/>
  <c r="AY6" i="1"/>
  <c r="FW7" i="1"/>
  <c r="AN8" i="1"/>
  <c r="BD10" i="1"/>
  <c r="DA15" i="1"/>
  <c r="DB15" i="1" s="1"/>
  <c r="BZ14" i="1"/>
  <c r="FM14" i="1"/>
  <c r="FS15" i="1"/>
  <c r="BM15" i="1" s="1"/>
  <c r="CB69" i="1"/>
  <c r="FO9" i="1"/>
  <c r="DU43" i="1"/>
  <c r="AN17" i="1"/>
  <c r="BA6" i="1"/>
  <c r="CM69" i="1"/>
  <c r="EY69" i="1"/>
  <c r="P6" i="1"/>
  <c r="R6" i="1" s="1"/>
  <c r="V6" i="1" s="1"/>
  <c r="X6" i="1" s="1"/>
  <c r="CD69" i="1"/>
  <c r="CO69" i="1"/>
  <c r="AY9" i="1"/>
  <c r="FW12" i="1"/>
  <c r="BE12" i="1"/>
  <c r="DU13" i="1"/>
  <c r="FE43" i="1"/>
  <c r="BP43" i="1" s="1"/>
  <c r="BV16" i="1"/>
  <c r="GM46" i="1"/>
  <c r="BA46" i="1"/>
  <c r="FA6" i="1"/>
  <c r="BO6" i="1" s="1"/>
  <c r="AZ9" i="1"/>
  <c r="AQ12" i="1"/>
  <c r="BA13" i="1"/>
  <c r="GM13" i="1"/>
  <c r="AZ13" i="1"/>
  <c r="AZ43" i="1"/>
  <c r="GI51" i="1"/>
  <c r="FM17" i="1"/>
  <c r="R46" i="1"/>
  <c r="V46" i="1" s="1"/>
  <c r="X46" i="1" s="1"/>
  <c r="CN51" i="1"/>
  <c r="FQ69" i="1"/>
  <c r="CF69" i="1"/>
  <c r="DE69" i="1"/>
  <c r="DS69" i="1"/>
  <c r="FA9" i="1"/>
  <c r="BO9" i="1" s="1"/>
  <c r="FM46" i="1"/>
  <c r="AN46" i="1"/>
  <c r="CN10" i="1"/>
  <c r="DA13" i="1"/>
  <c r="DB13" i="1" s="1"/>
  <c r="CC43" i="1"/>
  <c r="BA43" i="1"/>
  <c r="GM51" i="1"/>
  <c r="BA51" i="1"/>
  <c r="BE15" i="1"/>
  <c r="CK17" i="1"/>
  <c r="DU6" i="1"/>
  <c r="FA8" i="1"/>
  <c r="GE9" i="1"/>
  <c r="DA46" i="1"/>
  <c r="DU46" i="1"/>
  <c r="AH46" i="1" s="1"/>
  <c r="CC10" i="1"/>
  <c r="DA12" i="1"/>
  <c r="BE51" i="1"/>
  <c r="BC51" i="1"/>
  <c r="DA16" i="1"/>
  <c r="DB16" i="1" s="1"/>
  <c r="BE19" i="1"/>
  <c r="FE23" i="1"/>
  <c r="DB47" i="1"/>
  <c r="FG62" i="1"/>
  <c r="DU67" i="1"/>
  <c r="AY22" i="1"/>
  <c r="FE24" i="1"/>
  <c r="BP24" i="1" s="1"/>
  <c r="P28" i="1"/>
  <c r="BN28" i="1" s="1"/>
  <c r="FM28" i="1"/>
  <c r="P30" i="1"/>
  <c r="BN30" i="1" s="1"/>
  <c r="EQ30" i="1"/>
  <c r="GB30" i="1"/>
  <c r="BZ31" i="1"/>
  <c r="AQ36" i="1"/>
  <c r="GM38" i="1"/>
  <c r="AZ38" i="1"/>
  <c r="BA11" i="1"/>
  <c r="FE7" i="1"/>
  <c r="FO8" i="1"/>
  <c r="BD46" i="1"/>
  <c r="BC13" i="1"/>
  <c r="DA14" i="1"/>
  <c r="DB14" i="1" s="1"/>
  <c r="AZ51" i="1"/>
  <c r="AQ17" i="1"/>
  <c r="BE18" i="1"/>
  <c r="DA21" i="1"/>
  <c r="DA29" i="1"/>
  <c r="DB29" i="1" s="1"/>
  <c r="FA29" i="1"/>
  <c r="BO29" i="1" s="1"/>
  <c r="FM48" i="1"/>
  <c r="EP30" i="1"/>
  <c r="DA31" i="1"/>
  <c r="FM36" i="1"/>
  <c r="FH36" i="1"/>
  <c r="FI36" i="1" s="1"/>
  <c r="BQ36" i="1" s="1"/>
  <c r="BR36" i="1" s="1"/>
  <c r="BE55" i="1"/>
  <c r="BC55" i="1"/>
  <c r="AQ7" i="1"/>
  <c r="FO7" i="1"/>
  <c r="CN46" i="1"/>
  <c r="DU12" i="1"/>
  <c r="AH12" i="1" s="1"/>
  <c r="FO12" i="1"/>
  <c r="CC13" i="1"/>
  <c r="CN13" i="1"/>
  <c r="GB13" i="1"/>
  <c r="GB43" i="1"/>
  <c r="BC15" i="1"/>
  <c r="BZ16" i="1"/>
  <c r="DU16" i="1"/>
  <c r="GI17" i="1"/>
  <c r="DU18" i="1"/>
  <c r="FG19" i="1"/>
  <c r="FI19" i="1" s="1"/>
  <c r="BQ19" i="1" s="1"/>
  <c r="BR19" i="1" s="1"/>
  <c r="CC67" i="1"/>
  <c r="AZ67" i="1"/>
  <c r="GI21" i="1"/>
  <c r="FM21" i="1"/>
  <c r="FW22" i="1"/>
  <c r="FA22" i="1"/>
  <c r="BO22" i="1" s="1"/>
  <c r="BA23" i="1"/>
  <c r="CN50" i="1"/>
  <c r="CC24" i="1"/>
  <c r="CN24" i="1"/>
  <c r="AY24" i="1"/>
  <c r="DU26" i="1"/>
  <c r="AN27" i="1"/>
  <c r="CN28" i="1"/>
  <c r="AY28" i="1"/>
  <c r="BJ28" i="1" s="1"/>
  <c r="GB28" i="1"/>
  <c r="FI29" i="1"/>
  <c r="BQ29" i="1" s="1"/>
  <c r="BR29" i="1" s="1"/>
  <c r="BZ48" i="1"/>
  <c r="CH48" i="1" s="1"/>
  <c r="AR48" i="1" s="1"/>
  <c r="GI30" i="1"/>
  <c r="DA37" i="1"/>
  <c r="DB37" i="1" s="1"/>
  <c r="DU37" i="1"/>
  <c r="BC33" i="1"/>
  <c r="BK33" i="1" s="1"/>
  <c r="AY38" i="1"/>
  <c r="GM58" i="1"/>
  <c r="CQ62" i="1"/>
  <c r="AS62" i="1" s="1"/>
  <c r="FO10" i="1"/>
  <c r="FW13" i="1"/>
  <c r="GE14" i="1"/>
  <c r="CC14" i="1"/>
  <c r="CN14" i="1"/>
  <c r="AQ15" i="1"/>
  <c r="BV15" i="1"/>
  <c r="FE16" i="1"/>
  <c r="FE18" i="1"/>
  <c r="BP18" i="1" s="1"/>
  <c r="BD19" i="1"/>
  <c r="AQ20" i="1"/>
  <c r="DU20" i="1"/>
  <c r="BA67" i="1"/>
  <c r="FO21" i="1"/>
  <c r="BC23" i="1"/>
  <c r="EJ23" i="1"/>
  <c r="FA23" i="1"/>
  <c r="AN50" i="1"/>
  <c r="AZ24" i="1"/>
  <c r="BZ26" i="1"/>
  <c r="CH26" i="1" s="1"/>
  <c r="AQ26" i="1"/>
  <c r="DU27" i="1"/>
  <c r="AZ28" i="1"/>
  <c r="CC28" i="1"/>
  <c r="GB37" i="1"/>
  <c r="CN32" i="1"/>
  <c r="CC34" i="1"/>
  <c r="CN34" i="1"/>
  <c r="GM35" i="1"/>
  <c r="AZ35" i="1"/>
  <c r="CC47" i="1"/>
  <c r="BA38" i="1"/>
  <c r="BD39" i="1"/>
  <c r="FO42" i="1"/>
  <c r="FE57" i="1"/>
  <c r="DU65" i="1"/>
  <c r="AY65" i="1"/>
  <c r="EJ17" i="1"/>
  <c r="FO18" i="1"/>
  <c r="ES30" i="1"/>
  <c r="FM33" i="1"/>
  <c r="BE39" i="1"/>
  <c r="AZ42" i="1"/>
  <c r="AY42" i="1"/>
  <c r="BD57" i="1"/>
  <c r="BE57" i="1"/>
  <c r="DU59" i="1"/>
  <c r="AH60" i="1"/>
  <c r="R60" i="1"/>
  <c r="FE51" i="1"/>
  <c r="BP51" i="1" s="1"/>
  <c r="AN51" i="1"/>
  <c r="AN15" i="1"/>
  <c r="DA19" i="1"/>
  <c r="DB19" i="1" s="1"/>
  <c r="FO19" i="1"/>
  <c r="BV23" i="1"/>
  <c r="DB50" i="1"/>
  <c r="FO50" i="1"/>
  <c r="AY27" i="1"/>
  <c r="BJ27" i="1" s="1"/>
  <c r="GM29" i="1"/>
  <c r="AY29" i="1"/>
  <c r="BZ11" i="1"/>
  <c r="CH11" i="1" s="1"/>
  <c r="AR11" i="1" s="1"/>
  <c r="FC11" i="1"/>
  <c r="FE11" i="1" s="1"/>
  <c r="GM11" i="1"/>
  <c r="AZ11" i="1"/>
  <c r="GM52" i="1"/>
  <c r="AZ52" i="1"/>
  <c r="AY52" i="1"/>
  <c r="DA58" i="1"/>
  <c r="BA59" i="1"/>
  <c r="AZ59" i="1"/>
  <c r="FA66" i="1"/>
  <c r="BO66" i="1" s="1"/>
  <c r="EE69" i="1"/>
  <c r="BC7" i="1"/>
  <c r="FA7" i="1"/>
  <c r="BO7" i="1" s="1"/>
  <c r="GI8" i="1"/>
  <c r="BA9" i="1"/>
  <c r="BE46" i="1"/>
  <c r="FA12" i="1"/>
  <c r="BO12" i="1" s="1"/>
  <c r="CN43" i="1"/>
  <c r="AY43" i="1"/>
  <c r="DA51" i="1"/>
  <c r="DB51" i="1" s="1"/>
  <c r="DU51" i="1"/>
  <c r="FE15" i="1"/>
  <c r="BP15" i="1" s="1"/>
  <c r="CK15" i="1"/>
  <c r="CQ15" i="1" s="1"/>
  <c r="AS15" i="1" s="1"/>
  <c r="BA15" i="1"/>
  <c r="FO15" i="1"/>
  <c r="BA16" i="1"/>
  <c r="FW16" i="1"/>
  <c r="EJ18" i="1"/>
  <c r="EU18" i="1" s="1"/>
  <c r="BE67" i="1"/>
  <c r="FA21" i="1"/>
  <c r="FG23" i="1"/>
  <c r="FI23" i="1" s="1"/>
  <c r="BQ23" i="1" s="1"/>
  <c r="BR23" i="1" s="1"/>
  <c r="BV50" i="1"/>
  <c r="BD50" i="1"/>
  <c r="BV24" i="1"/>
  <c r="GI26" i="1"/>
  <c r="BA26" i="1"/>
  <c r="FO26" i="1"/>
  <c r="FH27" i="1"/>
  <c r="FI27" i="1" s="1"/>
  <c r="BQ27" i="1" s="1"/>
  <c r="BR27" i="1" s="1"/>
  <c r="CC27" i="1"/>
  <c r="GI28" i="1"/>
  <c r="FA31" i="1"/>
  <c r="BO31" i="1" s="1"/>
  <c r="CC37" i="1"/>
  <c r="FO54" i="1"/>
  <c r="AW54" i="1"/>
  <c r="FG54" i="1"/>
  <c r="BZ58" i="1"/>
  <c r="CH58" i="1" s="1"/>
  <c r="AR58" i="1" s="1"/>
  <c r="FD58" i="1"/>
  <c r="FE58" i="1" s="1"/>
  <c r="BP58" i="1" s="1"/>
  <c r="GE68" i="1"/>
  <c r="AN34" i="1"/>
  <c r="BV40" i="1"/>
  <c r="FW41" i="1"/>
  <c r="AY11" i="1"/>
  <c r="AQ25" i="1"/>
  <c r="GI25" i="1"/>
  <c r="FS52" i="1"/>
  <c r="BM52" i="1" s="1"/>
  <c r="CC55" i="1"/>
  <c r="AZ57" i="1"/>
  <c r="FM57" i="1"/>
  <c r="AY58" i="1"/>
  <c r="BJ58" i="1" s="1"/>
  <c r="FM58" i="1"/>
  <c r="FW61" i="1"/>
  <c r="AN63" i="1"/>
  <c r="DA64" i="1"/>
  <c r="AQ62" i="1"/>
  <c r="DA62" i="1"/>
  <c r="DB62" i="1" s="1"/>
  <c r="BV68" i="1"/>
  <c r="DA48" i="1"/>
  <c r="DB48" i="1" s="1"/>
  <c r="BD30" i="1"/>
  <c r="BV31" i="1"/>
  <c r="FW37" i="1"/>
  <c r="CN33" i="1"/>
  <c r="AZ33" i="1"/>
  <c r="AQ34" i="1"/>
  <c r="CC35" i="1"/>
  <c r="DA35" i="1"/>
  <c r="FA47" i="1"/>
  <c r="BO47" i="1" s="1"/>
  <c r="DA39" i="1"/>
  <c r="DB39" i="1" s="1"/>
  <c r="FE40" i="1"/>
  <c r="BD41" i="1"/>
  <c r="AN44" i="1"/>
  <c r="FD44" i="1"/>
  <c r="FE44" i="1" s="1"/>
  <c r="FM45" i="1"/>
  <c r="CN49" i="1"/>
  <c r="AZ49" i="1"/>
  <c r="EJ49" i="1"/>
  <c r="ES49" i="1" s="1"/>
  <c r="GB49" i="1"/>
  <c r="AC11" i="1"/>
  <c r="BV25" i="1"/>
  <c r="CC52" i="1"/>
  <c r="EJ53" i="1"/>
  <c r="FA53" i="1"/>
  <c r="BO53" i="1" s="1"/>
  <c r="GE53" i="1"/>
  <c r="EJ55" i="1"/>
  <c r="EP55" i="1" s="1"/>
  <c r="FA55" i="1"/>
  <c r="BA56" i="1"/>
  <c r="BA57" i="1"/>
  <c r="FA57" i="1"/>
  <c r="AZ58" i="1"/>
  <c r="CC59" i="1"/>
  <c r="GB60" i="1"/>
  <c r="GE61" i="1"/>
  <c r="BC63" i="1"/>
  <c r="FA64" i="1"/>
  <c r="AZ65" i="1"/>
  <c r="FW65" i="1"/>
  <c r="DU68" i="1"/>
  <c r="AH68" i="1" s="1"/>
  <c r="FE5" i="1"/>
  <c r="BP5" i="1" s="1"/>
  <c r="BA5" i="1"/>
  <c r="BA35" i="1"/>
  <c r="EJ38" i="1"/>
  <c r="FA38" i="1"/>
  <c r="AQ39" i="1"/>
  <c r="FE41" i="1"/>
  <c r="BP41" i="1" s="1"/>
  <c r="FG41" i="1"/>
  <c r="BA42" i="1"/>
  <c r="BA49" i="1"/>
  <c r="BA52" i="1"/>
  <c r="BD53" i="1"/>
  <c r="BD55" i="1"/>
  <c r="BC56" i="1"/>
  <c r="BC57" i="1"/>
  <c r="BA58" i="1"/>
  <c r="BA65" i="1"/>
  <c r="FE66" i="1"/>
  <c r="DA41" i="1"/>
  <c r="DB41" i="1" s="1"/>
  <c r="FA42" i="1"/>
  <c r="FW42" i="1"/>
  <c r="AQ44" i="1"/>
  <c r="FA11" i="1"/>
  <c r="BE53" i="1"/>
  <c r="GI55" i="1"/>
  <c r="BD56" i="1"/>
  <c r="BD59" i="1"/>
  <c r="GI59" i="1"/>
  <c r="DA61" i="1"/>
  <c r="DB61" i="1" s="1"/>
  <c r="DA63" i="1"/>
  <c r="BE64" i="1"/>
  <c r="AY68" i="1"/>
  <c r="BJ68" i="1" s="1"/>
  <c r="BC68" i="1"/>
  <c r="FM68" i="1"/>
  <c r="BC5" i="1"/>
  <c r="BD33" i="1"/>
  <c r="DA34" i="1"/>
  <c r="DB34" i="1" s="1"/>
  <c r="GI35" i="1"/>
  <c r="BD38" i="1"/>
  <c r="BA39" i="1"/>
  <c r="AQ41" i="1"/>
  <c r="FM41" i="1"/>
  <c r="BD49" i="1"/>
  <c r="FA49" i="1"/>
  <c r="BO49" i="1" s="1"/>
  <c r="GI49" i="1"/>
  <c r="DA25" i="1"/>
  <c r="DA53" i="1"/>
  <c r="DB53" i="1" s="1"/>
  <c r="DU53" i="1"/>
  <c r="AH53" i="1" s="1"/>
  <c r="FW56" i="1"/>
  <c r="AZ61" i="1"/>
  <c r="GM61" i="1"/>
  <c r="AQ63" i="1"/>
  <c r="BE66" i="1"/>
  <c r="FM66" i="1"/>
  <c r="AZ68" i="1"/>
  <c r="BV29" i="1"/>
  <c r="AY30" i="1"/>
  <c r="FM30" i="1"/>
  <c r="BE37" i="1"/>
  <c r="BD32" i="1"/>
  <c r="GE33" i="1"/>
  <c r="BC34" i="1"/>
  <c r="BK34" i="1" s="1"/>
  <c r="GI36" i="1"/>
  <c r="CN36" i="1"/>
  <c r="AZ36" i="1"/>
  <c r="BD36" i="1"/>
  <c r="AY47" i="1"/>
  <c r="BJ47" i="1" s="1"/>
  <c r="FW38" i="1"/>
  <c r="BZ38" i="1"/>
  <c r="CH38" i="1" s="1"/>
  <c r="AR38" i="1" s="1"/>
  <c r="BC39" i="1"/>
  <c r="FA39" i="1"/>
  <c r="BP39" i="1" s="1"/>
  <c r="FW39" i="1"/>
  <c r="FA40" i="1"/>
  <c r="BO40" i="1" s="1"/>
  <c r="FO41" i="1"/>
  <c r="AZ44" i="1"/>
  <c r="BE49" i="1"/>
  <c r="BE52" i="1"/>
  <c r="FE55" i="1"/>
  <c r="BV56" i="1"/>
  <c r="DA56" i="1"/>
  <c r="DU56" i="1"/>
  <c r="FG56" i="1"/>
  <c r="DA57" i="1"/>
  <c r="DU57" i="1"/>
  <c r="GE58" i="1"/>
  <c r="CK61" i="1"/>
  <c r="FO63" i="1"/>
  <c r="BC62" i="1"/>
  <c r="AZ66" i="1"/>
  <c r="AN5" i="1"/>
  <c r="DU35" i="1"/>
  <c r="CC36" i="1"/>
  <c r="EJ47" i="1"/>
  <c r="AQ38" i="1"/>
  <c r="DA38" i="1"/>
  <c r="DB38" i="1" s="1"/>
  <c r="DU38" i="1"/>
  <c r="BD40" i="1"/>
  <c r="FE42" i="1"/>
  <c r="DU42" i="1"/>
  <c r="BV44" i="1"/>
  <c r="CH44" i="1" s="1"/>
  <c r="AR44" i="1" s="1"/>
  <c r="BA44" i="1"/>
  <c r="FA44" i="1"/>
  <c r="DU49" i="1"/>
  <c r="DU11" i="1"/>
  <c r="CC25" i="1"/>
  <c r="DU52" i="1"/>
  <c r="AH52" i="1" s="1"/>
  <c r="FO55" i="1"/>
  <c r="FE56" i="1"/>
  <c r="BP56" i="1" s="1"/>
  <c r="BD62" i="1"/>
  <c r="GE62" i="1"/>
  <c r="FE65" i="1"/>
  <c r="BP65" i="1" s="1"/>
  <c r="BA68" i="1"/>
  <c r="R12" i="1"/>
  <c r="BN12" i="1"/>
  <c r="BP13" i="1"/>
  <c r="BO13" i="1"/>
  <c r="DB9" i="1"/>
  <c r="R10" i="1"/>
  <c r="GE8" i="1"/>
  <c r="AP6" i="1"/>
  <c r="BT69" i="1"/>
  <c r="CC6" i="1"/>
  <c r="CL69" i="1"/>
  <c r="FG6" i="1"/>
  <c r="FT69" i="1"/>
  <c r="DA7" i="1"/>
  <c r="DB8" i="1"/>
  <c r="AQ9" i="1"/>
  <c r="BZ46" i="1"/>
  <c r="CH46" i="1" s="1"/>
  <c r="AR46" i="1" s="1"/>
  <c r="FE46" i="1"/>
  <c r="BP46" i="1" s="1"/>
  <c r="GC10" i="1"/>
  <c r="AM10" i="1" s="1"/>
  <c r="AL10" i="1"/>
  <c r="GC12" i="1"/>
  <c r="AL12" i="1"/>
  <c r="FS13" i="1"/>
  <c r="BM13" i="1" s="1"/>
  <c r="BZ13" i="1"/>
  <c r="AY15" i="1"/>
  <c r="BJ15" i="1" s="1"/>
  <c r="AW16" i="1"/>
  <c r="FO16" i="1"/>
  <c r="N67" i="1"/>
  <c r="AC67" i="1" s="1"/>
  <c r="Z67" i="1"/>
  <c r="BZ21" i="1"/>
  <c r="CH21" i="1" s="1"/>
  <c r="AR21" i="1" s="1"/>
  <c r="CK24" i="1"/>
  <c r="EJ8" i="1"/>
  <c r="AQ6" i="1"/>
  <c r="BU69" i="1"/>
  <c r="CX69" i="1"/>
  <c r="DW69" i="1"/>
  <c r="EG69" i="1"/>
  <c r="GM6" i="1"/>
  <c r="AN7" i="1"/>
  <c r="AP7" i="1"/>
  <c r="CK7" i="1"/>
  <c r="CQ7" i="1" s="1"/>
  <c r="AS7" i="1" s="1"/>
  <c r="CK8" i="1"/>
  <c r="CQ8" i="1" s="1"/>
  <c r="AS8" i="1" s="1"/>
  <c r="Z9" i="1"/>
  <c r="N9" i="1"/>
  <c r="AD9" i="1" s="1"/>
  <c r="AY46" i="1"/>
  <c r="BJ46" i="1" s="1"/>
  <c r="GE46" i="1"/>
  <c r="FH10" i="1"/>
  <c r="AZ10" i="1"/>
  <c r="AE12" i="1"/>
  <c r="AD12" i="1"/>
  <c r="AC12" i="1"/>
  <c r="AB12" i="1"/>
  <c r="DM69" i="1"/>
  <c r="L69" i="1"/>
  <c r="AA6" i="1"/>
  <c r="BE6" i="1"/>
  <c r="BV6" i="1"/>
  <c r="CE69" i="1"/>
  <c r="CN6" i="1"/>
  <c r="CY69" i="1"/>
  <c r="Z7" i="1"/>
  <c r="H8" i="1"/>
  <c r="GM8" i="1"/>
  <c r="AQ8" i="1"/>
  <c r="AZ46" i="1"/>
  <c r="BA10" i="1"/>
  <c r="BZ12" i="1"/>
  <c r="CH12" i="1" s="1"/>
  <c r="AR12" i="1" s="1"/>
  <c r="GE12" i="1"/>
  <c r="GI13" i="1"/>
  <c r="Z14" i="1"/>
  <c r="N14" i="1"/>
  <c r="AD14" i="1" s="1"/>
  <c r="BZ51" i="1"/>
  <c r="CH51" i="1" s="1"/>
  <c r="AR51" i="1" s="1"/>
  <c r="DA18" i="1"/>
  <c r="FE67" i="1"/>
  <c r="BP67" i="1" s="1"/>
  <c r="GB22" i="1"/>
  <c r="Z8" i="1"/>
  <c r="N8" i="1"/>
  <c r="AD8" i="1" s="1"/>
  <c r="CK9" i="1"/>
  <c r="CQ9" i="1" s="1"/>
  <c r="AS9" i="1" s="1"/>
  <c r="GM15" i="1"/>
  <c r="AZ15" i="1"/>
  <c r="C69" i="1"/>
  <c r="M69" i="1"/>
  <c r="BZ6" i="1"/>
  <c r="AA7" i="1"/>
  <c r="CC8" i="1"/>
  <c r="CH8" i="1" s="1"/>
  <c r="AR8" i="1" s="1"/>
  <c r="FW8" i="1"/>
  <c r="AP10" i="1"/>
  <c r="BN10" i="1"/>
  <c r="BM10" i="1"/>
  <c r="FC10" i="1"/>
  <c r="FE10" i="1" s="1"/>
  <c r="BP10" i="1" s="1"/>
  <c r="BZ10" i="1"/>
  <c r="DA10" i="1"/>
  <c r="DU10" i="1"/>
  <c r="AH10" i="1" s="1"/>
  <c r="FE12" i="1"/>
  <c r="AN13" i="1"/>
  <c r="AQ13" i="1"/>
  <c r="AP13" i="1"/>
  <c r="AC15" i="1"/>
  <c r="P15" i="1"/>
  <c r="BN15" i="1" s="1"/>
  <c r="BN46" i="1"/>
  <c r="CK6" i="1"/>
  <c r="W69" i="1"/>
  <c r="BX69" i="1"/>
  <c r="FC6" i="1"/>
  <c r="DQ69" i="1"/>
  <c r="BC6" i="1"/>
  <c r="BK6" i="1" s="1"/>
  <c r="EB69" i="1"/>
  <c r="EJ6" i="1"/>
  <c r="GC46" i="1"/>
  <c r="AM46" i="1" s="1"/>
  <c r="FS46" i="1"/>
  <c r="BM46" i="1" s="1"/>
  <c r="AL46" i="1"/>
  <c r="FG10" i="1"/>
  <c r="FM10" i="1"/>
  <c r="FG12" i="1"/>
  <c r="FM12" i="1"/>
  <c r="H20" i="1"/>
  <c r="DB20" i="1"/>
  <c r="CK67" i="1"/>
  <c r="CQ67" i="1" s="1"/>
  <c r="AS67" i="1" s="1"/>
  <c r="BE21" i="1"/>
  <c r="BC21" i="1"/>
  <c r="BK21" i="1" s="1"/>
  <c r="F69" i="1"/>
  <c r="CU69" i="1"/>
  <c r="DA6" i="1"/>
  <c r="ED69" i="1"/>
  <c r="AD10" i="1"/>
  <c r="AC10" i="1"/>
  <c r="Q69" i="1"/>
  <c r="FS12" i="1"/>
  <c r="BM12" i="1" s="1"/>
  <c r="GB12" i="1"/>
  <c r="D69" i="1"/>
  <c r="CG69" i="1"/>
  <c r="EJ9" i="1"/>
  <c r="EL9" i="1" s="1"/>
  <c r="E69" i="1"/>
  <c r="AP69" i="1" s="1"/>
  <c r="I6" i="1"/>
  <c r="O69" i="1"/>
  <c r="AB6" i="1"/>
  <c r="AW6" i="1"/>
  <c r="BY69" i="1"/>
  <c r="FD6" i="1"/>
  <c r="CS69" i="1"/>
  <c r="DR69" i="1"/>
  <c r="BD6" i="1"/>
  <c r="EC69" i="1"/>
  <c r="FP69" i="1"/>
  <c r="EJ7" i="1"/>
  <c r="EL7" i="1" s="1"/>
  <c r="GE7" i="1"/>
  <c r="BC9" i="1"/>
  <c r="BK9" i="1" s="1"/>
  <c r="AW46" i="1"/>
  <c r="FO46" i="1"/>
  <c r="AY10" i="1"/>
  <c r="AN10" i="1"/>
  <c r="N7" i="1"/>
  <c r="FH7" i="1"/>
  <c r="FI7" i="1" s="1"/>
  <c r="BQ7" i="1" s="1"/>
  <c r="BR7" i="1" s="1"/>
  <c r="FG8" i="1"/>
  <c r="GB8" i="1"/>
  <c r="GI9" i="1"/>
  <c r="AB46" i="1"/>
  <c r="H12" i="1"/>
  <c r="Z12" i="1"/>
  <c r="FG16" i="1"/>
  <c r="FM16" i="1"/>
  <c r="BZ17" i="1"/>
  <c r="CH17" i="1" s="1"/>
  <c r="AR17" i="1" s="1"/>
  <c r="FS17" i="1"/>
  <c r="BM17" i="1" s="1"/>
  <c r="FO17" i="1"/>
  <c r="AW17" i="1"/>
  <c r="BO17" i="1"/>
  <c r="GB17" i="1"/>
  <c r="AW20" i="1"/>
  <c r="EJ20" i="1"/>
  <c r="FO20" i="1"/>
  <c r="DF69" i="1"/>
  <c r="DV69" i="1"/>
  <c r="EF69" i="1"/>
  <c r="EZ69" i="1"/>
  <c r="GF69" i="1"/>
  <c r="FG9" i="1"/>
  <c r="GB9" i="1"/>
  <c r="AC46" i="1"/>
  <c r="EJ46" i="1"/>
  <c r="AB10" i="1"/>
  <c r="I12" i="1"/>
  <c r="N13" i="1"/>
  <c r="FS14" i="1"/>
  <c r="BM14" i="1" s="1"/>
  <c r="EJ43" i="1"/>
  <c r="FO51" i="1"/>
  <c r="AB18" i="1"/>
  <c r="P18" i="1"/>
  <c r="AD18" i="1"/>
  <c r="AC18" i="1"/>
  <c r="CN18" i="1"/>
  <c r="BV19" i="1"/>
  <c r="FS19" i="1"/>
  <c r="BM19" i="1" s="1"/>
  <c r="BZ20" i="1"/>
  <c r="FS20" i="1"/>
  <c r="BM20" i="1" s="1"/>
  <c r="EJ67" i="1"/>
  <c r="EJ21" i="1"/>
  <c r="BN22" i="1"/>
  <c r="FH9" i="1"/>
  <c r="AD46" i="1"/>
  <c r="FG46" i="1"/>
  <c r="EJ10" i="1"/>
  <c r="GI12" i="1"/>
  <c r="GM14" i="1"/>
  <c r="N43" i="1"/>
  <c r="AD43" i="1" s="1"/>
  <c r="Z43" i="1"/>
  <c r="AW43" i="1"/>
  <c r="GI43" i="1"/>
  <c r="R17" i="1"/>
  <c r="AH17" i="1"/>
  <c r="DB17" i="1"/>
  <c r="FE17" i="1"/>
  <c r="BP17" i="1" s="1"/>
  <c r="I18" i="1"/>
  <c r="BO18" i="1"/>
  <c r="FG18" i="1"/>
  <c r="EO18" i="1"/>
  <c r="BO19" i="1"/>
  <c r="BO20" i="1"/>
  <c r="FW20" i="1"/>
  <c r="AW67" i="1"/>
  <c r="GB21" i="1"/>
  <c r="FW21" i="1"/>
  <c r="GB23" i="1"/>
  <c r="AW27" i="1"/>
  <c r="FO27" i="1"/>
  <c r="FM6" i="1"/>
  <c r="FH46" i="1"/>
  <c r="EJ12" i="1"/>
  <c r="AW14" i="1"/>
  <c r="FW14" i="1"/>
  <c r="DB43" i="1"/>
  <c r="AW51" i="1"/>
  <c r="BD51" i="1"/>
  <c r="GB51" i="1"/>
  <c r="FW51" i="1"/>
  <c r="FH15" i="1"/>
  <c r="FI15" i="1" s="1"/>
  <c r="BQ15" i="1" s="1"/>
  <c r="BR15" i="1" s="1"/>
  <c r="AC17" i="1"/>
  <c r="AB17" i="1"/>
  <c r="AE17" i="1"/>
  <c r="AD17" i="1"/>
  <c r="AL19" i="1"/>
  <c r="DB67" i="1"/>
  <c r="FO67" i="1"/>
  <c r="BD21" i="1"/>
  <c r="BO21" i="1"/>
  <c r="CK22" i="1"/>
  <c r="CQ22" i="1" s="1"/>
  <c r="AS22" i="1" s="1"/>
  <c r="AQ22" i="1"/>
  <c r="CP69" i="1"/>
  <c r="CZ69" i="1"/>
  <c r="DN69" i="1"/>
  <c r="DY69" i="1"/>
  <c r="FX69" i="1"/>
  <c r="FS8" i="1"/>
  <c r="BM8" i="1" s="1"/>
  <c r="K69" i="1"/>
  <c r="S69" i="1"/>
  <c r="CA69" i="1"/>
  <c r="CI69" i="1"/>
  <c r="DO69" i="1"/>
  <c r="EA69" i="1"/>
  <c r="EI69" i="1"/>
  <c r="FO6" i="1"/>
  <c r="GJ69" i="1"/>
  <c r="FM7" i="1"/>
  <c r="CK12" i="1"/>
  <c r="CQ12" i="1" s="1"/>
  <c r="AS12" i="1" s="1"/>
  <c r="FH13" i="1"/>
  <c r="FI13" i="1" s="1"/>
  <c r="BQ13" i="1" s="1"/>
  <c r="BR13" i="1" s="1"/>
  <c r="AE13" i="1"/>
  <c r="EJ13" i="1"/>
  <c r="AL14" i="1"/>
  <c r="BO14" i="1"/>
  <c r="FG14" i="1"/>
  <c r="BC43" i="1"/>
  <c r="FO43" i="1"/>
  <c r="AL16" i="1"/>
  <c r="GC16" i="1"/>
  <c r="AM16" i="1" s="1"/>
  <c r="BN17" i="1"/>
  <c r="Z19" i="1"/>
  <c r="FE19" i="1"/>
  <c r="BP19" i="1" s="1"/>
  <c r="GE19" i="1"/>
  <c r="CC20" i="1"/>
  <c r="GE20" i="1"/>
  <c r="AQ67" i="1"/>
  <c r="FE21" i="1"/>
  <c r="FE22" i="1"/>
  <c r="DA22" i="1"/>
  <c r="DU22" i="1"/>
  <c r="AH22" i="1" s="1"/>
  <c r="FM8" i="1"/>
  <c r="BV13" i="1"/>
  <c r="AN14" i="1"/>
  <c r="CK14" i="1"/>
  <c r="EJ14" i="1"/>
  <c r="EL14" i="1" s="1"/>
  <c r="BE43" i="1"/>
  <c r="AD51" i="1"/>
  <c r="AC51" i="1"/>
  <c r="P51" i="1"/>
  <c r="BN51" i="1" s="1"/>
  <c r="BZ15" i="1"/>
  <c r="DU15" i="1"/>
  <c r="GE15" i="1"/>
  <c r="AQ16" i="1"/>
  <c r="AN16" i="1"/>
  <c r="AP16" i="1"/>
  <c r="FA16" i="1"/>
  <c r="FW17" i="1"/>
  <c r="H17" i="1"/>
  <c r="GM20" i="1"/>
  <c r="GI20" i="1"/>
  <c r="AD21" i="1"/>
  <c r="P21" i="1"/>
  <c r="V22" i="1"/>
  <c r="X22" i="1" s="1"/>
  <c r="GM22" i="1"/>
  <c r="AZ22" i="1"/>
  <c r="AA50" i="1"/>
  <c r="N50" i="1"/>
  <c r="EJ50" i="1"/>
  <c r="BO30" i="1"/>
  <c r="FW43" i="1"/>
  <c r="AP15" i="1"/>
  <c r="N16" i="1"/>
  <c r="P16" i="1" s="1"/>
  <c r="AE16" i="1"/>
  <c r="FH16" i="1"/>
  <c r="FS16" i="1"/>
  <c r="BM16" i="1" s="1"/>
  <c r="FG17" i="1"/>
  <c r="FW19" i="1"/>
  <c r="FM20" i="1"/>
  <c r="AP22" i="1"/>
  <c r="CN23" i="1"/>
  <c r="DB24" i="1"/>
  <c r="GB26" i="1"/>
  <c r="FW26" i="1"/>
  <c r="DB27" i="1"/>
  <c r="FS27" i="1"/>
  <c r="BM27" i="1" s="1"/>
  <c r="AW28" i="1"/>
  <c r="FO28" i="1"/>
  <c r="EJ28" i="1"/>
  <c r="FO29" i="1"/>
  <c r="FH17" i="1"/>
  <c r="GI19" i="1"/>
  <c r="AN21" i="1"/>
  <c r="AW23" i="1"/>
  <c r="AD26" i="1"/>
  <c r="AC26" i="1"/>
  <c r="AB26" i="1"/>
  <c r="P26" i="1"/>
  <c r="DB28" i="1"/>
  <c r="FW28" i="1"/>
  <c r="EJ29" i="1"/>
  <c r="AW48" i="1"/>
  <c r="FO48" i="1"/>
  <c r="FW48" i="1"/>
  <c r="GC30" i="1"/>
  <c r="FS30" i="1"/>
  <c r="BM30" i="1" s="1"/>
  <c r="AL30" i="1"/>
  <c r="GB14" i="1"/>
  <c r="AQ43" i="1"/>
  <c r="I15" i="1"/>
  <c r="FM15" i="1"/>
  <c r="H16" i="1"/>
  <c r="CN17" i="1"/>
  <c r="AP18" i="1"/>
  <c r="N19" i="1"/>
  <c r="CK20" i="1"/>
  <c r="CQ20" i="1" s="1"/>
  <c r="AS20" i="1" s="1"/>
  <c r="GB20" i="1"/>
  <c r="AB21" i="1"/>
  <c r="I22" i="1"/>
  <c r="FH22" i="1"/>
  <c r="FI22" i="1" s="1"/>
  <c r="BQ22" i="1" s="1"/>
  <c r="BR22" i="1" s="1"/>
  <c r="AN22" i="1"/>
  <c r="AQ24" i="1"/>
  <c r="BE26" i="1"/>
  <c r="BD26" i="1"/>
  <c r="FG43" i="1"/>
  <c r="GM43" i="1"/>
  <c r="EJ51" i="1"/>
  <c r="EL51" i="1" s="1"/>
  <c r="AB15" i="1"/>
  <c r="I16" i="1"/>
  <c r="AP19" i="1"/>
  <c r="N20" i="1"/>
  <c r="FH20" i="1"/>
  <c r="FI20" i="1" s="1"/>
  <c r="BQ20" i="1" s="1"/>
  <c r="BR20" i="1" s="1"/>
  <c r="FG67" i="1"/>
  <c r="GB67" i="1"/>
  <c r="GM67" i="1"/>
  <c r="AB22" i="1"/>
  <c r="GI22" i="1"/>
  <c r="H23" i="1"/>
  <c r="GI23" i="1"/>
  <c r="N23" i="1"/>
  <c r="AB23" i="1" s="1"/>
  <c r="BZ23" i="1"/>
  <c r="H50" i="1"/>
  <c r="GM50" i="1"/>
  <c r="AW50" i="1"/>
  <c r="BO50" i="1"/>
  <c r="GI50" i="1"/>
  <c r="GC27" i="1"/>
  <c r="AL27" i="1"/>
  <c r="AL37" i="1"/>
  <c r="GC37" i="1"/>
  <c r="FW33" i="1"/>
  <c r="GB33" i="1"/>
  <c r="FH43" i="1"/>
  <c r="AL15" i="1"/>
  <c r="EJ15" i="1"/>
  <c r="GI15" i="1"/>
  <c r="I17" i="1"/>
  <c r="AP20" i="1"/>
  <c r="FH67" i="1"/>
  <c r="AC22" i="1"/>
  <c r="EJ22" i="1"/>
  <c r="EL22" i="1" s="1"/>
  <c r="FM22" i="1"/>
  <c r="DA23" i="1"/>
  <c r="N24" i="1"/>
  <c r="Z24" i="1"/>
  <c r="GC26" i="1"/>
  <c r="AL26" i="1"/>
  <c r="AB27" i="1"/>
  <c r="P27" i="1"/>
  <c r="CK27" i="1"/>
  <c r="CQ27" i="1" s="1"/>
  <c r="AS27" i="1" s="1"/>
  <c r="AN28" i="1"/>
  <c r="AQ28" i="1"/>
  <c r="AP28" i="1"/>
  <c r="R31" i="1"/>
  <c r="FE33" i="1"/>
  <c r="BP33" i="1" s="1"/>
  <c r="BO45" i="1"/>
  <c r="FH51" i="1"/>
  <c r="FI51" i="1" s="1"/>
  <c r="BQ51" i="1" s="1"/>
  <c r="BR51" i="1" s="1"/>
  <c r="AD15" i="1"/>
  <c r="GB15" i="1"/>
  <c r="GA15" i="1" s="1"/>
  <c r="EJ16" i="1"/>
  <c r="GI16" i="1"/>
  <c r="FM18" i="1"/>
  <c r="AP67" i="1"/>
  <c r="FH21" i="1"/>
  <c r="FI21" i="1" s="1"/>
  <c r="BQ21" i="1" s="1"/>
  <c r="BR21" i="1" s="1"/>
  <c r="AD22" i="1"/>
  <c r="I23" i="1"/>
  <c r="AP23" i="1"/>
  <c r="AP50" i="1"/>
  <c r="FH50" i="1"/>
  <c r="FG50" i="1"/>
  <c r="I50" i="1"/>
  <c r="AQ50" i="1"/>
  <c r="CK50" i="1"/>
  <c r="EJ24" i="1"/>
  <c r="DB26" i="1"/>
  <c r="FD27" i="1"/>
  <c r="FE27" i="1" s="1"/>
  <c r="BP27" i="1" s="1"/>
  <c r="BZ27" i="1"/>
  <c r="GI27" i="1"/>
  <c r="BZ19" i="1"/>
  <c r="FM19" i="1"/>
  <c r="FO22" i="1"/>
  <c r="BO23" i="1"/>
  <c r="FO23" i="1"/>
  <c r="FW50" i="1"/>
  <c r="AW26" i="1"/>
  <c r="FS26" i="1"/>
  <c r="BM26" i="1" s="1"/>
  <c r="AZ27" i="1"/>
  <c r="BZ29" i="1"/>
  <c r="FC29" i="1"/>
  <c r="FE29" i="1" s="1"/>
  <c r="R37" i="1"/>
  <c r="AH37" i="1"/>
  <c r="BN37" i="1"/>
  <c r="H24" i="1"/>
  <c r="AN24" i="1"/>
  <c r="AP27" i="1"/>
  <c r="FH28" i="1"/>
  <c r="AE28" i="1"/>
  <c r="BO28" i="1"/>
  <c r="FG28" i="1"/>
  <c r="AQ48" i="1"/>
  <c r="R48" i="1"/>
  <c r="EU30" i="1"/>
  <c r="GC31" i="1"/>
  <c r="AL31" i="1"/>
  <c r="H37" i="1"/>
  <c r="FI32" i="1"/>
  <c r="BQ32" i="1" s="1"/>
  <c r="BR32" i="1" s="1"/>
  <c r="BZ40" i="1"/>
  <c r="AW66" i="1"/>
  <c r="FO66" i="1"/>
  <c r="H26" i="1"/>
  <c r="Z26" i="1"/>
  <c r="AR26" i="1"/>
  <c r="AN26" i="1"/>
  <c r="GC29" i="1"/>
  <c r="FS29" i="1"/>
  <c r="BM29" i="1" s="1"/>
  <c r="EJ48" i="1"/>
  <c r="FD48" i="1"/>
  <c r="FE48" i="1" s="1"/>
  <c r="BP48" i="1" s="1"/>
  <c r="EO30" i="1"/>
  <c r="EV30" i="1"/>
  <c r="EN30" i="1"/>
  <c r="GE30" i="1"/>
  <c r="AZ31" i="1"/>
  <c r="CH31" i="1"/>
  <c r="AR31" i="1" s="1"/>
  <c r="AE37" i="1"/>
  <c r="AD37" i="1"/>
  <c r="AC37" i="1"/>
  <c r="AB37" i="1"/>
  <c r="BZ33" i="1"/>
  <c r="AP35" i="1"/>
  <c r="AQ35" i="1"/>
  <c r="AN35" i="1"/>
  <c r="FO49" i="1"/>
  <c r="AW49" i="1"/>
  <c r="GI24" i="1"/>
  <c r="AN29" i="1"/>
  <c r="AP29" i="1"/>
  <c r="GC48" i="1"/>
  <c r="AL48" i="1"/>
  <c r="BN31" i="1"/>
  <c r="FE31" i="1"/>
  <c r="DB31" i="1"/>
  <c r="DU31" i="1"/>
  <c r="AH31" i="1" s="1"/>
  <c r="BZ37" i="1"/>
  <c r="FE34" i="1"/>
  <c r="BP34" i="1" s="1"/>
  <c r="DU34" i="1"/>
  <c r="BE44" i="1"/>
  <c r="BD44" i="1"/>
  <c r="BC44" i="1"/>
  <c r="AW24" i="1"/>
  <c r="EJ26" i="1"/>
  <c r="EL26" i="1" s="1"/>
  <c r="GE48" i="1"/>
  <c r="AN48" i="1"/>
  <c r="FO30" i="1"/>
  <c r="AP31" i="1"/>
  <c r="FG31" i="1"/>
  <c r="FM31" i="1"/>
  <c r="AN31" i="1"/>
  <c r="GE32" i="1"/>
  <c r="AN32" i="1"/>
  <c r="AZ34" i="1"/>
  <c r="GM34" i="1"/>
  <c r="AW35" i="1"/>
  <c r="FO35" i="1"/>
  <c r="FH24" i="1"/>
  <c r="FI24" i="1" s="1"/>
  <c r="BQ24" i="1" s="1"/>
  <c r="BR24" i="1" s="1"/>
  <c r="CK26" i="1"/>
  <c r="CQ26" i="1" s="1"/>
  <c r="AS26" i="1" s="1"/>
  <c r="AC27" i="1"/>
  <c r="EJ27" i="1"/>
  <c r="AB28" i="1"/>
  <c r="AQ29" i="1"/>
  <c r="GE29" i="1"/>
  <c r="Z48" i="1"/>
  <c r="AY31" i="1"/>
  <c r="BJ31" i="1" s="1"/>
  <c r="DB32" i="1"/>
  <c r="FO32" i="1"/>
  <c r="AW32" i="1"/>
  <c r="EJ33" i="1"/>
  <c r="BA34" i="1"/>
  <c r="FH26" i="1"/>
  <c r="FI26" i="1" s="1"/>
  <c r="BQ26" i="1" s="1"/>
  <c r="BR26" i="1" s="1"/>
  <c r="AD27" i="1"/>
  <c r="GB27" i="1"/>
  <c r="AC28" i="1"/>
  <c r="Z29" i="1"/>
  <c r="N29" i="1"/>
  <c r="AD29" i="1" s="1"/>
  <c r="FH48" i="1"/>
  <c r="FI48" i="1" s="1"/>
  <c r="BQ48" i="1" s="1"/>
  <c r="BR48" i="1" s="1"/>
  <c r="CK48" i="1"/>
  <c r="CQ48" i="1" s="1"/>
  <c r="AS48" i="1" s="1"/>
  <c r="AP30" i="1"/>
  <c r="BZ30" i="1"/>
  <c r="CH30" i="1" s="1"/>
  <c r="AR30" i="1" s="1"/>
  <c r="DA30" i="1"/>
  <c r="EJ31" i="1"/>
  <c r="FO31" i="1"/>
  <c r="AW33" i="1"/>
  <c r="I47" i="1"/>
  <c r="FH47" i="1"/>
  <c r="FO38" i="1"/>
  <c r="H39" i="1"/>
  <c r="GM39" i="1"/>
  <c r="GI39" i="1"/>
  <c r="FM23" i="1"/>
  <c r="BN48" i="1"/>
  <c r="AB48" i="1"/>
  <c r="DU48" i="1"/>
  <c r="AH48" i="1" s="1"/>
  <c r="GM48" i="1"/>
  <c r="FS48" i="1"/>
  <c r="BM48" i="1" s="1"/>
  <c r="ET30" i="1"/>
  <c r="FW30" i="1"/>
  <c r="FS31" i="1"/>
  <c r="BM31" i="1" s="1"/>
  <c r="GB29" i="1"/>
  <c r="AC48" i="1"/>
  <c r="AB30" i="1"/>
  <c r="I31" i="1"/>
  <c r="GM37" i="1"/>
  <c r="FM37" i="1"/>
  <c r="FG37" i="1"/>
  <c r="I32" i="1"/>
  <c r="P34" i="1"/>
  <c r="BN34" i="1" s="1"/>
  <c r="AD34" i="1"/>
  <c r="AC34" i="1"/>
  <c r="AB34" i="1"/>
  <c r="AY34" i="1"/>
  <c r="GI34" i="1"/>
  <c r="FG35" i="1"/>
  <c r="FM35" i="1"/>
  <c r="BZ36" i="1"/>
  <c r="FS36" i="1"/>
  <c r="BM36" i="1" s="1"/>
  <c r="DA36" i="1"/>
  <c r="CK47" i="1"/>
  <c r="AQ47" i="1"/>
  <c r="CN40" i="1"/>
  <c r="AD48" i="1"/>
  <c r="GB48" i="1"/>
  <c r="AC30" i="1"/>
  <c r="AB31" i="1"/>
  <c r="I37" i="1"/>
  <c r="DA33" i="1"/>
  <c r="FC35" i="1"/>
  <c r="FE35" i="1" s="1"/>
  <c r="BZ35" i="1"/>
  <c r="R36" i="1"/>
  <c r="AH36" i="1"/>
  <c r="CK36" i="1"/>
  <c r="H42" i="1"/>
  <c r="GM42" i="1"/>
  <c r="AW42" i="1"/>
  <c r="GI42" i="1"/>
  <c r="GC11" i="1"/>
  <c r="AL11" i="1"/>
  <c r="AC31" i="1"/>
  <c r="FA37" i="1"/>
  <c r="AE36" i="1"/>
  <c r="AD36" i="1"/>
  <c r="AC36" i="1"/>
  <c r="AB36" i="1"/>
  <c r="FE38" i="1"/>
  <c r="GE39" i="1"/>
  <c r="AN39" i="1"/>
  <c r="Z40" i="1"/>
  <c r="N40" i="1"/>
  <c r="AC40" i="1" s="1"/>
  <c r="DB44" i="1"/>
  <c r="BZ45" i="1"/>
  <c r="CH45" i="1" s="1"/>
  <c r="AR45" i="1" s="1"/>
  <c r="FH30" i="1"/>
  <c r="FI30" i="1" s="1"/>
  <c r="BQ30" i="1" s="1"/>
  <c r="BR30" i="1" s="1"/>
  <c r="AD31" i="1"/>
  <c r="GB31" i="1"/>
  <c r="EJ37" i="1"/>
  <c r="BO32" i="1"/>
  <c r="GB32" i="1"/>
  <c r="N33" i="1"/>
  <c r="CK33" i="1"/>
  <c r="BZ34" i="1"/>
  <c r="FS35" i="1"/>
  <c r="BM35" i="1" s="1"/>
  <c r="FG47" i="1"/>
  <c r="FS37" i="1"/>
  <c r="BM37" i="1" s="1"/>
  <c r="N32" i="1"/>
  <c r="AC32" i="1" s="1"/>
  <c r="EJ32" i="1"/>
  <c r="BV33" i="1"/>
  <c r="FO33" i="1"/>
  <c r="AW34" i="1"/>
  <c r="FO34" i="1"/>
  <c r="P35" i="1"/>
  <c r="GC35" i="1"/>
  <c r="AL35" i="1"/>
  <c r="I36" i="1"/>
  <c r="H36" i="1"/>
  <c r="BN36" i="1"/>
  <c r="GB36" i="1"/>
  <c r="AA38" i="1"/>
  <c r="CK38" i="1"/>
  <c r="CQ38" i="1" s="1"/>
  <c r="AS38" i="1" s="1"/>
  <c r="GI38" i="1"/>
  <c r="AA39" i="1"/>
  <c r="N39" i="1"/>
  <c r="AB39" i="1" s="1"/>
  <c r="GI37" i="1"/>
  <c r="AP32" i="1"/>
  <c r="FE32" i="1"/>
  <c r="BP32" i="1" s="1"/>
  <c r="Z33" i="1"/>
  <c r="AE33" i="1"/>
  <c r="FA35" i="1"/>
  <c r="FW35" i="1"/>
  <c r="AW36" i="1"/>
  <c r="FO36" i="1"/>
  <c r="BP36" i="1"/>
  <c r="BO36" i="1"/>
  <c r="FW36" i="1"/>
  <c r="AD47" i="1"/>
  <c r="P47" i="1"/>
  <c r="BN47" i="1" s="1"/>
  <c r="CN47" i="1"/>
  <c r="AW39" i="1"/>
  <c r="EJ39" i="1"/>
  <c r="FO39" i="1"/>
  <c r="DA40" i="1"/>
  <c r="FM40" i="1"/>
  <c r="FG40" i="1"/>
  <c r="AQ32" i="1"/>
  <c r="GI32" i="1"/>
  <c r="FM34" i="1"/>
  <c r="H35" i="1"/>
  <c r="Z35" i="1"/>
  <c r="AP47" i="1"/>
  <c r="N38" i="1"/>
  <c r="AB38" i="1" s="1"/>
  <c r="AE38" i="1"/>
  <c r="FH38" i="1"/>
  <c r="FI38" i="1" s="1"/>
  <c r="BQ38" i="1" s="1"/>
  <c r="BR38" i="1" s="1"/>
  <c r="CK39" i="1"/>
  <c r="CQ39" i="1" s="1"/>
  <c r="AS39" i="1" s="1"/>
  <c r="FG39" i="1"/>
  <c r="AW40" i="1"/>
  <c r="I41" i="1"/>
  <c r="GC44" i="1"/>
  <c r="AL44" i="1"/>
  <c r="EJ44" i="1"/>
  <c r="DU45" i="1"/>
  <c r="GM45" i="1"/>
  <c r="FE45" i="1"/>
  <c r="BP45" i="1" s="1"/>
  <c r="FW11" i="1"/>
  <c r="GB11" i="1"/>
  <c r="AP38" i="1"/>
  <c r="AE39" i="1"/>
  <c r="FH39" i="1"/>
  <c r="BV41" i="1"/>
  <c r="GE45" i="1"/>
  <c r="AN45" i="1"/>
  <c r="BE45" i="1"/>
  <c r="BD45" i="1"/>
  <c r="EJ34" i="1"/>
  <c r="BD35" i="1"/>
  <c r="AN47" i="1"/>
  <c r="AP39" i="1"/>
  <c r="AE40" i="1"/>
  <c r="AP40" i="1"/>
  <c r="GI40" i="1"/>
  <c r="GE41" i="1"/>
  <c r="AN41" i="1"/>
  <c r="AW41" i="1"/>
  <c r="EJ41" i="1"/>
  <c r="EJ42" i="1"/>
  <c r="R25" i="1"/>
  <c r="AH25" i="1"/>
  <c r="FH33" i="1"/>
  <c r="FI33" i="1" s="1"/>
  <c r="BQ33" i="1" s="1"/>
  <c r="BR33" i="1" s="1"/>
  <c r="CK34" i="1"/>
  <c r="CQ34" i="1" s="1"/>
  <c r="AS34" i="1" s="1"/>
  <c r="AC35" i="1"/>
  <c r="EJ35" i="1"/>
  <c r="FM47" i="1"/>
  <c r="H38" i="1"/>
  <c r="AN38" i="1"/>
  <c r="EJ40" i="1"/>
  <c r="EL40" i="1" s="1"/>
  <c r="GM40" i="1"/>
  <c r="DB42" i="1"/>
  <c r="GE42" i="1"/>
  <c r="CK44" i="1"/>
  <c r="CQ44" i="1" s="1"/>
  <c r="AS44" i="1" s="1"/>
  <c r="FO44" i="1"/>
  <c r="DA45" i="1"/>
  <c r="Z49" i="1"/>
  <c r="N49" i="1"/>
  <c r="FE49" i="1"/>
  <c r="BP49" i="1" s="1"/>
  <c r="BN52" i="1"/>
  <c r="R52" i="1"/>
  <c r="CK53" i="1"/>
  <c r="AQ53" i="1"/>
  <c r="FH34" i="1"/>
  <c r="FI34" i="1" s="1"/>
  <c r="BQ34" i="1" s="1"/>
  <c r="BR34" i="1" s="1"/>
  <c r="AD35" i="1"/>
  <c r="GB35" i="1"/>
  <c r="EJ36" i="1"/>
  <c r="AB47" i="1"/>
  <c r="I38" i="1"/>
  <c r="FM38" i="1"/>
  <c r="AN40" i="1"/>
  <c r="AA41" i="1"/>
  <c r="N41" i="1"/>
  <c r="P41" i="1" s="1"/>
  <c r="GI41" i="1"/>
  <c r="Z42" i="1"/>
  <c r="N42" i="1"/>
  <c r="CK42" i="1"/>
  <c r="CQ42" i="1" s="1"/>
  <c r="AS42" i="1" s="1"/>
  <c r="P45" i="1"/>
  <c r="BN45" i="1" s="1"/>
  <c r="AC45" i="1"/>
  <c r="AB45" i="1"/>
  <c r="FO45" i="1"/>
  <c r="ER49" i="1"/>
  <c r="EV49" i="1"/>
  <c r="BO25" i="1"/>
  <c r="FM39" i="1"/>
  <c r="H40" i="1"/>
  <c r="FH40" i="1"/>
  <c r="AQ42" i="1"/>
  <c r="FS44" i="1"/>
  <c r="BM44" i="1" s="1"/>
  <c r="FS45" i="1"/>
  <c r="BM45" i="1" s="1"/>
  <c r="DA49" i="1"/>
  <c r="FW49" i="1"/>
  <c r="AW52" i="1"/>
  <c r="FO52" i="1"/>
  <c r="FI54" i="1"/>
  <c r="BQ54" i="1" s="1"/>
  <c r="BR54" i="1" s="1"/>
  <c r="I40" i="1"/>
  <c r="FW40" i="1"/>
  <c r="H41" i="1"/>
  <c r="AE41" i="1"/>
  <c r="BO41" i="1"/>
  <c r="CC42" i="1"/>
  <c r="BO42" i="1"/>
  <c r="Z44" i="1"/>
  <c r="N44" i="1"/>
  <c r="FW44" i="1"/>
  <c r="GB44" i="1"/>
  <c r="FW45" i="1"/>
  <c r="GB45" i="1"/>
  <c r="BE11" i="1"/>
  <c r="BC11" i="1"/>
  <c r="BK11" i="1" s="1"/>
  <c r="FH41" i="1"/>
  <c r="FG42" i="1"/>
  <c r="GI44" i="1"/>
  <c r="AN11" i="1"/>
  <c r="AP11" i="1"/>
  <c r="FS25" i="1"/>
  <c r="BM25" i="1" s="1"/>
  <c r="BZ25" i="1"/>
  <c r="AZ25" i="1"/>
  <c r="GM25" i="1"/>
  <c r="FG52" i="1"/>
  <c r="FM52" i="1"/>
  <c r="DA54" i="1"/>
  <c r="AP41" i="1"/>
  <c r="FH42" i="1"/>
  <c r="GM44" i="1"/>
  <c r="EJ45" i="1"/>
  <c r="EJ11" i="1"/>
  <c r="FI11" i="1"/>
  <c r="BQ11" i="1" s="1"/>
  <c r="BR11" i="1" s="1"/>
  <c r="AE25" i="1"/>
  <c r="AD25" i="1"/>
  <c r="AC25" i="1"/>
  <c r="AB25" i="1"/>
  <c r="FC52" i="1"/>
  <c r="FE52" i="1" s="1"/>
  <c r="BZ52" i="1"/>
  <c r="BZ53" i="1"/>
  <c r="CH53" i="1" s="1"/>
  <c r="AR53" i="1" s="1"/>
  <c r="FE53" i="1"/>
  <c r="GI53" i="1"/>
  <c r="Z54" i="1"/>
  <c r="N54" i="1"/>
  <c r="FE54" i="1"/>
  <c r="CN41" i="1"/>
  <c r="CQ41" i="1" s="1"/>
  <c r="AS41" i="1" s="1"/>
  <c r="AP42" i="1"/>
  <c r="AD45" i="1"/>
  <c r="CK45" i="1"/>
  <c r="CQ45" i="1" s="1"/>
  <c r="AS45" i="1" s="1"/>
  <c r="FG45" i="1"/>
  <c r="FH25" i="1"/>
  <c r="FI25" i="1" s="1"/>
  <c r="BQ25" i="1" s="1"/>
  <c r="BR25" i="1" s="1"/>
  <c r="DA52" i="1"/>
  <c r="R53" i="1"/>
  <c r="AP44" i="1"/>
  <c r="FH45" i="1"/>
  <c r="BD11" i="1"/>
  <c r="FM11" i="1"/>
  <c r="AE53" i="1"/>
  <c r="AD53" i="1"/>
  <c r="AC53" i="1"/>
  <c r="AB53" i="1"/>
  <c r="CN54" i="1"/>
  <c r="EV55" i="1"/>
  <c r="ES55" i="1"/>
  <c r="EU55" i="1"/>
  <c r="BO59" i="1"/>
  <c r="AP45" i="1"/>
  <c r="AP49" i="1"/>
  <c r="AQ49" i="1"/>
  <c r="FG49" i="1"/>
  <c r="AN49" i="1"/>
  <c r="DA11" i="1"/>
  <c r="FO11" i="1"/>
  <c r="BN25" i="1"/>
  <c r="GC52" i="1"/>
  <c r="AL52" i="1"/>
  <c r="AQ56" i="1"/>
  <c r="CK56" i="1"/>
  <c r="CQ56" i="1" s="1"/>
  <c r="AS56" i="1" s="1"/>
  <c r="FM42" i="1"/>
  <c r="H49" i="1"/>
  <c r="AY49" i="1"/>
  <c r="EU49" i="1"/>
  <c r="FH49" i="1"/>
  <c r="FS11" i="1"/>
  <c r="BM11" i="1" s="1"/>
  <c r="H25" i="1"/>
  <c r="AW25" i="1"/>
  <c r="FO25" i="1"/>
  <c r="GE25" i="1"/>
  <c r="AP52" i="1"/>
  <c r="AQ52" i="1"/>
  <c r="AN52" i="1"/>
  <c r="FA52" i="1"/>
  <c r="FW52" i="1"/>
  <c r="H53" i="1"/>
  <c r="FW53" i="1"/>
  <c r="BN53" i="1"/>
  <c r="AB11" i="1"/>
  <c r="I25" i="1"/>
  <c r="FM25" i="1"/>
  <c r="H52" i="1"/>
  <c r="Z52" i="1"/>
  <c r="CN53" i="1"/>
  <c r="FM53" i="1"/>
  <c r="N55" i="1"/>
  <c r="AD55" i="1" s="1"/>
  <c r="CK55" i="1"/>
  <c r="AQ55" i="1"/>
  <c r="BO55" i="1"/>
  <c r="Z56" i="1"/>
  <c r="N56" i="1"/>
  <c r="BZ57" i="1"/>
  <c r="FS57" i="1"/>
  <c r="BM57" i="1" s="1"/>
  <c r="AQ57" i="1"/>
  <c r="CK57" i="1"/>
  <c r="CQ57" i="1" s="1"/>
  <c r="AS57" i="1" s="1"/>
  <c r="FW57" i="1"/>
  <c r="FO53" i="1"/>
  <c r="AE54" i="1"/>
  <c r="GI54" i="1"/>
  <c r="FG55" i="1"/>
  <c r="AP55" i="1"/>
  <c r="CN55" i="1"/>
  <c r="GM55" i="1"/>
  <c r="ET55" i="1"/>
  <c r="CC57" i="1"/>
  <c r="AW61" i="1"/>
  <c r="EJ25" i="1"/>
  <c r="EL25" i="1" s="1"/>
  <c r="AB52" i="1"/>
  <c r="I53" i="1"/>
  <c r="EJ54" i="1"/>
  <c r="FW55" i="1"/>
  <c r="GE57" i="1"/>
  <c r="EJ58" i="1"/>
  <c r="EL58" i="1" s="1"/>
  <c r="GI58" i="1"/>
  <c r="CK25" i="1"/>
  <c r="CQ25" i="1" s="1"/>
  <c r="AS25" i="1" s="1"/>
  <c r="GB25" i="1"/>
  <c r="AC52" i="1"/>
  <c r="EJ52" i="1"/>
  <c r="AC54" i="1"/>
  <c r="FA54" i="1"/>
  <c r="FW54" i="1"/>
  <c r="AE55" i="1"/>
  <c r="FH55" i="1"/>
  <c r="EJ56" i="1"/>
  <c r="AW58" i="1"/>
  <c r="FO58" i="1"/>
  <c r="AD52" i="1"/>
  <c r="GB52" i="1"/>
  <c r="GB53" i="1"/>
  <c r="FM54" i="1"/>
  <c r="I55" i="1"/>
  <c r="AW55" i="1"/>
  <c r="GI56" i="1"/>
  <c r="EJ57" i="1"/>
  <c r="DB59" i="1"/>
  <c r="AW57" i="1"/>
  <c r="GC58" i="1"/>
  <c r="AL58" i="1"/>
  <c r="GB59" i="1"/>
  <c r="FG53" i="1"/>
  <c r="I54" i="1"/>
  <c r="DA55" i="1"/>
  <c r="FO56" i="1"/>
  <c r="H57" i="1"/>
  <c r="GM57" i="1"/>
  <c r="FO57" i="1"/>
  <c r="Z58" i="1"/>
  <c r="N58" i="1"/>
  <c r="AD58" i="1" s="1"/>
  <c r="CK58" i="1"/>
  <c r="CQ58" i="1" s="1"/>
  <c r="AS58" i="1" s="1"/>
  <c r="FW58" i="1"/>
  <c r="P61" i="1"/>
  <c r="BN61" i="1" s="1"/>
  <c r="AD61" i="1"/>
  <c r="FH56" i="1"/>
  <c r="FG57" i="1"/>
  <c r="GB57" i="1"/>
  <c r="GB58" i="1"/>
  <c r="FH59" i="1"/>
  <c r="N59" i="1"/>
  <c r="AD59" i="1" s="1"/>
  <c r="AL60" i="1"/>
  <c r="AW60" i="1"/>
  <c r="FO60" i="1"/>
  <c r="BD60" i="1"/>
  <c r="GI63" i="1"/>
  <c r="Z64" i="1"/>
  <c r="N64" i="1"/>
  <c r="AD64" i="1" s="1"/>
  <c r="AW64" i="1"/>
  <c r="AE62" i="1"/>
  <c r="BO65" i="1"/>
  <c r="AW5" i="1"/>
  <c r="FO5" i="1"/>
  <c r="BO5" i="1"/>
  <c r="AP56" i="1"/>
  <c r="N57" i="1"/>
  <c r="FH57" i="1"/>
  <c r="FG58" i="1"/>
  <c r="GM59" i="1"/>
  <c r="FW59" i="1"/>
  <c r="BE60" i="1"/>
  <c r="I61" i="1"/>
  <c r="AC61" i="1"/>
  <c r="AE61" i="1"/>
  <c r="BO61" i="1"/>
  <c r="GM63" i="1"/>
  <c r="EU64" i="1"/>
  <c r="BZ62" i="1"/>
  <c r="FS62" i="1"/>
  <c r="BM62" i="1" s="1"/>
  <c r="BO56" i="1"/>
  <c r="AP57" i="1"/>
  <c r="FS58" i="1"/>
  <c r="BM58" i="1" s="1"/>
  <c r="AQ59" i="1"/>
  <c r="DA60" i="1"/>
  <c r="CN61" i="1"/>
  <c r="FG61" i="1"/>
  <c r="CK63" i="1"/>
  <c r="CQ63" i="1" s="1"/>
  <c r="AS63" i="1" s="1"/>
  <c r="BO63" i="1"/>
  <c r="ER64" i="1"/>
  <c r="EV64" i="1"/>
  <c r="EO64" i="1"/>
  <c r="EN64" i="1"/>
  <c r="H56" i="1"/>
  <c r="AN56" i="1"/>
  <c r="H59" i="1"/>
  <c r="AW59" i="1"/>
  <c r="EJ59" i="1"/>
  <c r="EL59" i="1" s="1"/>
  <c r="FG59" i="1"/>
  <c r="FM59" i="1"/>
  <c r="AD60" i="1"/>
  <c r="AC60" i="1"/>
  <c r="AB60" i="1"/>
  <c r="BN60" i="1"/>
  <c r="BZ60" i="1"/>
  <c r="CH60" i="1" s="1"/>
  <c r="AR60" i="1" s="1"/>
  <c r="BO60" i="1"/>
  <c r="AQ61" i="1"/>
  <c r="EJ61" i="1"/>
  <c r="FH61" i="1"/>
  <c r="GI64" i="1"/>
  <c r="H64" i="1"/>
  <c r="GM64" i="1"/>
  <c r="I56" i="1"/>
  <c r="FM56" i="1"/>
  <c r="I59" i="1"/>
  <c r="FE59" i="1"/>
  <c r="BP59" i="1" s="1"/>
  <c r="GC60" i="1"/>
  <c r="H60" i="1"/>
  <c r="FS60" i="1"/>
  <c r="BM60" i="1" s="1"/>
  <c r="CK60" i="1"/>
  <c r="AQ60" i="1"/>
  <c r="CN60" i="1"/>
  <c r="BV63" i="1"/>
  <c r="FI64" i="1"/>
  <c r="BQ64" i="1" s="1"/>
  <c r="BR64" i="1" s="1"/>
  <c r="BV62" i="1"/>
  <c r="EJ62" i="1"/>
  <c r="EJ66" i="1"/>
  <c r="EL66" i="1" s="1"/>
  <c r="FW68" i="1"/>
  <c r="GB68" i="1"/>
  <c r="EJ60" i="1"/>
  <c r="EL60" i="1" s="1"/>
  <c r="FO61" i="1"/>
  <c r="EJ63" i="1"/>
  <c r="GE63" i="1"/>
  <c r="BZ65" i="1"/>
  <c r="R68" i="1"/>
  <c r="AW68" i="1"/>
  <c r="GE5" i="1"/>
  <c r="AP61" i="1"/>
  <c r="N63" i="1"/>
  <c r="AE63" i="1"/>
  <c r="FH63" i="1"/>
  <c r="FI63" i="1" s="1"/>
  <c r="BQ63" i="1" s="1"/>
  <c r="BR63" i="1" s="1"/>
  <c r="FE62" i="1"/>
  <c r="BP62" i="1" s="1"/>
  <c r="BO62" i="1"/>
  <c r="FW62" i="1"/>
  <c r="DB66" i="1"/>
  <c r="DA68" i="1"/>
  <c r="FE68" i="1"/>
  <c r="BP68" i="1" s="1"/>
  <c r="DA5" i="1"/>
  <c r="DU5" i="1"/>
  <c r="GI5" i="1"/>
  <c r="AP63" i="1"/>
  <c r="EP64" i="1"/>
  <c r="GE65" i="1"/>
  <c r="AN65" i="1"/>
  <c r="CC65" i="1"/>
  <c r="GI65" i="1"/>
  <c r="BZ68" i="1"/>
  <c r="V5" i="1"/>
  <c r="X5" i="1" s="1"/>
  <c r="AZ5" i="1"/>
  <c r="GM5" i="1"/>
  <c r="EQ64" i="1"/>
  <c r="FO64" i="1"/>
  <c r="GC68" i="1"/>
  <c r="AL68" i="1"/>
  <c r="BE68" i="1"/>
  <c r="BD68" i="1"/>
  <c r="AY5" i="1"/>
  <c r="BJ5" i="1" s="1"/>
  <c r="FM61" i="1"/>
  <c r="AN64" i="1"/>
  <c r="Z62" i="1"/>
  <c r="GI62" i="1"/>
  <c r="BN68" i="1"/>
  <c r="AB61" i="1"/>
  <c r="FM63" i="1"/>
  <c r="ES64" i="1"/>
  <c r="AA62" i="1"/>
  <c r="AW65" i="1"/>
  <c r="EJ65" i="1"/>
  <c r="FO65" i="1"/>
  <c r="Z66" i="1"/>
  <c r="N66" i="1"/>
  <c r="GE66" i="1"/>
  <c r="FO68" i="1"/>
  <c r="I64" i="1"/>
  <c r="ET64" i="1"/>
  <c r="FO62" i="1"/>
  <c r="DB65" i="1"/>
  <c r="FS65" i="1"/>
  <c r="BM65" i="1" s="1"/>
  <c r="GI66" i="1"/>
  <c r="FS68" i="1"/>
  <c r="BM68" i="1" s="1"/>
  <c r="FS5" i="1"/>
  <c r="BM5" i="1" s="1"/>
  <c r="BZ5" i="1"/>
  <c r="CH5" i="1" s="1"/>
  <c r="AR5" i="1" s="1"/>
  <c r="BN5" i="1"/>
  <c r="N62" i="1"/>
  <c r="FH62" i="1"/>
  <c r="CK65" i="1"/>
  <c r="CQ65" i="1" s="1"/>
  <c r="AS65" i="1" s="1"/>
  <c r="FG65" i="1"/>
  <c r="GB65" i="1"/>
  <c r="GM65" i="1"/>
  <c r="AQ66" i="1"/>
  <c r="AB68" i="1"/>
  <c r="I5" i="1"/>
  <c r="FM5" i="1"/>
  <c r="AP62" i="1"/>
  <c r="N65" i="1"/>
  <c r="AD65" i="1" s="1"/>
  <c r="FH65" i="1"/>
  <c r="GB66" i="1"/>
  <c r="AC68" i="1"/>
  <c r="EJ68" i="1"/>
  <c r="AB5" i="1"/>
  <c r="AP65" i="1"/>
  <c r="FH66" i="1"/>
  <c r="FI66" i="1" s="1"/>
  <c r="BQ66" i="1" s="1"/>
  <c r="BR66" i="1" s="1"/>
  <c r="AD68" i="1"/>
  <c r="AC5" i="1"/>
  <c r="AQ5" i="1"/>
  <c r="EJ5" i="1"/>
  <c r="FM64" i="1"/>
  <c r="H62" i="1"/>
  <c r="AP66" i="1"/>
  <c r="FH68" i="1"/>
  <c r="FI68" i="1" s="1"/>
  <c r="BQ68" i="1" s="1"/>
  <c r="BR68" i="1" s="1"/>
  <c r="AD5" i="1"/>
  <c r="CK5" i="1"/>
  <c r="CQ5" i="1" s="1"/>
  <c r="AS5" i="1" s="1"/>
  <c r="GB5" i="1"/>
  <c r="FM62" i="1"/>
  <c r="AP68" i="1"/>
  <c r="FH5" i="1"/>
  <c r="FI5" i="1" s="1"/>
  <c r="BQ5" i="1" s="1"/>
  <c r="BR5" i="1" s="1"/>
  <c r="EQ55" i="1" l="1"/>
  <c r="EO55" i="1"/>
  <c r="EN55" i="1"/>
  <c r="GA31" i="1"/>
  <c r="EP49" i="1"/>
  <c r="EO49" i="1"/>
  <c r="FI56" i="1"/>
  <c r="BQ56" i="1" s="1"/>
  <c r="BR56" i="1" s="1"/>
  <c r="BP29" i="1"/>
  <c r="EQ18" i="1"/>
  <c r="EV18" i="1"/>
  <c r="EN18" i="1"/>
  <c r="AM60" i="1"/>
  <c r="BP21" i="1"/>
  <c r="ER18" i="1"/>
  <c r="ET36" i="1"/>
  <c r="EL36" i="1"/>
  <c r="EV68" i="1"/>
  <c r="EL68" i="1"/>
  <c r="EP56" i="1"/>
  <c r="EL56" i="1"/>
  <c r="EU48" i="1"/>
  <c r="EL48" i="1"/>
  <c r="EU16" i="1"/>
  <c r="EL16" i="1"/>
  <c r="EU29" i="1"/>
  <c r="EL29" i="1"/>
  <c r="EO10" i="1"/>
  <c r="EL10" i="1"/>
  <c r="EN20" i="1"/>
  <c r="EL20" i="1"/>
  <c r="EO47" i="1"/>
  <c r="EL47" i="1"/>
  <c r="EU17" i="1"/>
  <c r="EL17" i="1"/>
  <c r="EV5" i="1"/>
  <c r="EL5" i="1"/>
  <c r="EP11" i="1"/>
  <c r="EL11" i="1"/>
  <c r="ER39" i="1"/>
  <c r="EL39" i="1"/>
  <c r="EN15" i="1"/>
  <c r="EL15" i="1"/>
  <c r="EN17" i="1"/>
  <c r="EV43" i="1"/>
  <c r="EL43" i="1"/>
  <c r="EU38" i="1"/>
  <c r="EL38" i="1"/>
  <c r="BJ69" i="1"/>
  <c r="ET45" i="1"/>
  <c r="EL45" i="1"/>
  <c r="EP32" i="1"/>
  <c r="EL32" i="1"/>
  <c r="EV24" i="1"/>
  <c r="EL24" i="1"/>
  <c r="EP50" i="1"/>
  <c r="EL50" i="1"/>
  <c r="ER13" i="1"/>
  <c r="EL13" i="1"/>
  <c r="ER12" i="1"/>
  <c r="EL12" i="1"/>
  <c r="ER8" i="1"/>
  <c r="EL8" i="1"/>
  <c r="ER55" i="1"/>
  <c r="EL55" i="1"/>
  <c r="EN49" i="1"/>
  <c r="EL49" i="1"/>
  <c r="ER62" i="1"/>
  <c r="EL62" i="1"/>
  <c r="EN42" i="1"/>
  <c r="EL42" i="1"/>
  <c r="ES18" i="1"/>
  <c r="EL18" i="1"/>
  <c r="EN65" i="1"/>
  <c r="EL65" i="1"/>
  <c r="ET41" i="1"/>
  <c r="EL41" i="1"/>
  <c r="EO37" i="1"/>
  <c r="EL37" i="1"/>
  <c r="EO33" i="1"/>
  <c r="EL33" i="1"/>
  <c r="EV28" i="1"/>
  <c r="EL28" i="1"/>
  <c r="EV34" i="1"/>
  <c r="EL34" i="1"/>
  <c r="ES31" i="1"/>
  <c r="EL31" i="1"/>
  <c r="ES63" i="1"/>
  <c r="EL63" i="1"/>
  <c r="ES61" i="1"/>
  <c r="EL61" i="1"/>
  <c r="ES35" i="1"/>
  <c r="EL35" i="1"/>
  <c r="ER44" i="1"/>
  <c r="EL44" i="1"/>
  <c r="EU27" i="1"/>
  <c r="EL27" i="1"/>
  <c r="EU21" i="1"/>
  <c r="EL21" i="1"/>
  <c r="ES53" i="1"/>
  <c r="EL53" i="1"/>
  <c r="ES23" i="1"/>
  <c r="EL23" i="1"/>
  <c r="EP57" i="1"/>
  <c r="EL57" i="1"/>
  <c r="EU52" i="1"/>
  <c r="EL52" i="1"/>
  <c r="EV54" i="1"/>
  <c r="EL54" i="1"/>
  <c r="EV67" i="1"/>
  <c r="EL67" i="1"/>
  <c r="ET46" i="1"/>
  <c r="EL46" i="1"/>
  <c r="EQ6" i="1"/>
  <c r="EL6" i="1"/>
  <c r="BP44" i="1"/>
  <c r="BK69" i="1"/>
  <c r="BP57" i="1"/>
  <c r="R11" i="1"/>
  <c r="V11" i="1" s="1"/>
  <c r="X11" i="1" s="1"/>
  <c r="EQ67" i="1"/>
  <c r="AM30" i="1"/>
  <c r="CH10" i="1"/>
  <c r="AR10" i="1" s="1"/>
  <c r="BP55" i="1"/>
  <c r="FI62" i="1"/>
  <c r="BQ62" i="1" s="1"/>
  <c r="BR62" i="1" s="1"/>
  <c r="AM37" i="1"/>
  <c r="ES6" i="1"/>
  <c r="CQ24" i="1"/>
  <c r="AS24" i="1" s="1"/>
  <c r="BP9" i="1"/>
  <c r="AH11" i="1"/>
  <c r="EO63" i="1"/>
  <c r="CH33" i="1"/>
  <c r="AR33" i="1" s="1"/>
  <c r="CH40" i="1"/>
  <c r="AR40" i="1" s="1"/>
  <c r="CQ36" i="1"/>
  <c r="AS36" i="1" s="1"/>
  <c r="EN23" i="1"/>
  <c r="EV53" i="1"/>
  <c r="FI41" i="1"/>
  <c r="BQ41" i="1" s="1"/>
  <c r="BR41" i="1" s="1"/>
  <c r="CH37" i="1"/>
  <c r="AR37" i="1" s="1"/>
  <c r="CH68" i="1"/>
  <c r="AR68" i="1" s="1"/>
  <c r="CH35" i="1"/>
  <c r="AR35" i="1" s="1"/>
  <c r="EP28" i="1"/>
  <c r="AI5" i="1"/>
  <c r="AH5" i="1"/>
  <c r="BP40" i="1"/>
  <c r="EQ47" i="1"/>
  <c r="EV17" i="1"/>
  <c r="EQ43" i="1"/>
  <c r="EQ17" i="1"/>
  <c r="ET17" i="1"/>
  <c r="BP8" i="1"/>
  <c r="CH15" i="1"/>
  <c r="AR15" i="1" s="1"/>
  <c r="BP42" i="1"/>
  <c r="ES41" i="1"/>
  <c r="EP21" i="1"/>
  <c r="EP62" i="1"/>
  <c r="GA12" i="1"/>
  <c r="ES62" i="1"/>
  <c r="CH14" i="1"/>
  <c r="AR14" i="1" s="1"/>
  <c r="CH36" i="1"/>
  <c r="AR36" i="1" s="1"/>
  <c r="AH28" i="1"/>
  <c r="BO8" i="1"/>
  <c r="GA58" i="1"/>
  <c r="EO57" i="1"/>
  <c r="R28" i="1"/>
  <c r="AI28" i="1" s="1"/>
  <c r="CQ33" i="1"/>
  <c r="AS33" i="1" s="1"/>
  <c r="BP22" i="1"/>
  <c r="GA27" i="1"/>
  <c r="AD23" i="1"/>
  <c r="BP11" i="1"/>
  <c r="BP23" i="1"/>
  <c r="CH16" i="1"/>
  <c r="AR16" i="1" s="1"/>
  <c r="CQ14" i="1"/>
  <c r="AS14" i="1" s="1"/>
  <c r="EP10" i="1"/>
  <c r="EO56" i="1"/>
  <c r="BP66" i="1"/>
  <c r="ER17" i="1"/>
  <c r="BP38" i="1"/>
  <c r="CH52" i="1"/>
  <c r="AR52" i="1" s="1"/>
  <c r="EO45" i="1"/>
  <c r="ER47" i="1"/>
  <c r="EU47" i="1"/>
  <c r="ER67" i="1"/>
  <c r="CH25" i="1"/>
  <c r="AR25" i="1" s="1"/>
  <c r="EN47" i="1"/>
  <c r="ET47" i="1"/>
  <c r="AH6" i="1"/>
  <c r="EQ61" i="1"/>
  <c r="AC59" i="1"/>
  <c r="EV47" i="1"/>
  <c r="BN6" i="1"/>
  <c r="EO17" i="1"/>
  <c r="EP18" i="1"/>
  <c r="CQ50" i="1"/>
  <c r="AS50" i="1" s="1"/>
  <c r="BO57" i="1"/>
  <c r="ER41" i="1"/>
  <c r="BO44" i="1"/>
  <c r="BP31" i="1"/>
  <c r="EV20" i="1"/>
  <c r="EP17" i="1"/>
  <c r="ES17" i="1"/>
  <c r="BP12" i="1"/>
  <c r="EO62" i="1"/>
  <c r="AM68" i="1"/>
  <c r="EV52" i="1"/>
  <c r="ET33" i="1"/>
  <c r="ES47" i="1"/>
  <c r="EQ33" i="1"/>
  <c r="AC43" i="1"/>
  <c r="CQ61" i="1"/>
  <c r="AS61" i="1" s="1"/>
  <c r="AM26" i="1"/>
  <c r="GA11" i="1"/>
  <c r="GA37" i="1"/>
  <c r="GA48" i="1"/>
  <c r="BP47" i="1"/>
  <c r="BO11" i="1"/>
  <c r="BO39" i="1"/>
  <c r="BP53" i="1"/>
  <c r="BP7" i="1"/>
  <c r="EO31" i="1"/>
  <c r="ES8" i="1"/>
  <c r="ET49" i="1"/>
  <c r="EV39" i="1"/>
  <c r="EP38" i="1"/>
  <c r="EN38" i="1"/>
  <c r="EU28" i="1"/>
  <c r="ES28" i="1"/>
  <c r="EN43" i="1"/>
  <c r="EV13" i="1"/>
  <c r="ER38" i="1"/>
  <c r="EV44" i="1"/>
  <c r="EV36" i="1"/>
  <c r="EV38" i="1"/>
  <c r="EN46" i="1"/>
  <c r="EQ49" i="1"/>
  <c r="ET18" i="1"/>
  <c r="ET38" i="1"/>
  <c r="ET28" i="1"/>
  <c r="EN57" i="1"/>
  <c r="EQ38" i="1"/>
  <c r="EV8" i="1"/>
  <c r="EO8" i="1"/>
  <c r="ER63" i="1"/>
  <c r="EO38" i="1"/>
  <c r="EO35" i="1"/>
  <c r="EV35" i="1"/>
  <c r="EP43" i="1"/>
  <c r="ES38" i="1"/>
  <c r="AI46" i="1"/>
  <c r="AY69" i="1"/>
  <c r="BA69" i="1"/>
  <c r="AZ69" i="1"/>
  <c r="DB64" i="1"/>
  <c r="DB56" i="1"/>
  <c r="DB25" i="1"/>
  <c r="DB46" i="1"/>
  <c r="DB12" i="1"/>
  <c r="CQ60" i="1"/>
  <c r="AS60" i="1" s="1"/>
  <c r="CQ17" i="1"/>
  <c r="AS17" i="1" s="1"/>
  <c r="CH34" i="1"/>
  <c r="AR34" i="1" s="1"/>
  <c r="CH27" i="1"/>
  <c r="AR27" i="1" s="1"/>
  <c r="CH57" i="1"/>
  <c r="AR57" i="1" s="1"/>
  <c r="CH23" i="1"/>
  <c r="AR23" i="1" s="1"/>
  <c r="EN66" i="1"/>
  <c r="ER54" i="1"/>
  <c r="EN52" i="1"/>
  <c r="ET25" i="1"/>
  <c r="EP41" i="1"/>
  <c r="EN53" i="1"/>
  <c r="EO44" i="1"/>
  <c r="GE28" i="1"/>
  <c r="CH29" i="1"/>
  <c r="AR29" i="1" s="1"/>
  <c r="ER50" i="1"/>
  <c r="EQ23" i="1"/>
  <c r="AI22" i="1"/>
  <c r="BE69" i="1"/>
  <c r="EO23" i="1"/>
  <c r="AC9" i="1"/>
  <c r="ET10" i="1"/>
  <c r="ES13" i="1"/>
  <c r="CC69" i="1"/>
  <c r="EN5" i="1"/>
  <c r="EU58" i="1"/>
  <c r="CQ55" i="1"/>
  <c r="AS55" i="1" s="1"/>
  <c r="GA44" i="1"/>
  <c r="EQ41" i="1"/>
  <c r="EP44" i="1"/>
  <c r="EO53" i="1"/>
  <c r="GE35" i="1"/>
  <c r="AC16" i="1"/>
  <c r="ER23" i="1"/>
  <c r="EP23" i="1"/>
  <c r="GB69" i="1"/>
  <c r="GA10" i="1"/>
  <c r="EP47" i="1"/>
  <c r="EV57" i="1"/>
  <c r="ET53" i="1"/>
  <c r="ER53" i="1"/>
  <c r="ER57" i="1"/>
  <c r="DB35" i="1"/>
  <c r="BO38" i="1"/>
  <c r="CK32" i="1"/>
  <c r="CQ32" i="1" s="1"/>
  <c r="AS32" i="1" s="1"/>
  <c r="EW30" i="1"/>
  <c r="EV27" i="1"/>
  <c r="DB21" i="1"/>
  <c r="CH13" i="1"/>
  <c r="AR13" i="1" s="1"/>
  <c r="EV23" i="1"/>
  <c r="BP64" i="1"/>
  <c r="BO64" i="1"/>
  <c r="V60" i="1"/>
  <c r="X60" i="1" s="1"/>
  <c r="AJ60" i="1" s="1"/>
  <c r="AI60" i="1"/>
  <c r="AH30" i="1"/>
  <c r="R30" i="1"/>
  <c r="EV65" i="1"/>
  <c r="EO65" i="1"/>
  <c r="EO66" i="1"/>
  <c r="DB57" i="1"/>
  <c r="CK35" i="1"/>
  <c r="CQ35" i="1" s="1"/>
  <c r="AS35" i="1" s="1"/>
  <c r="ET23" i="1"/>
  <c r="CH20" i="1"/>
  <c r="AR20" i="1" s="1"/>
  <c r="ES59" i="1"/>
  <c r="DB58" i="1"/>
  <c r="ER59" i="1"/>
  <c r="EU53" i="1"/>
  <c r="EQ53" i="1"/>
  <c r="EO41" i="1"/>
  <c r="EP53" i="1"/>
  <c r="EN44" i="1"/>
  <c r="EP34" i="1"/>
  <c r="EP33" i="1"/>
  <c r="ER36" i="1"/>
  <c r="AB16" i="1"/>
  <c r="DU69" i="1"/>
  <c r="ES20" i="1"/>
  <c r="ER20" i="1"/>
  <c r="EU23" i="1"/>
  <c r="FD69" i="1"/>
  <c r="AW69" i="1"/>
  <c r="AI6" i="1"/>
  <c r="EU5" i="1"/>
  <c r="ER65" i="1"/>
  <c r="EQ65" i="1"/>
  <c r="EU66" i="1"/>
  <c r="CH65" i="1"/>
  <c r="AR65" i="1" s="1"/>
  <c r="EV59" i="1"/>
  <c r="EV45" i="1"/>
  <c r="EV14" i="1"/>
  <c r="DB63" i="1"/>
  <c r="EV48" i="1"/>
  <c r="EO14" i="1"/>
  <c r="GE21" i="1"/>
  <c r="EO51" i="1"/>
  <c r="AD67" i="1"/>
  <c r="AB41" i="1"/>
  <c r="AB55" i="1"/>
  <c r="GA52" i="1"/>
  <c r="CK52" i="1"/>
  <c r="CQ52" i="1" s="1"/>
  <c r="AS52" i="1" s="1"/>
  <c r="GE56" i="1"/>
  <c r="CK28" i="1"/>
  <c r="CQ28" i="1" s="1"/>
  <c r="AS28" i="1" s="1"/>
  <c r="CJ69" i="1"/>
  <c r="AQ69" i="1" s="1"/>
  <c r="GE31" i="1"/>
  <c r="GC14" i="1"/>
  <c r="AM14" i="1" s="1"/>
  <c r="H69" i="1"/>
  <c r="GA30" i="1"/>
  <c r="FW60" i="1"/>
  <c r="GA35" i="1"/>
  <c r="GA29" i="1"/>
  <c r="BZ59" i="1"/>
  <c r="CH59" i="1" s="1"/>
  <c r="AR59" i="1" s="1"/>
  <c r="BZ47" i="1"/>
  <c r="CH47" i="1" s="1"/>
  <c r="AR47" i="1" s="1"/>
  <c r="GC23" i="1"/>
  <c r="AM23" i="1" s="1"/>
  <c r="AL23" i="1"/>
  <c r="AH26" i="1"/>
  <c r="R26" i="1"/>
  <c r="BZ9" i="1"/>
  <c r="CH9" i="1" s="1"/>
  <c r="AR9" i="1" s="1"/>
  <c r="R18" i="1"/>
  <c r="AH18" i="1"/>
  <c r="FI9" i="1"/>
  <c r="BQ9" i="1" s="1"/>
  <c r="BR9" i="1" s="1"/>
  <c r="ER7" i="1"/>
  <c r="EQ7" i="1"/>
  <c r="EU7" i="1"/>
  <c r="EN7" i="1"/>
  <c r="EV7" i="1"/>
  <c r="EO5" i="1"/>
  <c r="GE60" i="1"/>
  <c r="AN60" i="1"/>
  <c r="EU62" i="1"/>
  <c r="ET62" i="1"/>
  <c r="EQ62" i="1"/>
  <c r="EV62" i="1"/>
  <c r="EN62" i="1"/>
  <c r="P58" i="1"/>
  <c r="AC58" i="1"/>
  <c r="AB58" i="1"/>
  <c r="EO58" i="1"/>
  <c r="EU56" i="1"/>
  <c r="ET56" i="1"/>
  <c r="ER56" i="1"/>
  <c r="EV56" i="1"/>
  <c r="EN56" i="1"/>
  <c r="BZ54" i="1"/>
  <c r="CH54" i="1" s="1"/>
  <c r="AR54" i="1" s="1"/>
  <c r="FI49" i="1"/>
  <c r="BQ49" i="1" s="1"/>
  <c r="BR49" i="1" s="1"/>
  <c r="V53" i="1"/>
  <c r="X53" i="1" s="1"/>
  <c r="AI53" i="1"/>
  <c r="BZ42" i="1"/>
  <c r="CH42" i="1" s="1"/>
  <c r="AR42" i="1" s="1"/>
  <c r="DB54" i="1"/>
  <c r="DB49" i="1"/>
  <c r="CQ53" i="1"/>
  <c r="AS53" i="1" s="1"/>
  <c r="DB45" i="1"/>
  <c r="EP42" i="1"/>
  <c r="EQ34" i="1"/>
  <c r="EU34" i="1"/>
  <c r="ER34" i="1"/>
  <c r="EV42" i="1"/>
  <c r="ES40" i="1"/>
  <c r="ER40" i="1"/>
  <c r="GE47" i="1"/>
  <c r="EN35" i="1"/>
  <c r="P40" i="1"/>
  <c r="AD40" i="1"/>
  <c r="AB40" i="1"/>
  <c r="EN34" i="1"/>
  <c r="DB30" i="1"/>
  <c r="ER35" i="1"/>
  <c r="ES37" i="1"/>
  <c r="ET31" i="1"/>
  <c r="EQ36" i="1"/>
  <c r="V37" i="1"/>
  <c r="X37" i="1" s="1"/>
  <c r="AI37" i="1"/>
  <c r="EN27" i="1"/>
  <c r="P19" i="1"/>
  <c r="AC19" i="1"/>
  <c r="AD19" i="1"/>
  <c r="EN29" i="1"/>
  <c r="EO27" i="1"/>
  <c r="GE67" i="1"/>
  <c r="AN67" i="1"/>
  <c r="ES15" i="1"/>
  <c r="P43" i="1"/>
  <c r="AB43" i="1"/>
  <c r="GE22" i="1"/>
  <c r="EP67" i="1"/>
  <c r="EO67" i="1"/>
  <c r="ES67" i="1"/>
  <c r="ET67" i="1"/>
  <c r="EO22" i="1"/>
  <c r="EV15" i="1"/>
  <c r="EU10" i="1"/>
  <c r="EO7" i="1"/>
  <c r="EP9" i="1"/>
  <c r="EO9" i="1"/>
  <c r="ES9" i="1"/>
  <c r="ET9" i="1"/>
  <c r="FI12" i="1"/>
  <c r="BQ12" i="1" s="1"/>
  <c r="BR12" i="1" s="1"/>
  <c r="EP46" i="1"/>
  <c r="EN13" i="1"/>
  <c r="CK10" i="1"/>
  <c r="CQ10" i="1" s="1"/>
  <c r="AS10" i="1" s="1"/>
  <c r="AQ10" i="1"/>
  <c r="DB18" i="1"/>
  <c r="GE13" i="1"/>
  <c r="FH69" i="1"/>
  <c r="AQ68" i="1"/>
  <c r="CK68" i="1"/>
  <c r="CQ68" i="1" s="1"/>
  <c r="AS68" i="1" s="1"/>
  <c r="EV60" i="1"/>
  <c r="EN60" i="1"/>
  <c r="ES60" i="1"/>
  <c r="EP60" i="1"/>
  <c r="EO60" i="1"/>
  <c r="FI37" i="1"/>
  <c r="BQ37" i="1" s="1"/>
  <c r="BR37" i="1" s="1"/>
  <c r="R27" i="1"/>
  <c r="AH27" i="1"/>
  <c r="FY69" i="1"/>
  <c r="FW6" i="1"/>
  <c r="CQ6" i="1"/>
  <c r="ES7" i="1"/>
  <c r="DB68" i="1"/>
  <c r="EU68" i="1"/>
  <c r="ET5" i="1"/>
  <c r="EP66" i="1"/>
  <c r="V68" i="1"/>
  <c r="X68" i="1" s="1"/>
  <c r="AI68" i="1"/>
  <c r="CK59" i="1"/>
  <c r="CQ59" i="1" s="1"/>
  <c r="AS59" i="1" s="1"/>
  <c r="CH62" i="1"/>
  <c r="AR62" i="1" s="1"/>
  <c r="FI59" i="1"/>
  <c r="BQ59" i="1" s="1"/>
  <c r="BR59" i="1" s="1"/>
  <c r="BZ61" i="1"/>
  <c r="CH61" i="1" s="1"/>
  <c r="AR61" i="1" s="1"/>
  <c r="P64" i="1"/>
  <c r="AC64" i="1"/>
  <c r="AB64" i="1"/>
  <c r="FI57" i="1"/>
  <c r="BQ57" i="1" s="1"/>
  <c r="BR57" i="1" s="1"/>
  <c r="ET57" i="1"/>
  <c r="ES57" i="1"/>
  <c r="EQ57" i="1"/>
  <c r="EU57" i="1"/>
  <c r="AN54" i="1"/>
  <c r="GE54" i="1"/>
  <c r="EV58" i="1"/>
  <c r="AC56" i="1"/>
  <c r="P56" i="1"/>
  <c r="AD56" i="1"/>
  <c r="AB56" i="1"/>
  <c r="GE49" i="1"/>
  <c r="CK49" i="1"/>
  <c r="CQ49" i="1" s="1"/>
  <c r="AS49" i="1" s="1"/>
  <c r="GE11" i="1"/>
  <c r="EQ42" i="1"/>
  <c r="AC41" i="1"/>
  <c r="EN45" i="1"/>
  <c r="P38" i="1"/>
  <c r="AD38" i="1"/>
  <c r="DB40" i="1"/>
  <c r="FI47" i="1"/>
  <c r="BQ47" i="1" s="1"/>
  <c r="BR47" i="1" s="1"/>
  <c r="EU35" i="1"/>
  <c r="EN37" i="1"/>
  <c r="DB33" i="1"/>
  <c r="R34" i="1"/>
  <c r="AH34" i="1"/>
  <c r="EU31" i="1"/>
  <c r="CK31" i="1"/>
  <c r="CQ31" i="1" s="1"/>
  <c r="AS31" i="1" s="1"/>
  <c r="AQ31" i="1"/>
  <c r="ET26" i="1"/>
  <c r="ER26" i="1"/>
  <c r="EQ26" i="1"/>
  <c r="ES26" i="1"/>
  <c r="ER37" i="1"/>
  <c r="BZ28" i="1"/>
  <c r="CH28" i="1" s="1"/>
  <c r="AR28" i="1" s="1"/>
  <c r="FI50" i="1"/>
  <c r="BQ50" i="1" s="1"/>
  <c r="BR50" i="1" s="1"/>
  <c r="ET16" i="1"/>
  <c r="EP16" i="1"/>
  <c r="EQ16" i="1"/>
  <c r="EO26" i="1"/>
  <c r="EQ50" i="1"/>
  <c r="AC23" i="1"/>
  <c r="P23" i="1"/>
  <c r="ES22" i="1"/>
  <c r="ET22" i="1"/>
  <c r="BP16" i="1"/>
  <c r="BO16" i="1"/>
  <c r="GA16" i="1"/>
  <c r="EP22" i="1"/>
  <c r="EN67" i="1"/>
  <c r="CH19" i="1"/>
  <c r="AR19" i="1" s="1"/>
  <c r="EU67" i="1"/>
  <c r="AL17" i="1"/>
  <c r="GC17" i="1"/>
  <c r="AM17" i="1" s="1"/>
  <c r="AB7" i="1"/>
  <c r="AC7" i="1"/>
  <c r="AD7" i="1"/>
  <c r="P7" i="1"/>
  <c r="EN9" i="1"/>
  <c r="GG69" i="1"/>
  <c r="AN69" i="1" s="1"/>
  <c r="GE6" i="1"/>
  <c r="AN6" i="1"/>
  <c r="ES10" i="1"/>
  <c r="ET7" i="1"/>
  <c r="CK43" i="1"/>
  <c r="CQ43" i="1" s="1"/>
  <c r="AS43" i="1" s="1"/>
  <c r="GC13" i="1"/>
  <c r="AL13" i="1"/>
  <c r="DB7" i="1"/>
  <c r="V10" i="1"/>
  <c r="X10" i="1" s="1"/>
  <c r="AI10" i="1"/>
  <c r="BZ56" i="1"/>
  <c r="CH56" i="1" s="1"/>
  <c r="AR56" i="1" s="1"/>
  <c r="P55" i="1"/>
  <c r="AC55" i="1"/>
  <c r="P54" i="1"/>
  <c r="AD54" i="1"/>
  <c r="AB54" i="1"/>
  <c r="AM29" i="1"/>
  <c r="EU15" i="1"/>
  <c r="EQ15" i="1"/>
  <c r="EP15" i="1"/>
  <c r="ER15" i="1"/>
  <c r="FS23" i="1"/>
  <c r="BM23" i="1" s="1"/>
  <c r="GK69" i="1"/>
  <c r="GI6" i="1"/>
  <c r="GI69" i="1" s="1"/>
  <c r="ET68" i="1"/>
  <c r="GC5" i="1"/>
  <c r="AM5" i="1" s="1"/>
  <c r="AL5" i="1"/>
  <c r="EO68" i="1"/>
  <c r="ET65" i="1"/>
  <c r="ES65" i="1"/>
  <c r="EP65" i="1"/>
  <c r="EU65" i="1"/>
  <c r="GE64" i="1"/>
  <c r="ET63" i="1"/>
  <c r="EQ63" i="1"/>
  <c r="EV63" i="1"/>
  <c r="EU63" i="1"/>
  <c r="EN63" i="1"/>
  <c r="GA68" i="1"/>
  <c r="GA60" i="1"/>
  <c r="EP61" i="1"/>
  <c r="ER60" i="1"/>
  <c r="FI58" i="1"/>
  <c r="BQ58" i="1" s="1"/>
  <c r="BR58" i="1" s="1"/>
  <c r="EQ56" i="1"/>
  <c r="EQ58" i="1"/>
  <c r="CK54" i="1"/>
  <c r="CQ54" i="1" s="1"/>
  <c r="AS54" i="1" s="1"/>
  <c r="AQ54" i="1"/>
  <c r="EP52" i="1"/>
  <c r="EO52" i="1"/>
  <c r="ET52" i="1"/>
  <c r="EQ52" i="1"/>
  <c r="BZ55" i="1"/>
  <c r="CH55" i="1" s="1"/>
  <c r="AR55" i="1" s="1"/>
  <c r="BP52" i="1"/>
  <c r="BO52" i="1"/>
  <c r="AM52" i="1"/>
  <c r="DB52" i="1"/>
  <c r="BZ41" i="1"/>
  <c r="CH41" i="1" s="1"/>
  <c r="AR41" i="1" s="1"/>
  <c r="FI42" i="1"/>
  <c r="BQ42" i="1" s="1"/>
  <c r="BR42" i="1" s="1"/>
  <c r="ES42" i="1"/>
  <c r="EQ45" i="1"/>
  <c r="R41" i="1"/>
  <c r="AH41" i="1"/>
  <c r="BN41" i="1"/>
  <c r="EO36" i="1"/>
  <c r="ES36" i="1"/>
  <c r="EP36" i="1"/>
  <c r="V52" i="1"/>
  <c r="X52" i="1" s="1"/>
  <c r="AI52" i="1"/>
  <c r="EU45" i="1"/>
  <c r="EQ44" i="1"/>
  <c r="ET44" i="1"/>
  <c r="ES44" i="1"/>
  <c r="FI39" i="1"/>
  <c r="BQ39" i="1" s="1"/>
  <c r="BR39" i="1" s="1"/>
  <c r="EN39" i="1"/>
  <c r="AM35" i="1"/>
  <c r="GE38" i="1"/>
  <c r="P33" i="1"/>
  <c r="AB33" i="1"/>
  <c r="AC33" i="1"/>
  <c r="AD33" i="1"/>
  <c r="EO34" i="1"/>
  <c r="ES39" i="1"/>
  <c r="FI35" i="1"/>
  <c r="BQ35" i="1" s="1"/>
  <c r="BR35" i="1" s="1"/>
  <c r="CK30" i="1"/>
  <c r="CQ30" i="1" s="1"/>
  <c r="AS30" i="1" s="1"/>
  <c r="AQ30" i="1"/>
  <c r="ER33" i="1"/>
  <c r="EV33" i="1"/>
  <c r="EU33" i="1"/>
  <c r="ES33" i="1"/>
  <c r="EN33" i="1"/>
  <c r="AD41" i="1"/>
  <c r="ET34" i="1"/>
  <c r="CK37" i="1"/>
  <c r="CQ37" i="1" s="1"/>
  <c r="AS37" i="1" s="1"/>
  <c r="AQ37" i="1"/>
  <c r="AC38" i="1"/>
  <c r="AL40" i="1"/>
  <c r="FS40" i="1"/>
  <c r="BM40" i="1" s="1"/>
  <c r="GC40" i="1"/>
  <c r="V48" i="1"/>
  <c r="X48" i="1" s="1"/>
  <c r="AI48" i="1"/>
  <c r="BN26" i="1"/>
  <c r="DB23" i="1"/>
  <c r="AM27" i="1"/>
  <c r="FI67" i="1"/>
  <c r="BQ67" i="1" s="1"/>
  <c r="BR67" i="1" s="1"/>
  <c r="EV51" i="1"/>
  <c r="EN51" i="1"/>
  <c r="ER51" i="1"/>
  <c r="EQ51" i="1"/>
  <c r="ES51" i="1"/>
  <c r="AH21" i="1"/>
  <c r="R21" i="1"/>
  <c r="EP14" i="1"/>
  <c r="ES14" i="1"/>
  <c r="EU14" i="1"/>
  <c r="ET14" i="1"/>
  <c r="EO16" i="1"/>
  <c r="EN14" i="1"/>
  <c r="GC19" i="1"/>
  <c r="EV16" i="1"/>
  <c r="AM15" i="1"/>
  <c r="EO43" i="1"/>
  <c r="ER43" i="1"/>
  <c r="ET43" i="1"/>
  <c r="ES43" i="1"/>
  <c r="BZ7" i="1"/>
  <c r="CH7" i="1" s="1"/>
  <c r="AR7" i="1" s="1"/>
  <c r="EQ46" i="1"/>
  <c r="EP7" i="1"/>
  <c r="EN6" i="1"/>
  <c r="EO6" i="1"/>
  <c r="EP6" i="1"/>
  <c r="EV6" i="1"/>
  <c r="EU6" i="1"/>
  <c r="EO12" i="1"/>
  <c r="R15" i="1"/>
  <c r="AH15" i="1"/>
  <c r="EU9" i="1"/>
  <c r="AL6" i="1"/>
  <c r="GC6" i="1"/>
  <c r="FS6" i="1"/>
  <c r="AA69" i="1"/>
  <c r="P9" i="1"/>
  <c r="AB9" i="1"/>
  <c r="EQ9" i="1"/>
  <c r="P66" i="1"/>
  <c r="AD66" i="1"/>
  <c r="AC66" i="1"/>
  <c r="AB66" i="1"/>
  <c r="EP40" i="1"/>
  <c r="EO40" i="1"/>
  <c r="EN40" i="1"/>
  <c r="EV40" i="1"/>
  <c r="EQ40" i="1"/>
  <c r="FI46" i="1"/>
  <c r="BQ46" i="1" s="1"/>
  <c r="BR46" i="1" s="1"/>
  <c r="EU60" i="1"/>
  <c r="ES58" i="1"/>
  <c r="ER58" i="1"/>
  <c r="EP58" i="1"/>
  <c r="ET58" i="1"/>
  <c r="EQ25" i="1"/>
  <c r="EP25" i="1"/>
  <c r="EU25" i="1"/>
  <c r="ER25" i="1"/>
  <c r="FI55" i="1"/>
  <c r="BQ55" i="1" s="1"/>
  <c r="BR55" i="1" s="1"/>
  <c r="CK11" i="1"/>
  <c r="CQ11" i="1" s="1"/>
  <c r="AS11" i="1" s="1"/>
  <c r="AQ11" i="1"/>
  <c r="EW55" i="1"/>
  <c r="BZ49" i="1"/>
  <c r="CH49" i="1" s="1"/>
  <c r="AR49" i="1" s="1"/>
  <c r="ER11" i="1"/>
  <c r="EV11" i="1"/>
  <c r="EN11" i="1"/>
  <c r="ES11" i="1"/>
  <c r="EQ11" i="1"/>
  <c r="GC25" i="1"/>
  <c r="AM25" i="1" s="1"/>
  <c r="AL25" i="1"/>
  <c r="ER42" i="1"/>
  <c r="EU42" i="1"/>
  <c r="ET42" i="1"/>
  <c r="BZ39" i="1"/>
  <c r="CH39" i="1" s="1"/>
  <c r="AR39" i="1" s="1"/>
  <c r="P39" i="1"/>
  <c r="AC39" i="1"/>
  <c r="EQ39" i="1"/>
  <c r="AN37" i="1"/>
  <c r="GE37" i="1"/>
  <c r="EU44" i="1"/>
  <c r="EU24" i="1"/>
  <c r="ES24" i="1"/>
  <c r="ER24" i="1"/>
  <c r="ET24" i="1"/>
  <c r="EV26" i="1"/>
  <c r="CK51" i="1"/>
  <c r="CQ51" i="1" s="1"/>
  <c r="AS51" i="1" s="1"/>
  <c r="AQ51" i="1"/>
  <c r="EQ24" i="1"/>
  <c r="ER28" i="1"/>
  <c r="EQ28" i="1"/>
  <c r="EN28" i="1"/>
  <c r="EV50" i="1"/>
  <c r="EN50" i="1"/>
  <c r="ET50" i="1"/>
  <c r="ES50" i="1"/>
  <c r="EU50" i="1"/>
  <c r="N69" i="1"/>
  <c r="P69" i="1" s="1"/>
  <c r="BN69" i="1" s="1"/>
  <c r="Z69" i="1"/>
  <c r="EN16" i="1"/>
  <c r="EP51" i="1"/>
  <c r="CK16" i="1"/>
  <c r="CQ16" i="1" s="1"/>
  <c r="AS16" i="1" s="1"/>
  <c r="EO46" i="1"/>
  <c r="EV46" i="1"/>
  <c r="ES46" i="1"/>
  <c r="ER46" i="1"/>
  <c r="EQ20" i="1"/>
  <c r="EP20" i="1"/>
  <c r="ET20" i="1"/>
  <c r="EU20" i="1"/>
  <c r="EU43" i="1"/>
  <c r="GE10" i="1"/>
  <c r="FA69" i="1"/>
  <c r="DB10" i="1"/>
  <c r="ET15" i="1"/>
  <c r="AM12" i="1"/>
  <c r="FG69" i="1"/>
  <c r="FI6" i="1"/>
  <c r="BQ6" i="1" s="1"/>
  <c r="BR6" i="1" s="1"/>
  <c r="FI65" i="1"/>
  <c r="BQ65" i="1" s="1"/>
  <c r="BR65" i="1" s="1"/>
  <c r="FI53" i="1"/>
  <c r="BQ53" i="1" s="1"/>
  <c r="BR53" i="1" s="1"/>
  <c r="FI31" i="1"/>
  <c r="BQ31" i="1" s="1"/>
  <c r="BR31" i="1" s="1"/>
  <c r="CK21" i="1"/>
  <c r="CQ21" i="1" s="1"/>
  <c r="AS21" i="1" s="1"/>
  <c r="AQ21" i="1"/>
  <c r="ER29" i="1"/>
  <c r="EQ29" i="1"/>
  <c r="EP29" i="1"/>
  <c r="ET29" i="1"/>
  <c r="ES29" i="1"/>
  <c r="GE43" i="1"/>
  <c r="AN43" i="1"/>
  <c r="FI14" i="1"/>
  <c r="BQ14" i="1" s="1"/>
  <c r="BR14" i="1" s="1"/>
  <c r="EQ5" i="1"/>
  <c r="EP5" i="1"/>
  <c r="ER5" i="1"/>
  <c r="AB65" i="1"/>
  <c r="P65" i="1"/>
  <c r="AC65" i="1"/>
  <c r="EP68" i="1"/>
  <c r="AQ64" i="1"/>
  <c r="CK64" i="1"/>
  <c r="CQ64" i="1" s="1"/>
  <c r="AS64" i="1" s="1"/>
  <c r="BZ64" i="1"/>
  <c r="CH64" i="1" s="1"/>
  <c r="AR64" i="1" s="1"/>
  <c r="ES5" i="1"/>
  <c r="P63" i="1"/>
  <c r="AD63" i="1"/>
  <c r="AC63" i="1"/>
  <c r="EV66" i="1"/>
  <c r="ET60" i="1"/>
  <c r="EO59" i="1"/>
  <c r="ET59" i="1"/>
  <c r="EQ59" i="1"/>
  <c r="EP59" i="1"/>
  <c r="EU59" i="1"/>
  <c r="EQ60" i="1"/>
  <c r="AB59" i="1"/>
  <c r="P59" i="1"/>
  <c r="DB55" i="1"/>
  <c r="AM58" i="1"/>
  <c r="BP54" i="1"/>
  <c r="BO54" i="1"/>
  <c r="EN58" i="1"/>
  <c r="EP63" i="1"/>
  <c r="GC57" i="1"/>
  <c r="AM57" i="1" s="1"/>
  <c r="AL57" i="1"/>
  <c r="EV25" i="1"/>
  <c r="FI45" i="1"/>
  <c r="BQ45" i="1" s="1"/>
  <c r="BR45" i="1" s="1"/>
  <c r="EO11" i="1"/>
  <c r="ER52" i="1"/>
  <c r="GE52" i="1"/>
  <c r="EO42" i="1"/>
  <c r="BN35" i="1"/>
  <c r="R35" i="1"/>
  <c r="AH35" i="1"/>
  <c r="EN36" i="1"/>
  <c r="GC45" i="1"/>
  <c r="AM45" i="1" s="1"/>
  <c r="AL45" i="1"/>
  <c r="EU36" i="1"/>
  <c r="V36" i="1"/>
  <c r="X36" i="1" s="1"/>
  <c r="AI36" i="1"/>
  <c r="CQ47" i="1"/>
  <c r="AS47" i="1" s="1"/>
  <c r="ES27" i="1"/>
  <c r="EQ27" i="1"/>
  <c r="EP27" i="1"/>
  <c r="ER27" i="1"/>
  <c r="ES34" i="1"/>
  <c r="AM48" i="1"/>
  <c r="EQ48" i="1"/>
  <c r="EP48" i="1"/>
  <c r="EO48" i="1"/>
  <c r="ET48" i="1"/>
  <c r="ES48" i="1"/>
  <c r="ER48" i="1"/>
  <c r="EN24" i="1"/>
  <c r="BZ50" i="1"/>
  <c r="CH50" i="1" s="1"/>
  <c r="AR50" i="1" s="1"/>
  <c r="V31" i="1"/>
  <c r="X31" i="1" s="1"/>
  <c r="AI31" i="1"/>
  <c r="EN26" i="1"/>
  <c r="BN27" i="1"/>
  <c r="EO28" i="1"/>
  <c r="GA26" i="1"/>
  <c r="AQ23" i="1"/>
  <c r="CK23" i="1"/>
  <c r="CQ23" i="1" s="1"/>
  <c r="AS23" i="1" s="1"/>
  <c r="AB19" i="1"/>
  <c r="R16" i="1"/>
  <c r="AH16" i="1"/>
  <c r="BN16" i="1"/>
  <c r="EO50" i="1"/>
  <c r="FO69" i="1"/>
  <c r="GC8" i="1"/>
  <c r="AM8" i="1" s="1"/>
  <c r="AL8" i="1"/>
  <c r="BN18" i="1"/>
  <c r="AD16" i="1"/>
  <c r="AQ46" i="1"/>
  <c r="CK46" i="1"/>
  <c r="CQ46" i="1" s="1"/>
  <c r="AS46" i="1" s="1"/>
  <c r="EO20" i="1"/>
  <c r="BD69" i="1"/>
  <c r="AE69" i="1"/>
  <c r="EU51" i="1"/>
  <c r="EV9" i="1"/>
  <c r="GA46" i="1"/>
  <c r="ET51" i="1"/>
  <c r="ES12" i="1"/>
  <c r="BW69" i="1"/>
  <c r="CN69" i="1"/>
  <c r="GE26" i="1"/>
  <c r="CK13" i="1"/>
  <c r="CQ13" i="1" s="1"/>
  <c r="AS13" i="1" s="1"/>
  <c r="ET6" i="1"/>
  <c r="GC21" i="1"/>
  <c r="AM21" i="1" s="1"/>
  <c r="FS21" i="1"/>
  <c r="BM21" i="1" s="1"/>
  <c r="AL21" i="1"/>
  <c r="ER6" i="1"/>
  <c r="AL53" i="1"/>
  <c r="GC53" i="1"/>
  <c r="AM53" i="1" s="1"/>
  <c r="BZ32" i="1"/>
  <c r="CH32" i="1" s="1"/>
  <c r="AR32" i="1" s="1"/>
  <c r="EP37" i="1"/>
  <c r="EU37" i="1"/>
  <c r="ET37" i="1"/>
  <c r="EQ37" i="1"/>
  <c r="AC29" i="1"/>
  <c r="AB29" i="1"/>
  <c r="P29" i="1"/>
  <c r="V28" i="1"/>
  <c r="X28" i="1" s="1"/>
  <c r="DB60" i="1"/>
  <c r="GC65" i="1"/>
  <c r="AM65" i="1" s="1"/>
  <c r="AL65" i="1"/>
  <c r="ER61" i="1"/>
  <c r="EV61" i="1"/>
  <c r="EO61" i="1"/>
  <c r="EN61" i="1"/>
  <c r="EN59" i="1"/>
  <c r="EW64" i="1"/>
  <c r="AB63" i="1"/>
  <c r="EU61" i="1"/>
  <c r="AB57" i="1"/>
  <c r="P57" i="1"/>
  <c r="AD57" i="1"/>
  <c r="AC57" i="1"/>
  <c r="ET61" i="1"/>
  <c r="EN54" i="1"/>
  <c r="EU54" i="1"/>
  <c r="FS53" i="1"/>
  <c r="BM53" i="1" s="1"/>
  <c r="DB11" i="1"/>
  <c r="EN25" i="1"/>
  <c r="FI52" i="1"/>
  <c r="BQ52" i="1" s="1"/>
  <c r="BR52" i="1" s="1"/>
  <c r="ES25" i="1"/>
  <c r="P42" i="1"/>
  <c r="AD42" i="1"/>
  <c r="AC42" i="1"/>
  <c r="AB42" i="1"/>
  <c r="CK40" i="1"/>
  <c r="CQ40" i="1" s="1"/>
  <c r="AS40" i="1" s="1"/>
  <c r="AQ40" i="1"/>
  <c r="P49" i="1"/>
  <c r="AD49" i="1"/>
  <c r="AC49" i="1"/>
  <c r="AB49" i="1"/>
  <c r="EP35" i="1"/>
  <c r="ET35" i="1"/>
  <c r="EQ35" i="1"/>
  <c r="V25" i="1"/>
  <c r="X25" i="1" s="1"/>
  <c r="AI25" i="1"/>
  <c r="EU40" i="1"/>
  <c r="AL38" i="1"/>
  <c r="GC38" i="1"/>
  <c r="AM44" i="1"/>
  <c r="AD39" i="1"/>
  <c r="FI40" i="1"/>
  <c r="BQ40" i="1" s="1"/>
  <c r="BR40" i="1" s="1"/>
  <c r="ET39" i="1"/>
  <c r="EP39" i="1"/>
  <c r="EU39" i="1"/>
  <c r="EN32" i="1"/>
  <c r="EV32" i="1"/>
  <c r="ET32" i="1"/>
  <c r="ES32" i="1"/>
  <c r="EO32" i="1"/>
  <c r="AM11" i="1"/>
  <c r="DB36" i="1"/>
  <c r="ER32" i="1"/>
  <c r="EQ32" i="1"/>
  <c r="EO29" i="1"/>
  <c r="GC33" i="1"/>
  <c r="AM33" i="1" s="1"/>
  <c r="FS33" i="1"/>
  <c r="BM33" i="1" s="1"/>
  <c r="AL33" i="1"/>
  <c r="EN48" i="1"/>
  <c r="AM31" i="1"/>
  <c r="FI28" i="1"/>
  <c r="BQ28" i="1" s="1"/>
  <c r="BR28" i="1" s="1"/>
  <c r="GE24" i="1"/>
  <c r="EP26" i="1"/>
  <c r="BZ67" i="1"/>
  <c r="CH67" i="1" s="1"/>
  <c r="AR67" i="1" s="1"/>
  <c r="ET27" i="1"/>
  <c r="P20" i="1"/>
  <c r="AB20" i="1"/>
  <c r="AC20" i="1"/>
  <c r="FI43" i="1"/>
  <c r="BQ43" i="1" s="1"/>
  <c r="BR43" i="1" s="1"/>
  <c r="EU26" i="1"/>
  <c r="EV29" i="1"/>
  <c r="AQ19" i="1"/>
  <c r="CK19" i="1"/>
  <c r="CQ19" i="1" s="1"/>
  <c r="AS19" i="1" s="1"/>
  <c r="GE23" i="1"/>
  <c r="AN23" i="1"/>
  <c r="AQ18" i="1"/>
  <c r="CK18" i="1"/>
  <c r="CQ18" i="1" s="1"/>
  <c r="AS18" i="1" s="1"/>
  <c r="P50" i="1"/>
  <c r="AB50" i="1"/>
  <c r="AD50" i="1"/>
  <c r="AC50" i="1"/>
  <c r="AH51" i="1"/>
  <c r="R51" i="1"/>
  <c r="DB22" i="1"/>
  <c r="EU13" i="1"/>
  <c r="ET13" i="1"/>
  <c r="EQ13" i="1"/>
  <c r="EP13" i="1"/>
  <c r="EU12" i="1"/>
  <c r="ET12" i="1"/>
  <c r="EP12" i="1"/>
  <c r="EQ12" i="1"/>
  <c r="FI18" i="1"/>
  <c r="BQ18" i="1" s="1"/>
  <c r="BR18" i="1" s="1"/>
  <c r="EO21" i="1"/>
  <c r="EV21" i="1"/>
  <c r="EN21" i="1"/>
  <c r="ER21" i="1"/>
  <c r="EQ21" i="1"/>
  <c r="ES21" i="1"/>
  <c r="EO15" i="1"/>
  <c r="FI16" i="1"/>
  <c r="BQ16" i="1" s="1"/>
  <c r="BR16" i="1" s="1"/>
  <c r="ER14" i="1"/>
  <c r="I69" i="1"/>
  <c r="EN12" i="1"/>
  <c r="DA69" i="1"/>
  <c r="CX70" i="1" s="1"/>
  <c r="DB6" i="1"/>
  <c r="BC69" i="1"/>
  <c r="ET21" i="1"/>
  <c r="AJ6" i="1"/>
  <c r="AG6" i="1"/>
  <c r="AF6" i="1"/>
  <c r="EV12" i="1"/>
  <c r="GC51" i="1"/>
  <c r="AM51" i="1" s="1"/>
  <c r="FS51" i="1"/>
  <c r="BM51" i="1" s="1"/>
  <c r="AL51" i="1"/>
  <c r="GE16" i="1"/>
  <c r="BN21" i="1"/>
  <c r="EQ8" i="1"/>
  <c r="EP8" i="1"/>
  <c r="EU8" i="1"/>
  <c r="ET8" i="1"/>
  <c r="ER9" i="1"/>
  <c r="EN8" i="1"/>
  <c r="V12" i="1"/>
  <c r="X12" i="1" s="1"/>
  <c r="AI12" i="1"/>
  <c r="BZ66" i="1"/>
  <c r="CH66" i="1" s="1"/>
  <c r="AR66" i="1" s="1"/>
  <c r="ET40" i="1"/>
  <c r="EV37" i="1"/>
  <c r="BZ24" i="1"/>
  <c r="CH24" i="1" s="1"/>
  <c r="AR24" i="1" s="1"/>
  <c r="BZ43" i="1"/>
  <c r="CH43" i="1" s="1"/>
  <c r="AR43" i="1" s="1"/>
  <c r="ER68" i="1"/>
  <c r="EQ68" i="1"/>
  <c r="ES68" i="1"/>
  <c r="AC62" i="1"/>
  <c r="AB62" i="1"/>
  <c r="P62" i="1"/>
  <c r="AD62" i="1"/>
  <c r="EN68" i="1"/>
  <c r="CK66" i="1"/>
  <c r="CQ66" i="1" s="1"/>
  <c r="AS66" i="1" s="1"/>
  <c r="AG5" i="1"/>
  <c r="AF5" i="1"/>
  <c r="AJ5" i="1"/>
  <c r="BZ63" i="1"/>
  <c r="CH63" i="1" s="1"/>
  <c r="AR63" i="1" s="1"/>
  <c r="DB5" i="1"/>
  <c r="ES66" i="1"/>
  <c r="ER66" i="1"/>
  <c r="EQ66" i="1"/>
  <c r="ET66" i="1"/>
  <c r="FI61" i="1"/>
  <c r="BQ61" i="1" s="1"/>
  <c r="BR61" i="1" s="1"/>
  <c r="AN59" i="1"/>
  <c r="GE59" i="1"/>
  <c r="AL62" i="1"/>
  <c r="GC62" i="1"/>
  <c r="R61" i="1"/>
  <c r="AH61" i="1"/>
  <c r="EQ54" i="1"/>
  <c r="EP54" i="1"/>
  <c r="EO54" i="1"/>
  <c r="ET54" i="1"/>
  <c r="ES54" i="1"/>
  <c r="ES56" i="1"/>
  <c r="EO25" i="1"/>
  <c r="EP45" i="1"/>
  <c r="ES45" i="1"/>
  <c r="ER45" i="1"/>
  <c r="ES52" i="1"/>
  <c r="EU11" i="1"/>
  <c r="P44" i="1"/>
  <c r="AD44" i="1"/>
  <c r="AC44" i="1"/>
  <c r="AB44" i="1"/>
  <c r="ET11" i="1"/>
  <c r="R45" i="1"/>
  <c r="AH45" i="1"/>
  <c r="EV41" i="1"/>
  <c r="EU41" i="1"/>
  <c r="EN41" i="1"/>
  <c r="GE40" i="1"/>
  <c r="EO39" i="1"/>
  <c r="R47" i="1"/>
  <c r="AH47" i="1"/>
  <c r="BP35" i="1"/>
  <c r="BO35" i="1"/>
  <c r="P32" i="1"/>
  <c r="AD32" i="1"/>
  <c r="AB32" i="1"/>
  <c r="GC34" i="1"/>
  <c r="FS34" i="1"/>
  <c r="BM34" i="1" s="1"/>
  <c r="AL34" i="1"/>
  <c r="EU32" i="1"/>
  <c r="BP37" i="1"/>
  <c r="BO37" i="1"/>
  <c r="FS38" i="1"/>
  <c r="BM38" i="1" s="1"/>
  <c r="GC36" i="1"/>
  <c r="AM36" i="1" s="1"/>
  <c r="AL36" i="1"/>
  <c r="EP31" i="1"/>
  <c r="EV31" i="1"/>
  <c r="EN31" i="1"/>
  <c r="EQ31" i="1"/>
  <c r="ER31" i="1"/>
  <c r="CK29" i="1"/>
  <c r="CQ29" i="1" s="1"/>
  <c r="AS29" i="1" s="1"/>
  <c r="EO24" i="1"/>
  <c r="P24" i="1"/>
  <c r="AD24" i="1"/>
  <c r="AC24" i="1"/>
  <c r="AB24" i="1"/>
  <c r="EN22" i="1"/>
  <c r="EV22" i="1"/>
  <c r="EU22" i="1"/>
  <c r="EQ22" i="1"/>
  <c r="ER22" i="1"/>
  <c r="AD20" i="1"/>
  <c r="EP24" i="1"/>
  <c r="BZ22" i="1"/>
  <c r="CH22" i="1" s="1"/>
  <c r="AR22" i="1" s="1"/>
  <c r="FI17" i="1"/>
  <c r="BQ17" i="1" s="1"/>
  <c r="BR17" i="1" s="1"/>
  <c r="AJ22" i="1"/>
  <c r="AG22" i="1"/>
  <c r="AF22" i="1"/>
  <c r="EO13" i="1"/>
  <c r="BZ18" i="1"/>
  <c r="CH18" i="1" s="1"/>
  <c r="AR18" i="1" s="1"/>
  <c r="AI17" i="1"/>
  <c r="V17" i="1"/>
  <c r="X17" i="1" s="1"/>
  <c r="EV10" i="1"/>
  <c r="EN10" i="1"/>
  <c r="EQ10" i="1"/>
  <c r="ER10" i="1"/>
  <c r="GC20" i="1"/>
  <c r="AM20" i="1" s="1"/>
  <c r="AL20" i="1"/>
  <c r="P13" i="1"/>
  <c r="AD13" i="1"/>
  <c r="AC13" i="1"/>
  <c r="AB13" i="1"/>
  <c r="ES16" i="1"/>
  <c r="FI8" i="1"/>
  <c r="BQ8" i="1" s="1"/>
  <c r="BR8" i="1" s="1"/>
  <c r="FI10" i="1"/>
  <c r="BQ10" i="1" s="1"/>
  <c r="BR10" i="1" s="1"/>
  <c r="FC69" i="1"/>
  <c r="FE6" i="1"/>
  <c r="EQ14" i="1"/>
  <c r="P8" i="1"/>
  <c r="AC8" i="1"/>
  <c r="AB8" i="1"/>
  <c r="AB14" i="1"/>
  <c r="P14" i="1"/>
  <c r="AC14" i="1"/>
  <c r="BV69" i="1"/>
  <c r="CH6" i="1"/>
  <c r="ER16" i="1"/>
  <c r="EU46" i="1"/>
  <c r="GM69" i="1"/>
  <c r="P67" i="1"/>
  <c r="AB67" i="1"/>
  <c r="AG46" i="1"/>
  <c r="AF46" i="1"/>
  <c r="AJ46" i="1"/>
  <c r="AI11" i="1" l="1"/>
  <c r="EW17" i="1"/>
  <c r="EW18" i="1"/>
  <c r="CU70" i="1"/>
  <c r="EW49" i="1"/>
  <c r="GA25" i="1"/>
  <c r="EW36" i="1"/>
  <c r="EW43" i="1"/>
  <c r="GA8" i="1"/>
  <c r="EW38" i="1"/>
  <c r="EW47" i="1"/>
  <c r="AB69" i="1"/>
  <c r="GA14" i="1"/>
  <c r="FW69" i="1"/>
  <c r="EW44" i="1"/>
  <c r="EW53" i="1"/>
  <c r="EW23" i="1"/>
  <c r="EW50" i="1"/>
  <c r="EW67" i="1"/>
  <c r="EW13" i="1"/>
  <c r="EW20" i="1"/>
  <c r="EW42" i="1"/>
  <c r="EW65" i="1"/>
  <c r="V30" i="1"/>
  <c r="X30" i="1" s="1"/>
  <c r="AI30" i="1"/>
  <c r="EW10" i="1"/>
  <c r="EW31" i="1"/>
  <c r="EW46" i="1"/>
  <c r="EW58" i="1"/>
  <c r="EW5" i="1"/>
  <c r="GA36" i="1"/>
  <c r="EW52" i="1"/>
  <c r="EW66" i="1"/>
  <c r="AF60" i="1"/>
  <c r="AG60" i="1"/>
  <c r="EW15" i="1"/>
  <c r="EW57" i="1"/>
  <c r="AD69" i="1"/>
  <c r="AC69" i="1"/>
  <c r="GA23" i="1"/>
  <c r="GA21" i="1"/>
  <c r="GA53" i="1"/>
  <c r="EW39" i="1"/>
  <c r="CQ69" i="1"/>
  <c r="AS69" i="1" s="1"/>
  <c r="AS6" i="1"/>
  <c r="EW27" i="1"/>
  <c r="AL54" i="1"/>
  <c r="GC54" i="1"/>
  <c r="FS54" i="1"/>
  <c r="BM54" i="1" s="1"/>
  <c r="EW7" i="1"/>
  <c r="GC59" i="1"/>
  <c r="AL59" i="1"/>
  <c r="FS59" i="1"/>
  <c r="BM59" i="1" s="1"/>
  <c r="AH14" i="1"/>
  <c r="R14" i="1"/>
  <c r="BN14" i="1"/>
  <c r="AL18" i="1"/>
  <c r="FS18" i="1"/>
  <c r="BM18" i="1" s="1"/>
  <c r="GC18" i="1"/>
  <c r="R24" i="1"/>
  <c r="AH24" i="1"/>
  <c r="BN24" i="1"/>
  <c r="AI47" i="1"/>
  <c r="V47" i="1"/>
  <c r="X47" i="1" s="1"/>
  <c r="AH44" i="1"/>
  <c r="BN44" i="1"/>
  <c r="R44" i="1"/>
  <c r="AI61" i="1"/>
  <c r="V61" i="1"/>
  <c r="X61" i="1" s="1"/>
  <c r="GC43" i="1"/>
  <c r="FS43" i="1"/>
  <c r="BM43" i="1" s="1"/>
  <c r="AL43" i="1"/>
  <c r="DB69" i="1"/>
  <c r="CW70" i="1"/>
  <c r="CV70" i="1"/>
  <c r="EW32" i="1"/>
  <c r="EW25" i="1"/>
  <c r="CY70" i="1"/>
  <c r="GA17" i="1"/>
  <c r="EW16" i="1"/>
  <c r="EW28" i="1"/>
  <c r="GC7" i="1"/>
  <c r="FS7" i="1"/>
  <c r="BM7" i="1" s="1"/>
  <c r="AL7" i="1"/>
  <c r="AI41" i="1"/>
  <c r="V41" i="1"/>
  <c r="X41" i="1" s="1"/>
  <c r="EW37" i="1"/>
  <c r="CK69" i="1"/>
  <c r="EW34" i="1"/>
  <c r="GC9" i="1"/>
  <c r="AL9" i="1"/>
  <c r="FS9" i="1"/>
  <c r="BM9" i="1" s="1"/>
  <c r="EW11" i="1"/>
  <c r="AL55" i="1"/>
  <c r="GC55" i="1"/>
  <c r="FS55" i="1"/>
  <c r="BM55" i="1" s="1"/>
  <c r="R39" i="1"/>
  <c r="AH39" i="1"/>
  <c r="BN39" i="1"/>
  <c r="R67" i="1"/>
  <c r="AH67" i="1"/>
  <c r="BN67" i="1"/>
  <c r="AM34" i="1"/>
  <c r="GA34" i="1"/>
  <c r="AJ12" i="1"/>
  <c r="AG12" i="1"/>
  <c r="AF12" i="1"/>
  <c r="EW12" i="1"/>
  <c r="AH20" i="1"/>
  <c r="BN20" i="1"/>
  <c r="R20" i="1"/>
  <c r="R63" i="1"/>
  <c r="AH63" i="1"/>
  <c r="BN63" i="1"/>
  <c r="BZ69" i="1"/>
  <c r="GA33" i="1"/>
  <c r="AF11" i="1"/>
  <c r="AJ11" i="1"/>
  <c r="AG11" i="1"/>
  <c r="EW40" i="1"/>
  <c r="FU69" i="1"/>
  <c r="AL69" i="1" s="1"/>
  <c r="GA51" i="1"/>
  <c r="EW51" i="1"/>
  <c r="AF52" i="1"/>
  <c r="AJ52" i="1"/>
  <c r="AG52" i="1"/>
  <c r="AF10" i="1"/>
  <c r="AJ10" i="1"/>
  <c r="AG10" i="1"/>
  <c r="R38" i="1"/>
  <c r="AH38" i="1"/>
  <c r="BN38" i="1"/>
  <c r="AH43" i="1"/>
  <c r="R43" i="1"/>
  <c r="BN43" i="1"/>
  <c r="AJ37" i="1"/>
  <c r="AF37" i="1"/>
  <c r="AG37" i="1"/>
  <c r="GC42" i="1"/>
  <c r="FS42" i="1"/>
  <c r="BM42" i="1" s="1"/>
  <c r="AL42" i="1"/>
  <c r="EW56" i="1"/>
  <c r="V26" i="1"/>
  <c r="X26" i="1" s="1"/>
  <c r="AI26" i="1"/>
  <c r="AF31" i="1"/>
  <c r="AJ31" i="1"/>
  <c r="AG31" i="1"/>
  <c r="R66" i="1"/>
  <c r="AH66" i="1"/>
  <c r="BN66" i="1"/>
  <c r="GC50" i="1"/>
  <c r="FS50" i="1"/>
  <c r="BM50" i="1" s="1"/>
  <c r="AL50" i="1"/>
  <c r="V35" i="1"/>
  <c r="X35" i="1" s="1"/>
  <c r="AI35" i="1"/>
  <c r="R65" i="1"/>
  <c r="AH65" i="1"/>
  <c r="BN65" i="1"/>
  <c r="AL22" i="1"/>
  <c r="GC22" i="1"/>
  <c r="FS22" i="1"/>
  <c r="BM22" i="1" s="1"/>
  <c r="AM62" i="1"/>
  <c r="GA62" i="1"/>
  <c r="GA65" i="1"/>
  <c r="GC24" i="1"/>
  <c r="FS24" i="1"/>
  <c r="BM24" i="1" s="1"/>
  <c r="AL24" i="1"/>
  <c r="EW8" i="1"/>
  <c r="EW48" i="1"/>
  <c r="AM38" i="1"/>
  <c r="GA38" i="1"/>
  <c r="EW59" i="1"/>
  <c r="EW24" i="1"/>
  <c r="R69" i="1"/>
  <c r="AH69" i="1"/>
  <c r="AG48" i="1"/>
  <c r="AF48" i="1"/>
  <c r="AJ48" i="1"/>
  <c r="GE69" i="1"/>
  <c r="GC28" i="1"/>
  <c r="FS28" i="1"/>
  <c r="BM28" i="1" s="1"/>
  <c r="AL28" i="1"/>
  <c r="R58" i="1"/>
  <c r="AH58" i="1"/>
  <c r="BN58" i="1"/>
  <c r="AJ17" i="1"/>
  <c r="AG17" i="1"/>
  <c r="AF17" i="1"/>
  <c r="GC66" i="1"/>
  <c r="FS66" i="1"/>
  <c r="BM66" i="1" s="1"/>
  <c r="AL66" i="1"/>
  <c r="AG25" i="1"/>
  <c r="AJ25" i="1"/>
  <c r="AF25" i="1"/>
  <c r="AG68" i="1"/>
  <c r="AF68" i="1"/>
  <c r="AJ68" i="1"/>
  <c r="GC63" i="1"/>
  <c r="FS63" i="1"/>
  <c r="BM63" i="1" s="1"/>
  <c r="AL63" i="1"/>
  <c r="V51" i="1"/>
  <c r="X51" i="1" s="1"/>
  <c r="AI51" i="1"/>
  <c r="V45" i="1"/>
  <c r="X45" i="1" s="1"/>
  <c r="AI45" i="1"/>
  <c r="R42" i="1"/>
  <c r="AH42" i="1"/>
  <c r="BN42" i="1"/>
  <c r="EW61" i="1"/>
  <c r="AJ36" i="1"/>
  <c r="AG36" i="1"/>
  <c r="AF36" i="1"/>
  <c r="FI69" i="1"/>
  <c r="FL69" i="1" s="1"/>
  <c r="GC39" i="1"/>
  <c r="FS39" i="1"/>
  <c r="BM39" i="1" s="1"/>
  <c r="AL39" i="1"/>
  <c r="FS49" i="1"/>
  <c r="BM49" i="1" s="1"/>
  <c r="GC49" i="1"/>
  <c r="AL49" i="1"/>
  <c r="AH9" i="1"/>
  <c r="BN9" i="1"/>
  <c r="R9" i="1"/>
  <c r="EW6" i="1"/>
  <c r="AM19" i="1"/>
  <c r="GA19" i="1"/>
  <c r="V21" i="1"/>
  <c r="X21" i="1" s="1"/>
  <c r="AI21" i="1"/>
  <c r="AM40" i="1"/>
  <c r="GA40" i="1"/>
  <c r="EW33" i="1"/>
  <c r="GA45" i="1"/>
  <c r="R54" i="1"/>
  <c r="AH54" i="1"/>
  <c r="BN54" i="1"/>
  <c r="EW45" i="1"/>
  <c r="EW60" i="1"/>
  <c r="EW29" i="1"/>
  <c r="GA57" i="1"/>
  <c r="FE69" i="1"/>
  <c r="BP69" i="1" s="1"/>
  <c r="BP6" i="1"/>
  <c r="GC41" i="1"/>
  <c r="AL41" i="1"/>
  <c r="FS41" i="1"/>
  <c r="BM41" i="1" s="1"/>
  <c r="R19" i="1"/>
  <c r="AH19" i="1"/>
  <c r="BN19" i="1"/>
  <c r="R62" i="1"/>
  <c r="AH62" i="1"/>
  <c r="BN62" i="1"/>
  <c r="EW54" i="1"/>
  <c r="AL32" i="1"/>
  <c r="GC32" i="1"/>
  <c r="FS32" i="1"/>
  <c r="BM32" i="1" s="1"/>
  <c r="R8" i="1"/>
  <c r="AH8" i="1"/>
  <c r="BN8" i="1"/>
  <c r="AH13" i="1"/>
  <c r="R13" i="1"/>
  <c r="BN13" i="1"/>
  <c r="EW22" i="1"/>
  <c r="AH32" i="1"/>
  <c r="BN32" i="1"/>
  <c r="R32" i="1"/>
  <c r="GC67" i="1"/>
  <c r="AL67" i="1"/>
  <c r="FS67" i="1"/>
  <c r="BM67" i="1" s="1"/>
  <c r="FS64" i="1"/>
  <c r="BM64" i="1" s="1"/>
  <c r="GC64" i="1"/>
  <c r="AL64" i="1"/>
  <c r="BO69" i="1"/>
  <c r="V15" i="1"/>
  <c r="X15" i="1" s="1"/>
  <c r="AI15" i="1"/>
  <c r="EW14" i="1"/>
  <c r="AH33" i="1"/>
  <c r="R33" i="1"/>
  <c r="BN33" i="1"/>
  <c r="GA5" i="1"/>
  <c r="EW9" i="1"/>
  <c r="V27" i="1"/>
  <c r="X27" i="1" s="1"/>
  <c r="AI27" i="1"/>
  <c r="CZ70" i="1"/>
  <c r="R40" i="1"/>
  <c r="AH40" i="1"/>
  <c r="BN40" i="1"/>
  <c r="AJ53" i="1"/>
  <c r="AG53" i="1"/>
  <c r="AF53" i="1"/>
  <c r="EW62" i="1"/>
  <c r="BM6" i="1"/>
  <c r="AL56" i="1"/>
  <c r="GC56" i="1"/>
  <c r="FS56" i="1"/>
  <c r="BM56" i="1" s="1"/>
  <c r="R23" i="1"/>
  <c r="AH23" i="1"/>
  <c r="BN23" i="1"/>
  <c r="AL61" i="1"/>
  <c r="GC61" i="1"/>
  <c r="FS61" i="1"/>
  <c r="BM61" i="1" s="1"/>
  <c r="AI18" i="1"/>
  <c r="V18" i="1"/>
  <c r="X18" i="1" s="1"/>
  <c r="AH29" i="1"/>
  <c r="R29" i="1"/>
  <c r="BN29" i="1"/>
  <c r="AM6" i="1"/>
  <c r="GA6" i="1"/>
  <c r="EW41" i="1"/>
  <c r="AH50" i="1"/>
  <c r="BN50" i="1"/>
  <c r="R50" i="1"/>
  <c r="CH69" i="1"/>
  <c r="AR69" i="1" s="1"/>
  <c r="AR6" i="1"/>
  <c r="EW68" i="1"/>
  <c r="EW21" i="1"/>
  <c r="AH49" i="1"/>
  <c r="R49" i="1"/>
  <c r="BN49" i="1"/>
  <c r="R57" i="1"/>
  <c r="AH57" i="1"/>
  <c r="BN57" i="1"/>
  <c r="AJ28" i="1"/>
  <c r="AF28" i="1"/>
  <c r="AG28" i="1"/>
  <c r="AI16" i="1"/>
  <c r="V16" i="1"/>
  <c r="X16" i="1" s="1"/>
  <c r="EW26" i="1"/>
  <c r="R59" i="1"/>
  <c r="AH59" i="1"/>
  <c r="BN59" i="1"/>
  <c r="GA20" i="1"/>
  <c r="EW63" i="1"/>
  <c r="AH55" i="1"/>
  <c r="R55" i="1"/>
  <c r="BN55" i="1"/>
  <c r="AM13" i="1"/>
  <c r="GA13" i="1"/>
  <c r="R7" i="1"/>
  <c r="AH7" i="1"/>
  <c r="BN7" i="1"/>
  <c r="V34" i="1"/>
  <c r="X34" i="1" s="1"/>
  <c r="AI34" i="1"/>
  <c r="R56" i="1"/>
  <c r="AH56" i="1"/>
  <c r="BN56" i="1"/>
  <c r="R64" i="1"/>
  <c r="AH64" i="1"/>
  <c r="BN64" i="1"/>
  <c r="EW35" i="1"/>
  <c r="AL47" i="1"/>
  <c r="GC47" i="1"/>
  <c r="FS47" i="1"/>
  <c r="BM47" i="1" s="1"/>
  <c r="AG30" i="1" l="1"/>
  <c r="AF30" i="1"/>
  <c r="AJ30" i="1"/>
  <c r="DA70" i="1"/>
  <c r="BQ69" i="1"/>
  <c r="BR69" i="1" s="1"/>
  <c r="FK69" i="1"/>
  <c r="FM69" i="1" s="1"/>
  <c r="AI39" i="1"/>
  <c r="V39" i="1"/>
  <c r="X39" i="1" s="1"/>
  <c r="AI57" i="1"/>
  <c r="V57" i="1"/>
  <c r="X57" i="1" s="1"/>
  <c r="AJ15" i="1"/>
  <c r="AG15" i="1"/>
  <c r="AF15" i="1"/>
  <c r="AI54" i="1"/>
  <c r="V54" i="1"/>
  <c r="X54" i="1" s="1"/>
  <c r="AJ16" i="1"/>
  <c r="AF16" i="1"/>
  <c r="AG16" i="1"/>
  <c r="AI23" i="1"/>
  <c r="V23" i="1"/>
  <c r="X23" i="1" s="1"/>
  <c r="V32" i="1"/>
  <c r="X32" i="1" s="1"/>
  <c r="AI32" i="1"/>
  <c r="AI62" i="1"/>
  <c r="V62" i="1"/>
  <c r="X62" i="1" s="1"/>
  <c r="AI58" i="1"/>
  <c r="V58" i="1"/>
  <c r="X58" i="1" s="1"/>
  <c r="GA50" i="1"/>
  <c r="AM50" i="1"/>
  <c r="AF26" i="1"/>
  <c r="AJ26" i="1"/>
  <c r="AG26" i="1"/>
  <c r="V20" i="1"/>
  <c r="X20" i="1" s="1"/>
  <c r="AI20" i="1"/>
  <c r="AM55" i="1"/>
  <c r="GA55" i="1"/>
  <c r="AI14" i="1"/>
  <c r="V14" i="1"/>
  <c r="X14" i="1" s="1"/>
  <c r="AI55" i="1"/>
  <c r="V55" i="1"/>
  <c r="X55" i="1" s="1"/>
  <c r="V29" i="1"/>
  <c r="X29" i="1" s="1"/>
  <c r="AI29" i="1"/>
  <c r="AM22" i="1"/>
  <c r="GA22" i="1"/>
  <c r="AI63" i="1"/>
  <c r="V63" i="1"/>
  <c r="X63" i="1" s="1"/>
  <c r="AI49" i="1"/>
  <c r="V49" i="1"/>
  <c r="X49" i="1" s="1"/>
  <c r="AJ18" i="1"/>
  <c r="AG18" i="1"/>
  <c r="AF18" i="1"/>
  <c r="AI8" i="1"/>
  <c r="V8" i="1"/>
  <c r="X8" i="1" s="1"/>
  <c r="V9" i="1"/>
  <c r="X9" i="1" s="1"/>
  <c r="AI9" i="1"/>
  <c r="AM39" i="1"/>
  <c r="GA39" i="1"/>
  <c r="AI42" i="1"/>
  <c r="V42" i="1"/>
  <c r="X42" i="1" s="1"/>
  <c r="AM63" i="1"/>
  <c r="GA63" i="1"/>
  <c r="V69" i="1"/>
  <c r="X69" i="1" s="1"/>
  <c r="AI69" i="1"/>
  <c r="V43" i="1"/>
  <c r="X43" i="1" s="1"/>
  <c r="AI43" i="1"/>
  <c r="AJ41" i="1"/>
  <c r="AG41" i="1"/>
  <c r="AF41" i="1"/>
  <c r="AM43" i="1"/>
  <c r="GA43" i="1"/>
  <c r="AI50" i="1"/>
  <c r="V50" i="1"/>
  <c r="X50" i="1" s="1"/>
  <c r="AM67" i="1"/>
  <c r="GA67" i="1"/>
  <c r="AI64" i="1"/>
  <c r="V64" i="1"/>
  <c r="X64" i="1" s="1"/>
  <c r="AI7" i="1"/>
  <c r="V7" i="1"/>
  <c r="X7" i="1" s="1"/>
  <c r="AM56" i="1"/>
  <c r="GA56" i="1"/>
  <c r="AM66" i="1"/>
  <c r="GA66" i="1"/>
  <c r="AM24" i="1"/>
  <c r="GA24" i="1"/>
  <c r="AJ61" i="1"/>
  <c r="AG61" i="1"/>
  <c r="AF61" i="1"/>
  <c r="AM41" i="1"/>
  <c r="GA41" i="1"/>
  <c r="AF51" i="1"/>
  <c r="AJ51" i="1"/>
  <c r="AG51" i="1"/>
  <c r="AG34" i="1"/>
  <c r="AF34" i="1"/>
  <c r="AJ34" i="1"/>
  <c r="V33" i="1"/>
  <c r="X33" i="1" s="1"/>
  <c r="AI33" i="1"/>
  <c r="AM64" i="1"/>
  <c r="GA64" i="1"/>
  <c r="AM32" i="1"/>
  <c r="GA32" i="1"/>
  <c r="AI19" i="1"/>
  <c r="V19" i="1"/>
  <c r="X19" i="1" s="1"/>
  <c r="AG45" i="1"/>
  <c r="AF45" i="1"/>
  <c r="AJ45" i="1"/>
  <c r="AM28" i="1"/>
  <c r="GA28" i="1"/>
  <c r="AI65" i="1"/>
  <c r="V65" i="1"/>
  <c r="X65" i="1" s="1"/>
  <c r="AI66" i="1"/>
  <c r="V66" i="1"/>
  <c r="X66" i="1" s="1"/>
  <c r="V67" i="1"/>
  <c r="X67" i="1" s="1"/>
  <c r="AI67" i="1"/>
  <c r="V24" i="1"/>
  <c r="X24" i="1" s="1"/>
  <c r="AI24" i="1"/>
  <c r="AM54" i="1"/>
  <c r="GA54" i="1"/>
  <c r="AM61" i="1"/>
  <c r="GA61" i="1"/>
  <c r="AI40" i="1"/>
  <c r="V40" i="1"/>
  <c r="X40" i="1" s="1"/>
  <c r="AM42" i="1"/>
  <c r="GA42" i="1"/>
  <c r="V44" i="1"/>
  <c r="X44" i="1" s="1"/>
  <c r="AI44" i="1"/>
  <c r="AM18" i="1"/>
  <c r="GA18" i="1"/>
  <c r="AM59" i="1"/>
  <c r="GA59" i="1"/>
  <c r="AI59" i="1"/>
  <c r="V59" i="1"/>
  <c r="X59" i="1" s="1"/>
  <c r="AJ27" i="1"/>
  <c r="AG27" i="1"/>
  <c r="AF27" i="1"/>
  <c r="AJ47" i="1"/>
  <c r="AG47" i="1"/>
  <c r="AF47" i="1"/>
  <c r="AM47" i="1"/>
  <c r="GA47" i="1"/>
  <c r="AI56" i="1"/>
  <c r="V56" i="1"/>
  <c r="X56" i="1" s="1"/>
  <c r="GC69" i="1"/>
  <c r="AM69" i="1" s="1"/>
  <c r="FS69" i="1"/>
  <c r="BM69" i="1" s="1"/>
  <c r="V13" i="1"/>
  <c r="X13" i="1" s="1"/>
  <c r="AI13" i="1"/>
  <c r="AF21" i="1"/>
  <c r="AJ21" i="1"/>
  <c r="AG21" i="1"/>
  <c r="AM49" i="1"/>
  <c r="GA49" i="1"/>
  <c r="AF35" i="1"/>
  <c r="AJ35" i="1"/>
  <c r="AG35" i="1"/>
  <c r="AI38" i="1"/>
  <c r="V38" i="1"/>
  <c r="X38" i="1" s="1"/>
  <c r="AM9" i="1"/>
  <c r="GA9" i="1"/>
  <c r="AM7" i="1"/>
  <c r="GA7" i="1"/>
  <c r="GA69" i="1" l="1"/>
  <c r="AJ14" i="1"/>
  <c r="AG14" i="1"/>
  <c r="AF14" i="1"/>
  <c r="AG24" i="1"/>
  <c r="AF24" i="1"/>
  <c r="AJ24" i="1"/>
  <c r="AG8" i="1"/>
  <c r="AF8" i="1"/>
  <c r="AJ8" i="1"/>
  <c r="AJ23" i="1"/>
  <c r="AF23" i="1"/>
  <c r="AG23" i="1"/>
  <c r="AF69" i="1"/>
  <c r="AJ69" i="1"/>
  <c r="AG69" i="1"/>
  <c r="AG40" i="1"/>
  <c r="AF40" i="1"/>
  <c r="AJ40" i="1"/>
  <c r="AG64" i="1"/>
  <c r="AF64" i="1"/>
  <c r="AJ64" i="1"/>
  <c r="AJ7" i="1"/>
  <c r="AF7" i="1"/>
  <c r="AG7" i="1"/>
  <c r="AG13" i="1"/>
  <c r="AF13" i="1"/>
  <c r="AJ13" i="1"/>
  <c r="AG67" i="1"/>
  <c r="AF67" i="1"/>
  <c r="AJ67" i="1"/>
  <c r="AG42" i="1"/>
  <c r="AF42" i="1"/>
  <c r="AJ42" i="1"/>
  <c r="AG58" i="1"/>
  <c r="AF58" i="1"/>
  <c r="AJ58" i="1"/>
  <c r="AJ57" i="1"/>
  <c r="AG57" i="1"/>
  <c r="AF57" i="1"/>
  <c r="AG44" i="1"/>
  <c r="AF44" i="1"/>
  <c r="AJ44" i="1"/>
  <c r="AJ59" i="1"/>
  <c r="AG59" i="1"/>
  <c r="AF59" i="1"/>
  <c r="AJ63" i="1"/>
  <c r="AG63" i="1"/>
  <c r="AF63" i="1"/>
  <c r="AG66" i="1"/>
  <c r="AF66" i="1"/>
  <c r="AJ66" i="1"/>
  <c r="AG33" i="1"/>
  <c r="AF33" i="1"/>
  <c r="AJ33" i="1"/>
  <c r="AG32" i="1"/>
  <c r="AF32" i="1"/>
  <c r="AJ32" i="1"/>
  <c r="AG19" i="1"/>
  <c r="AF19" i="1"/>
  <c r="AJ19" i="1"/>
  <c r="AF29" i="1"/>
  <c r="AJ29" i="1"/>
  <c r="AG29" i="1"/>
  <c r="AG20" i="1"/>
  <c r="AF20" i="1"/>
  <c r="AJ20" i="1"/>
  <c r="AJ62" i="1"/>
  <c r="AG62" i="1"/>
  <c r="AF62" i="1"/>
  <c r="AJ39" i="1"/>
  <c r="AG39" i="1"/>
  <c r="AF39" i="1"/>
  <c r="AJ38" i="1"/>
  <c r="AG38" i="1"/>
  <c r="AF38" i="1"/>
  <c r="AG9" i="1"/>
  <c r="AF9" i="1"/>
  <c r="AJ9" i="1"/>
  <c r="AG56" i="1"/>
  <c r="AF56" i="1"/>
  <c r="AJ56" i="1"/>
  <c r="AJ65" i="1"/>
  <c r="AG65" i="1"/>
  <c r="AF65" i="1"/>
  <c r="AG50" i="1"/>
  <c r="AF50" i="1"/>
  <c r="AJ50" i="1"/>
  <c r="AG43" i="1"/>
  <c r="AF43" i="1"/>
  <c r="AJ43" i="1"/>
  <c r="AF49" i="1"/>
  <c r="AG49" i="1"/>
  <c r="AJ49" i="1"/>
  <c r="AJ55" i="1"/>
  <c r="AG55" i="1"/>
  <c r="AF55" i="1"/>
  <c r="AJ54" i="1"/>
  <c r="AG54" i="1"/>
  <c r="AF54" i="1"/>
  <c r="EJ19" i="1" l="1"/>
  <c r="EH69" i="1"/>
  <c r="ET19" i="1" l="1"/>
  <c r="EL19" i="1"/>
  <c r="EJ69" i="1"/>
  <c r="EU19" i="1"/>
  <c r="ES19" i="1"/>
  <c r="ER19" i="1"/>
  <c r="EQ19" i="1"/>
  <c r="EP19" i="1"/>
  <c r="EO19" i="1"/>
  <c r="EV19" i="1"/>
  <c r="EN19" i="1"/>
  <c r="EN69" i="1" l="1"/>
  <c r="EL69" i="1"/>
  <c r="ES69" i="1"/>
  <c r="ER69" i="1"/>
  <c r="EV69" i="1"/>
  <c r="ET69" i="1"/>
  <c r="EO69" i="1"/>
  <c r="EP69" i="1"/>
  <c r="EQ69" i="1"/>
  <c r="EU69" i="1"/>
  <c r="EW19" i="1"/>
  <c r="EW69" i="1" l="1"/>
</calcChain>
</file>

<file path=xl/sharedStrings.xml><?xml version="1.0" encoding="utf-8"?>
<sst xmlns="http://schemas.openxmlformats.org/spreadsheetml/2006/main" count="432" uniqueCount="248">
  <si>
    <t>Eika banks 2019 figures</t>
  </si>
  <si>
    <t>Key balance sheet figures</t>
  </si>
  <si>
    <t>P&amp;L</t>
  </si>
  <si>
    <t>P&amp;L key figures</t>
  </si>
  <si>
    <t>Growth 2017 - 2018</t>
  </si>
  <si>
    <t>Liquidity</t>
  </si>
  <si>
    <t>Consolidated capital ratios*</t>
  </si>
  <si>
    <t>Credit quality</t>
  </si>
  <si>
    <t>Balance sheet</t>
  </si>
  <si>
    <t>External funding (31.12.2019) - maturity within</t>
  </si>
  <si>
    <t>Additional information</t>
  </si>
  <si>
    <t>Sector breakdown loan book - 2019 numbers</t>
  </si>
  <si>
    <t>Bank</t>
  </si>
  <si>
    <t>Total assets</t>
  </si>
  <si>
    <t>Average assets</t>
  </si>
  <si>
    <t>Gross loans</t>
  </si>
  <si>
    <t>Transfer to CB</t>
  </si>
  <si>
    <t>Deposits</t>
  </si>
  <si>
    <t>Total assets incl. CB</t>
  </si>
  <si>
    <t>Total loans incl. CB</t>
  </si>
  <si>
    <t>NII</t>
  </si>
  <si>
    <t>NCI</t>
  </si>
  <si>
    <t>Other income</t>
  </si>
  <si>
    <t>Core income</t>
  </si>
  <si>
    <t>Total operating expenses</t>
  </si>
  <si>
    <t>Core earnings before impairment</t>
  </si>
  <si>
    <t>Impairment of loans</t>
  </si>
  <si>
    <t>Core earnings</t>
  </si>
  <si>
    <t>Dividends &amp; assoc. comp.</t>
  </si>
  <si>
    <t>Net finance</t>
  </si>
  <si>
    <t>One-offs</t>
  </si>
  <si>
    <t>Pre tax profit</t>
  </si>
  <si>
    <t>Taxes</t>
  </si>
  <si>
    <t>Net profit</t>
  </si>
  <si>
    <t>NII in % of average assets</t>
  </si>
  <si>
    <t>NCI in % of average assets</t>
  </si>
  <si>
    <t>C/I</t>
  </si>
  <si>
    <t>C/I adj. net finance</t>
  </si>
  <si>
    <t>C/I adj. net finance and dividends</t>
  </si>
  <si>
    <t>Costs in % of average assets</t>
  </si>
  <si>
    <t>Net profit in % of average assets</t>
  </si>
  <si>
    <t>Net profit in % of ARWA</t>
  </si>
  <si>
    <t>PPI/ARWA</t>
  </si>
  <si>
    <t>Core earnings in % ARVW</t>
  </si>
  <si>
    <t>RoE</t>
  </si>
  <si>
    <t>Growth in loans (own book)</t>
  </si>
  <si>
    <t>Growth in loans incl. CB</t>
  </si>
  <si>
    <t>Growth in deposits</t>
  </si>
  <si>
    <t>Deposit ratio</t>
  </si>
  <si>
    <t>Deposit over total funding</t>
  </si>
  <si>
    <t>(Market fund. - liquid assets)/Total assets</t>
  </si>
  <si>
    <t>Liquid assets/total assets</t>
  </si>
  <si>
    <t>LCR</t>
  </si>
  <si>
    <t>NSFR</t>
  </si>
  <si>
    <t>Equity ratio</t>
  </si>
  <si>
    <t>Leverage ratio</t>
  </si>
  <si>
    <t>CET1 ratio</t>
  </si>
  <si>
    <t>Core capital ratio</t>
  </si>
  <si>
    <t>Capital ratio</t>
  </si>
  <si>
    <t>Consolidated CET1 ratio</t>
  </si>
  <si>
    <t>Cons. core capital ratio</t>
  </si>
  <si>
    <t>Consolidated capital ratio</t>
  </si>
  <si>
    <t>Pilar 2                bank level</t>
  </si>
  <si>
    <t>Pilar 2                consolidated</t>
  </si>
  <si>
    <t>Loan loss provision ratio</t>
  </si>
  <si>
    <t>Loan loss provision/pre loss income</t>
  </si>
  <si>
    <t>Problem loans/gross loans</t>
  </si>
  <si>
    <t>Problem loans/ (Equity + LLR)</t>
  </si>
  <si>
    <t>Share of retail loans (own book)</t>
  </si>
  <si>
    <t>Share of retail loans (incl. EBK))</t>
  </si>
  <si>
    <t>Cash and deposits with CB</t>
  </si>
  <si>
    <t>Due from credit institutions</t>
  </si>
  <si>
    <t>Deposits with CB and loans to credit inst.</t>
  </si>
  <si>
    <t>Gross loans to customers</t>
  </si>
  <si>
    <t>Individual impairments</t>
  </si>
  <si>
    <t>Group impairments</t>
  </si>
  <si>
    <t>Net loans to customers</t>
  </si>
  <si>
    <t>Commercial paper and bonds</t>
  </si>
  <si>
    <t>Share- holdings</t>
  </si>
  <si>
    <t>Total bonds and share- holdings</t>
  </si>
  <si>
    <t>Associated companies</t>
  </si>
  <si>
    <t>Intangible assets</t>
  </si>
  <si>
    <t>Fixed assets</t>
  </si>
  <si>
    <t>Other assets</t>
  </si>
  <si>
    <t>Due to credit institutions</t>
  </si>
  <si>
    <t>Deposits from customers</t>
  </si>
  <si>
    <t>Total deposits</t>
  </si>
  <si>
    <t>Debt securities issued</t>
  </si>
  <si>
    <t>Other debt</t>
  </si>
  <si>
    <t>Total debt</t>
  </si>
  <si>
    <t>Hybrid and subordinated capital</t>
  </si>
  <si>
    <t>Total equity</t>
  </si>
  <si>
    <t>Total debt and equity</t>
  </si>
  <si>
    <t>Liquid assets</t>
  </si>
  <si>
    <t>01.01.2021 - 31.12.2021</t>
  </si>
  <si>
    <t>01.01.2022 - 31.12.2022</t>
  </si>
  <si>
    <t>01.01.2023 - 31.12.2023</t>
  </si>
  <si>
    <t>01.01.2024 - 31.12.2024</t>
  </si>
  <si>
    <t>From 2015</t>
  </si>
  <si>
    <t>Total</t>
  </si>
  <si>
    <t>External funding in % of total assets</t>
  </si>
  <si>
    <t>Auditing firm</t>
  </si>
  <si>
    <t>Employees</t>
  </si>
  <si>
    <t>Branches</t>
  </si>
  <si>
    <t>Listed on OSE with debt inst.</t>
  </si>
  <si>
    <t>EC/stocks bank</t>
  </si>
  <si>
    <t>CET1 capital</t>
  </si>
  <si>
    <t>Core capital</t>
  </si>
  <si>
    <t>Total capital</t>
  </si>
  <si>
    <t>Cons. CET1 capital</t>
  </si>
  <si>
    <t>Cons. Core capital</t>
  </si>
  <si>
    <t>Cons. Total capital</t>
  </si>
  <si>
    <t>Average RWA (ARWA)</t>
  </si>
  <si>
    <t>RWA 2018</t>
  </si>
  <si>
    <t>RWA 2019</t>
  </si>
  <si>
    <t>Consolidated RWA 2019*</t>
  </si>
  <si>
    <t>Agriculture</t>
  </si>
  <si>
    <t>Industry</t>
  </si>
  <si>
    <t>Building and construction</t>
  </si>
  <si>
    <t>Trade and hotels</t>
  </si>
  <si>
    <t>Real estate business</t>
  </si>
  <si>
    <t>Service industry</t>
  </si>
  <si>
    <t>Transport</t>
  </si>
  <si>
    <t>Other</t>
  </si>
  <si>
    <t>Retail lending</t>
  </si>
  <si>
    <t>Total lending 2019</t>
  </si>
  <si>
    <t>Total lending 2018</t>
  </si>
  <si>
    <t>NPL</t>
  </si>
  <si>
    <t>Doubtfull loans</t>
  </si>
  <si>
    <t>Problem loans</t>
  </si>
  <si>
    <t>Total impairments</t>
  </si>
  <si>
    <t>Retail loans (own book)</t>
  </si>
  <si>
    <t>Corporate loans</t>
  </si>
  <si>
    <t>Gross loans (own book)</t>
  </si>
  <si>
    <t>Average Equity</t>
  </si>
  <si>
    <t>Equity 2018</t>
  </si>
  <si>
    <t>Equity 2019</t>
  </si>
  <si>
    <t>Average loans</t>
  </si>
  <si>
    <t>Gross loans 2018</t>
  </si>
  <si>
    <t>Gross loans 2019</t>
  </si>
  <si>
    <t>Transfer - average</t>
  </si>
  <si>
    <t>Transfer to CB 2017</t>
  </si>
  <si>
    <t>Transfer to CB 2018</t>
  </si>
  <si>
    <t>Average loans transferred</t>
  </si>
  <si>
    <t>Total loans incl. CB 2018</t>
  </si>
  <si>
    <t>Total loans incl. CB 2019</t>
  </si>
  <si>
    <t>Average deposits</t>
  </si>
  <si>
    <t>Deposits 2018</t>
  </si>
  <si>
    <t>Deposits 2019</t>
  </si>
  <si>
    <t>Average total assets</t>
  </si>
  <si>
    <t>Total assets 2018</t>
  </si>
  <si>
    <t>Total assets 2019</t>
  </si>
  <si>
    <t>RWA/total assets 2019</t>
  </si>
  <si>
    <t>Andebu Sparebank</t>
  </si>
  <si>
    <t>yes</t>
  </si>
  <si>
    <t>EC</t>
  </si>
  <si>
    <t>Arendal og Omegns Sparekasse</t>
  </si>
  <si>
    <t>Askim og Spydeberg Sparebank</t>
  </si>
  <si>
    <t>Aurskog Sparebank</t>
  </si>
  <si>
    <t>EC (listed)</t>
  </si>
  <si>
    <t>Berg Sparebank</t>
  </si>
  <si>
    <t>Birkenes Sparebank</t>
  </si>
  <si>
    <t>Bjugn Sparebank</t>
  </si>
  <si>
    <t>Blaker Sparebank</t>
  </si>
  <si>
    <t>Romsdalsbanken</t>
  </si>
  <si>
    <t>Sparebanken Din</t>
  </si>
  <si>
    <t>Drangedal Sparebank</t>
  </si>
  <si>
    <t>Eidsberg Sparebank</t>
  </si>
  <si>
    <t>Etnedal Sparebank</t>
  </si>
  <si>
    <t>Evje og Hornnes Sparebank</t>
  </si>
  <si>
    <t>Fornebubanken</t>
  </si>
  <si>
    <t>Gildeskål Sparebank</t>
  </si>
  <si>
    <t>Østre Agder Sparebank</t>
  </si>
  <si>
    <t>Grong Sparebank</t>
  </si>
  <si>
    <t>Grue Sparebank</t>
  </si>
  <si>
    <t>Haltdalen Sparebank</t>
  </si>
  <si>
    <t>Hegra Sparebank</t>
  </si>
  <si>
    <t>Hjartdal og Gransherad Sparebank</t>
  </si>
  <si>
    <t>Hjelmeland Sparebank</t>
  </si>
  <si>
    <t>Høland og Setskog Sparebank</t>
  </si>
  <si>
    <t>Hønefoss Sparebank</t>
  </si>
  <si>
    <t>Jernbanepersonalets Sparebank</t>
  </si>
  <si>
    <t>Jæren Sparebank</t>
  </si>
  <si>
    <t>Kvinesdal Sparebank</t>
  </si>
  <si>
    <t>Larvikbanken Brunlanes Sparebank</t>
  </si>
  <si>
    <t>Lillestrøm Sparebank</t>
  </si>
  <si>
    <t>Marker Sparebank</t>
  </si>
  <si>
    <t>Melhus Sparebank</t>
  </si>
  <si>
    <t>Skue Sparebank</t>
  </si>
  <si>
    <t>Odal Sparebank</t>
  </si>
  <si>
    <t>Ofoten Sparebank</t>
  </si>
  <si>
    <t>Oppdalsbanken</t>
  </si>
  <si>
    <t>Orkla Sparebank</t>
  </si>
  <si>
    <t>Rindal Sparebank</t>
  </si>
  <si>
    <t>Rørosbanken Røros Sparebank</t>
  </si>
  <si>
    <t>Selbu Sparebank</t>
  </si>
  <si>
    <t>Soknedal Sparebank</t>
  </si>
  <si>
    <t>Bien Sparebank</t>
  </si>
  <si>
    <t>Stocks</t>
  </si>
  <si>
    <t>Sparebanken Narvik</t>
  </si>
  <si>
    <t>Stadsbygd Sparebank</t>
  </si>
  <si>
    <t>Strømmen Sparebank</t>
  </si>
  <si>
    <t>Sunndal Sparebank</t>
  </si>
  <si>
    <t>Surnadal Sparebank</t>
  </si>
  <si>
    <t>Tinn Sparebank</t>
  </si>
  <si>
    <t>Tolga-Os Sparebank</t>
  </si>
  <si>
    <t>Totens Sparebank</t>
  </si>
  <si>
    <t>Trøgstad Sparebank</t>
  </si>
  <si>
    <t>Tysnes Sparebank</t>
  </si>
  <si>
    <t>Valle Sparebank</t>
  </si>
  <si>
    <t>RSM</t>
  </si>
  <si>
    <t>Stocks listed</t>
  </si>
  <si>
    <t>Valdres Sparebank</t>
  </si>
  <si>
    <t>Ørland Sparebank</t>
  </si>
  <si>
    <t>Ørskog Sparebank</t>
  </si>
  <si>
    <t>Åfjord Sparebank</t>
  </si>
  <si>
    <t>Aasen Sparebank</t>
  </si>
  <si>
    <t>Consolidated capital ratios* = bank + Eika Boligkreditt + Eika Gruppen</t>
  </si>
  <si>
    <t>Consolidated RWA 2019* = bank + Eika Boligkrditt + Eika Gruppen</t>
  </si>
  <si>
    <t/>
  </si>
  <si>
    <t xml:space="preserve">Ernst &amp; Young </t>
  </si>
  <si>
    <t>RSM Norge AS</t>
  </si>
  <si>
    <t>KPMG</t>
  </si>
  <si>
    <t>BDO AS</t>
  </si>
  <si>
    <t xml:space="preserve">Revisorkonsult </t>
  </si>
  <si>
    <t xml:space="preserve">Valdres Revisjonskontor </t>
  </si>
  <si>
    <t xml:space="preserve">Pricewaterhousecoopers </t>
  </si>
  <si>
    <t xml:space="preserve">Deloitte </t>
  </si>
  <si>
    <t>Svindal Leidland Myhrer &amp; Co</t>
  </si>
  <si>
    <t>Sogn Sparebank</t>
  </si>
  <si>
    <t>Nidaros Sparebank</t>
  </si>
  <si>
    <t>Hemne Sparebank</t>
  </si>
  <si>
    <t>Pilar 2</t>
  </si>
  <si>
    <t>Capital ratios (bank level)</t>
  </si>
  <si>
    <t>Group impairments (step 1 and 2)</t>
  </si>
  <si>
    <t>Individual impairments (step 3)</t>
  </si>
  <si>
    <t>Sparebanken 68 grader Nord</t>
  </si>
  <si>
    <t>Skagerrak Sparebank</t>
  </si>
  <si>
    <t>ECC-ratio</t>
  </si>
  <si>
    <t>NM</t>
  </si>
  <si>
    <t>CET1 - margin to requirements</t>
  </si>
  <si>
    <t>Bank level margin to requirements</t>
  </si>
  <si>
    <t>Cons. level margin to requirements</t>
  </si>
  <si>
    <t>Voss Veksel og Landmandsbank (Vekselbanken)</t>
  </si>
  <si>
    <t>Ownership EBK - YE2019</t>
  </si>
  <si>
    <t>Ownership EBK - after rebalancing 2020</t>
  </si>
  <si>
    <t>Mortgages</t>
  </si>
  <si>
    <t>Mortgage share of total lending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</si>
</sst>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[$€-2]\ * #,##0.00_ ;_ [$€-2]\ * \-#,##0.00_ ;_ [$€-2]\ * &quot;-&quot;??_ ;_ @_ "/>
    <numFmt numFmtId="165" formatCode="d/m/yy;@"/>
    <numFmt numFmtId="166" formatCode="#,##0.0"/>
    <numFmt numFmtId="167" formatCode="0.0\ %"/>
    <numFmt numFmtId="168" formatCode="0.0"/>
    <numFmt numFmtId="169" formatCode="0.000"/>
  </numFmts>
  <fonts count="1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Garamond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u/>
      <sz val="10"/>
      <color theme="10"/>
      <name val="Arial"/>
      <family val="2"/>
    </font>
    <font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3D0CD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8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0" fillId="2" borderId="0" xfId="0" applyFill="1"/>
    <xf numFmtId="0" fontId="2" fillId="2" borderId="0" xfId="0" applyFont="1" applyFill="1"/>
    <xf numFmtId="1" fontId="3" fillId="2" borderId="0" xfId="0" applyNumberFormat="1" applyFont="1" applyFill="1"/>
    <xf numFmtId="1" fontId="0" fillId="2" borderId="0" xfId="0" applyNumberFormat="1" applyFill="1"/>
    <xf numFmtId="0" fontId="3" fillId="2" borderId="0" xfId="0" applyFont="1" applyFill="1"/>
    <xf numFmtId="0" fontId="4" fillId="2" borderId="0" xfId="0" applyFont="1" applyFill="1"/>
    <xf numFmtId="1" fontId="5" fillId="2" borderId="0" xfId="0" applyNumberFormat="1" applyFont="1" applyFill="1"/>
    <xf numFmtId="0" fontId="5" fillId="2" borderId="0" xfId="0" applyFont="1" applyFill="1"/>
    <xf numFmtId="10" fontId="5" fillId="2" borderId="0" xfId="1" applyNumberFormat="1" applyFont="1" applyFill="1"/>
    <xf numFmtId="164" fontId="6" fillId="2" borderId="1" xfId="0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 shrinkToFit="1"/>
    </xf>
    <xf numFmtId="165" fontId="5" fillId="2" borderId="2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4" fontId="5" fillId="2" borderId="9" xfId="2" applyFont="1" applyFill="1" applyBorder="1" applyAlignment="1" applyProtection="1">
      <alignment horizontal="left" vertical="top"/>
    </xf>
    <xf numFmtId="3" fontId="5" fillId="2" borderId="11" xfId="1" applyNumberFormat="1" applyFont="1" applyFill="1" applyBorder="1" applyAlignment="1">
      <alignment horizontal="right"/>
    </xf>
    <xf numFmtId="3" fontId="5" fillId="2" borderId="0" xfId="1" applyNumberFormat="1" applyFont="1" applyFill="1" applyAlignment="1">
      <alignment horizontal="right"/>
    </xf>
    <xf numFmtId="3" fontId="5" fillId="2" borderId="6" xfId="1" applyNumberFormat="1" applyFont="1" applyFill="1" applyBorder="1" applyAlignment="1">
      <alignment horizontal="right"/>
    </xf>
    <xf numFmtId="166" fontId="5" fillId="2" borderId="11" xfId="1" applyNumberFormat="1" applyFont="1" applyFill="1" applyBorder="1" applyAlignment="1">
      <alignment horizontal="right"/>
    </xf>
    <xf numFmtId="166" fontId="5" fillId="2" borderId="0" xfId="1" applyNumberFormat="1" applyFont="1" applyFill="1" applyAlignment="1">
      <alignment horizontal="right"/>
    </xf>
    <xf numFmtId="166" fontId="5" fillId="3" borderId="0" xfId="1" applyNumberFormat="1" applyFont="1" applyFill="1" applyAlignment="1">
      <alignment horizontal="right"/>
    </xf>
    <xf numFmtId="166" fontId="5" fillId="3" borderId="6" xfId="1" applyNumberFormat="1" applyFont="1" applyFill="1" applyBorder="1" applyAlignment="1">
      <alignment horizontal="right"/>
    </xf>
    <xf numFmtId="10" fontId="5" fillId="2" borderId="11" xfId="1" applyNumberFormat="1" applyFont="1" applyFill="1" applyBorder="1" applyAlignment="1">
      <alignment horizontal="right"/>
    </xf>
    <xf numFmtId="10" fontId="5" fillId="2" borderId="0" xfId="1" applyNumberFormat="1" applyFont="1" applyFill="1" applyAlignment="1">
      <alignment horizontal="right"/>
    </xf>
    <xf numFmtId="167" fontId="5" fillId="2" borderId="0" xfId="1" applyNumberFormat="1" applyFont="1" applyFill="1" applyAlignment="1">
      <alignment horizontal="right"/>
    </xf>
    <xf numFmtId="167" fontId="5" fillId="2" borderId="6" xfId="1" applyNumberFormat="1" applyFont="1" applyFill="1" applyBorder="1" applyAlignment="1">
      <alignment horizontal="right"/>
    </xf>
    <xf numFmtId="167" fontId="5" fillId="2" borderId="7" xfId="1" applyNumberFormat="1" applyFont="1" applyFill="1" applyBorder="1" applyAlignment="1">
      <alignment horizontal="right"/>
    </xf>
    <xf numFmtId="167" fontId="5" fillId="2" borderId="8" xfId="1" applyNumberFormat="1" applyFont="1" applyFill="1" applyBorder="1" applyAlignment="1">
      <alignment horizontal="right"/>
    </xf>
    <xf numFmtId="167" fontId="5" fillId="2" borderId="10" xfId="1" applyNumberFormat="1" applyFont="1" applyFill="1" applyBorder="1" applyAlignment="1">
      <alignment horizontal="right"/>
    </xf>
    <xf numFmtId="9" fontId="5" fillId="2" borderId="0" xfId="1" applyFont="1" applyFill="1" applyAlignment="1">
      <alignment horizontal="right"/>
    </xf>
    <xf numFmtId="9" fontId="5" fillId="2" borderId="8" xfId="1" applyFont="1" applyFill="1" applyBorder="1" applyAlignment="1">
      <alignment horizontal="right"/>
    </xf>
    <xf numFmtId="167" fontId="5" fillId="2" borderId="11" xfId="1" applyNumberFormat="1" applyFont="1" applyFill="1" applyBorder="1" applyAlignment="1">
      <alignment horizontal="right"/>
    </xf>
    <xf numFmtId="166" fontId="5" fillId="2" borderId="7" xfId="1" applyNumberFormat="1" applyFont="1" applyFill="1" applyBorder="1" applyAlignment="1">
      <alignment horizontal="right"/>
    </xf>
    <xf numFmtId="166" fontId="5" fillId="2" borderId="10" xfId="1" applyNumberFormat="1" applyFont="1" applyFill="1" applyBorder="1" applyAlignment="1">
      <alignment horizontal="right"/>
    </xf>
    <xf numFmtId="166" fontId="5" fillId="3" borderId="10" xfId="1" applyNumberFormat="1" applyFont="1" applyFill="1" applyBorder="1" applyAlignment="1">
      <alignment horizontal="right"/>
    </xf>
    <xf numFmtId="3" fontId="5" fillId="2" borderId="10" xfId="1" applyNumberFormat="1" applyFont="1" applyFill="1" applyBorder="1" applyAlignment="1">
      <alignment horizontal="right"/>
    </xf>
    <xf numFmtId="166" fontId="5" fillId="2" borderId="8" xfId="1" applyNumberFormat="1" applyFont="1" applyFill="1" applyBorder="1" applyAlignment="1">
      <alignment horizontal="right"/>
    </xf>
    <xf numFmtId="166" fontId="5" fillId="2" borderId="9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167" fontId="5" fillId="2" borderId="9" xfId="1" applyNumberFormat="1" applyFont="1" applyFill="1" applyBorder="1" applyAlignment="1">
      <alignment horizontal="right"/>
    </xf>
    <xf numFmtId="3" fontId="5" fillId="2" borderId="7" xfId="0" applyNumberFormat="1" applyFont="1" applyFill="1" applyBorder="1" applyAlignment="1">
      <alignment horizontal="right"/>
    </xf>
    <xf numFmtId="3" fontId="5" fillId="2" borderId="0" xfId="0" applyNumberFormat="1" applyFont="1" applyFill="1" applyAlignment="1">
      <alignment horizontal="right"/>
    </xf>
    <xf numFmtId="3" fontId="5" fillId="2" borderId="8" xfId="0" applyNumberFormat="1" applyFont="1" applyFill="1" applyBorder="1" applyAlignment="1">
      <alignment horizontal="right"/>
    </xf>
    <xf numFmtId="3" fontId="5" fillId="2" borderId="7" xfId="0" applyNumberFormat="1" applyFont="1" applyFill="1" applyBorder="1" applyAlignment="1">
      <alignment horizontal="center"/>
    </xf>
    <xf numFmtId="3" fontId="5" fillId="2" borderId="6" xfId="0" applyNumberFormat="1" applyFont="1" applyFill="1" applyBorder="1" applyAlignment="1">
      <alignment horizontal="center"/>
    </xf>
    <xf numFmtId="3" fontId="5" fillId="2" borderId="7" xfId="1" applyNumberFormat="1" applyFont="1" applyFill="1" applyBorder="1" applyAlignment="1">
      <alignment horizontal="right"/>
    </xf>
    <xf numFmtId="3" fontId="5" fillId="2" borderId="8" xfId="1" applyNumberFormat="1" applyFont="1" applyFill="1" applyBorder="1" applyAlignment="1">
      <alignment horizontal="right"/>
    </xf>
    <xf numFmtId="3" fontId="5" fillId="2" borderId="11" xfId="0" applyNumberFormat="1" applyFont="1" applyFill="1" applyBorder="1" applyAlignment="1">
      <alignment horizontal="right"/>
    </xf>
    <xf numFmtId="167" fontId="5" fillId="2" borderId="9" xfId="1" applyNumberFormat="1" applyFont="1" applyFill="1" applyBorder="1"/>
    <xf numFmtId="2" fontId="0" fillId="2" borderId="0" xfId="0" applyNumberFormat="1" applyFill="1"/>
    <xf numFmtId="164" fontId="5" fillId="2" borderId="11" xfId="2" applyFont="1" applyFill="1" applyBorder="1" applyAlignment="1" applyProtection="1">
      <alignment horizontal="left" vertical="top"/>
    </xf>
    <xf numFmtId="9" fontId="5" fillId="2" borderId="6" xfId="1" applyFont="1" applyFill="1" applyBorder="1" applyAlignment="1">
      <alignment horizontal="right"/>
    </xf>
    <xf numFmtId="166" fontId="5" fillId="2" borderId="6" xfId="1" applyNumberFormat="1" applyFont="1" applyFill="1" applyBorder="1" applyAlignment="1">
      <alignment horizontal="right"/>
    </xf>
    <xf numFmtId="166" fontId="5" fillId="2" borderId="5" xfId="1" applyNumberFormat="1" applyFont="1" applyFill="1" applyBorder="1" applyAlignment="1">
      <alignment horizontal="right"/>
    </xf>
    <xf numFmtId="3" fontId="5" fillId="2" borderId="5" xfId="1" applyNumberFormat="1" applyFont="1" applyFill="1" applyBorder="1" applyAlignment="1">
      <alignment horizontal="right"/>
    </xf>
    <xf numFmtId="3" fontId="5" fillId="2" borderId="6" xfId="0" applyNumberFormat="1" applyFont="1" applyFill="1" applyBorder="1" applyAlignment="1">
      <alignment horizontal="right"/>
    </xf>
    <xf numFmtId="3" fontId="5" fillId="2" borderId="11" xfId="0" applyNumberFormat="1" applyFont="1" applyFill="1" applyBorder="1" applyAlignment="1">
      <alignment horizontal="center"/>
    </xf>
    <xf numFmtId="167" fontId="5" fillId="2" borderId="5" xfId="1" applyNumberFormat="1" applyFont="1" applyFill="1" applyBorder="1" applyAlignment="1">
      <alignment horizontal="right"/>
    </xf>
    <xf numFmtId="167" fontId="5" fillId="2" borderId="5" xfId="1" applyNumberFormat="1" applyFont="1" applyFill="1" applyBorder="1"/>
    <xf numFmtId="164" fontId="5" fillId="2" borderId="5" xfId="2" applyFont="1" applyFill="1" applyBorder="1" applyAlignment="1" applyProtection="1">
      <alignment horizontal="left" vertical="top"/>
    </xf>
    <xf numFmtId="10" fontId="0" fillId="2" borderId="0" xfId="1" applyNumberFormat="1" applyFont="1" applyFill="1"/>
    <xf numFmtId="164" fontId="5" fillId="2" borderId="5" xfId="0" applyNumberFormat="1" applyFont="1" applyFill="1" applyBorder="1"/>
    <xf numFmtId="164" fontId="5" fillId="2" borderId="12" xfId="2" applyFont="1" applyFill="1" applyBorder="1" applyAlignment="1" applyProtection="1">
      <alignment horizontal="left" vertical="top"/>
    </xf>
    <xf numFmtId="3" fontId="5" fillId="2" borderId="13" xfId="1" applyNumberFormat="1" applyFont="1" applyFill="1" applyBorder="1" applyAlignment="1">
      <alignment horizontal="right"/>
    </xf>
    <xf numFmtId="3" fontId="5" fillId="2" borderId="14" xfId="1" applyNumberFormat="1" applyFont="1" applyFill="1" applyBorder="1" applyAlignment="1">
      <alignment horizontal="right"/>
    </xf>
    <xf numFmtId="3" fontId="5" fillId="2" borderId="15" xfId="1" applyNumberFormat="1" applyFont="1" applyFill="1" applyBorder="1" applyAlignment="1">
      <alignment horizontal="right"/>
    </xf>
    <xf numFmtId="166" fontId="5" fillId="2" borderId="13" xfId="1" applyNumberFormat="1" applyFont="1" applyFill="1" applyBorder="1" applyAlignment="1">
      <alignment horizontal="right"/>
    </xf>
    <xf numFmtId="166" fontId="5" fillId="2" borderId="14" xfId="1" applyNumberFormat="1" applyFont="1" applyFill="1" applyBorder="1" applyAlignment="1">
      <alignment horizontal="right"/>
    </xf>
    <xf numFmtId="166" fontId="5" fillId="3" borderId="14" xfId="1" applyNumberFormat="1" applyFont="1" applyFill="1" applyBorder="1" applyAlignment="1">
      <alignment horizontal="right"/>
    </xf>
    <xf numFmtId="166" fontId="5" fillId="3" borderId="15" xfId="1" applyNumberFormat="1" applyFont="1" applyFill="1" applyBorder="1" applyAlignment="1">
      <alignment horizontal="right"/>
    </xf>
    <xf numFmtId="10" fontId="5" fillId="2" borderId="13" xfId="1" applyNumberFormat="1" applyFont="1" applyFill="1" applyBorder="1" applyAlignment="1">
      <alignment horizontal="right"/>
    </xf>
    <xf numFmtId="10" fontId="5" fillId="2" borderId="14" xfId="1" applyNumberFormat="1" applyFont="1" applyFill="1" applyBorder="1" applyAlignment="1">
      <alignment horizontal="right"/>
    </xf>
    <xf numFmtId="167" fontId="5" fillId="2" borderId="14" xfId="1" applyNumberFormat="1" applyFont="1" applyFill="1" applyBorder="1" applyAlignment="1">
      <alignment horizontal="right"/>
    </xf>
    <xf numFmtId="167" fontId="5" fillId="2" borderId="15" xfId="1" applyNumberFormat="1" applyFont="1" applyFill="1" applyBorder="1" applyAlignment="1">
      <alignment horizontal="right"/>
    </xf>
    <xf numFmtId="167" fontId="5" fillId="2" borderId="13" xfId="1" applyNumberFormat="1" applyFont="1" applyFill="1" applyBorder="1" applyAlignment="1">
      <alignment horizontal="right"/>
    </xf>
    <xf numFmtId="9" fontId="5" fillId="2" borderId="14" xfId="1" applyFont="1" applyFill="1" applyBorder="1" applyAlignment="1">
      <alignment horizontal="right"/>
    </xf>
    <xf numFmtId="9" fontId="5" fillId="2" borderId="15" xfId="1" applyFont="1" applyFill="1" applyBorder="1" applyAlignment="1">
      <alignment horizontal="right"/>
    </xf>
    <xf numFmtId="166" fontId="5" fillId="2" borderId="15" xfId="1" applyNumberFormat="1" applyFont="1" applyFill="1" applyBorder="1" applyAlignment="1">
      <alignment horizontal="right"/>
    </xf>
    <xf numFmtId="166" fontId="5" fillId="2" borderId="12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5" fillId="2" borderId="13" xfId="0" applyNumberFormat="1" applyFont="1" applyFill="1" applyBorder="1" applyAlignment="1">
      <alignment horizontal="right"/>
    </xf>
    <xf numFmtId="3" fontId="5" fillId="2" borderId="14" xfId="0" applyNumberFormat="1" applyFont="1" applyFill="1" applyBorder="1" applyAlignment="1">
      <alignment horizontal="right"/>
    </xf>
    <xf numFmtId="3" fontId="5" fillId="2" borderId="15" xfId="0" applyNumberFormat="1" applyFont="1" applyFill="1" applyBorder="1" applyAlignment="1">
      <alignment horizontal="right"/>
    </xf>
    <xf numFmtId="3" fontId="5" fillId="2" borderId="15" xfId="0" applyNumberFormat="1" applyFont="1" applyFill="1" applyBorder="1" applyAlignment="1">
      <alignment horizontal="center"/>
    </xf>
    <xf numFmtId="167" fontId="5" fillId="2" borderId="12" xfId="1" applyNumberFormat="1" applyFont="1" applyFill="1" applyBorder="1" applyAlignment="1">
      <alignment horizontal="right"/>
    </xf>
    <xf numFmtId="167" fontId="5" fillId="2" borderId="12" xfId="1" applyNumberFormat="1" applyFont="1" applyFill="1" applyBorder="1"/>
    <xf numFmtId="164" fontId="5" fillId="2" borderId="0" xfId="2" applyFont="1" applyFill="1" applyAlignment="1" applyProtection="1">
      <alignment horizontal="left" vertical="top"/>
    </xf>
    <xf numFmtId="3" fontId="5" fillId="3" borderId="0" xfId="1" applyNumberFormat="1" applyFont="1" applyFill="1" applyAlignment="1">
      <alignment horizontal="right"/>
    </xf>
    <xf numFmtId="10" fontId="5" fillId="2" borderId="6" xfId="1" applyNumberFormat="1" applyFont="1" applyFill="1" applyBorder="1" applyAlignment="1">
      <alignment horizontal="right"/>
    </xf>
    <xf numFmtId="1" fontId="5" fillId="2" borderId="6" xfId="1" applyNumberFormat="1" applyFont="1" applyFill="1" applyBorder="1" applyAlignment="1">
      <alignment horizontal="right"/>
    </xf>
    <xf numFmtId="3" fontId="5" fillId="2" borderId="0" xfId="1" applyNumberFormat="1" applyFont="1" applyFill="1" applyAlignment="1">
      <alignment horizontal="center"/>
    </xf>
    <xf numFmtId="167" fontId="5" fillId="2" borderId="0" xfId="1" applyNumberFormat="1" applyFont="1" applyFill="1"/>
    <xf numFmtId="3" fontId="5" fillId="2" borderId="0" xfId="0" applyNumberFormat="1" applyFont="1" applyFill="1"/>
    <xf numFmtId="166" fontId="5" fillId="2" borderId="0" xfId="0" applyNumberFormat="1" applyFont="1" applyFill="1"/>
    <xf numFmtId="10" fontId="0" fillId="2" borderId="0" xfId="0" applyNumberFormat="1" applyFill="1"/>
    <xf numFmtId="3" fontId="9" fillId="2" borderId="0" xfId="0" applyNumberFormat="1" applyFont="1" applyFill="1"/>
    <xf numFmtId="169" fontId="0" fillId="2" borderId="0" xfId="0" applyNumberFormat="1" applyFill="1"/>
    <xf numFmtId="168" fontId="5" fillId="2" borderId="0" xfId="0" applyNumberFormat="1" applyFont="1" applyFill="1"/>
    <xf numFmtId="0" fontId="5" fillId="2" borderId="0" xfId="0" applyFont="1" applyFill="1" applyAlignment="1">
      <alignment horizontal="left" vertical="center"/>
    </xf>
    <xf numFmtId="0" fontId="3" fillId="2" borderId="0" xfId="0" quotePrefix="1" applyFont="1" applyFill="1"/>
    <xf numFmtId="3" fontId="5" fillId="2" borderId="0" xfId="1" applyNumberFormat="1" applyFont="1" applyFill="1" applyBorder="1" applyAlignment="1">
      <alignment horizontal="right"/>
    </xf>
    <xf numFmtId="166" fontId="5" fillId="2" borderId="0" xfId="1" applyNumberFormat="1" applyFont="1" applyFill="1" applyBorder="1" applyAlignment="1">
      <alignment horizontal="right"/>
    </xf>
    <xf numFmtId="166" fontId="5" fillId="3" borderId="0" xfId="1" applyNumberFormat="1" applyFont="1" applyFill="1" applyBorder="1" applyAlignment="1">
      <alignment horizontal="right"/>
    </xf>
    <xf numFmtId="10" fontId="5" fillId="2" borderId="0" xfId="1" applyNumberFormat="1" applyFont="1" applyFill="1" applyBorder="1" applyAlignment="1">
      <alignment horizontal="right"/>
    </xf>
    <xf numFmtId="167" fontId="5" fillId="2" borderId="0" xfId="1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right"/>
    </xf>
    <xf numFmtId="10" fontId="5" fillId="2" borderId="10" xfId="1" applyNumberFormat="1" applyFont="1" applyFill="1" applyBorder="1" applyAlignment="1">
      <alignment horizontal="right"/>
    </xf>
    <xf numFmtId="0" fontId="0" fillId="0" borderId="0" xfId="0"/>
    <xf numFmtId="0" fontId="0" fillId="2" borderId="0" xfId="0" applyFill="1"/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0" fontId="5" fillId="2" borderId="11" xfId="1" applyNumberFormat="1" applyFont="1" applyFill="1" applyBorder="1" applyAlignment="1">
      <alignment horizontal="right"/>
    </xf>
    <xf numFmtId="10" fontId="5" fillId="2" borderId="6" xfId="1" applyNumberFormat="1" applyFont="1" applyFill="1" applyBorder="1" applyAlignment="1">
      <alignment horizontal="right"/>
    </xf>
    <xf numFmtId="3" fontId="5" fillId="2" borderId="0" xfId="1" applyNumberFormat="1" applyFont="1" applyFill="1" applyAlignment="1">
      <alignment horizontal="center"/>
    </xf>
    <xf numFmtId="0" fontId="0" fillId="0" borderId="0" xfId="0"/>
    <xf numFmtId="0" fontId="0" fillId="2" borderId="0" xfId="0" applyFill="1"/>
    <xf numFmtId="0" fontId="3" fillId="2" borderId="0" xfId="0" applyFont="1" applyFill="1"/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3" fontId="5" fillId="2" borderId="11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167" fontId="5" fillId="2" borderId="9" xfId="1" applyNumberFormat="1" applyFont="1" applyFill="1" applyBorder="1" applyAlignment="1">
      <alignment horizontal="right"/>
    </xf>
    <xf numFmtId="3" fontId="5" fillId="2" borderId="5" xfId="1" applyNumberFormat="1" applyFont="1" applyFill="1" applyBorder="1" applyAlignment="1">
      <alignment horizontal="right"/>
    </xf>
    <xf numFmtId="167" fontId="5" fillId="2" borderId="5" xfId="1" applyNumberFormat="1" applyFont="1" applyFill="1" applyBorder="1" applyAlignment="1">
      <alignment horizontal="right"/>
    </xf>
    <xf numFmtId="167" fontId="5" fillId="2" borderId="12" xfId="1" applyNumberFormat="1" applyFont="1" applyFill="1" applyBorder="1" applyAlignment="1">
      <alignment horizontal="right"/>
    </xf>
  </cellXfs>
  <cellStyles count="3">
    <cellStyle name="Hyperkobling" xfId="2" builtinId="8"/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91C52-95F2-4D1B-AEA6-6610566EB021}">
  <dimension ref="A1:GN74"/>
  <sheetViews>
    <sheetView tabSelected="1" workbookViewId="0">
      <selection activeCell="C2" sqref="C2"/>
    </sheetView>
  </sheetViews>
  <sheetFormatPr baseColWidth="10" defaultColWidth="11.42578125" defaultRowHeight="12.75" x14ac:dyDescent="0.2"/>
  <cols>
    <col min="1" max="1" width="4.7109375" customWidth="1"/>
    <col min="2" max="2" width="32.28515625" bestFit="1" customWidth="1"/>
    <col min="3" max="9" width="9.28515625" customWidth="1"/>
    <col min="10" max="10" width="4.7109375" customWidth="1"/>
    <col min="11" max="14" width="9.28515625" customWidth="1"/>
    <col min="15" max="15" width="11.140625" customWidth="1"/>
    <col min="16" max="16" width="10.5703125" customWidth="1"/>
    <col min="17" max="17" width="10.7109375" customWidth="1"/>
    <col min="18" max="20" width="9.28515625" customWidth="1"/>
    <col min="21" max="21" width="11.140625" customWidth="1"/>
    <col min="23" max="24" width="11.140625" customWidth="1"/>
    <col min="25" max="25" width="4.7109375" customWidth="1"/>
    <col min="26" max="29" width="10.42578125" customWidth="1"/>
    <col min="30" max="31" width="10.5703125" customWidth="1"/>
    <col min="32" max="36" width="11.140625" customWidth="1"/>
    <col min="37" max="37" width="4.7109375" style="1" customWidth="1"/>
    <col min="38" max="40" width="11.140625" style="1" customWidth="1"/>
    <col min="41" max="41" width="4.7109375" style="1" customWidth="1"/>
    <col min="42" max="47" width="11.140625" style="1" customWidth="1"/>
    <col min="48" max="48" width="4.7109375" style="1" customWidth="1"/>
    <col min="49" max="53" width="11.140625" style="1" customWidth="1"/>
    <col min="54" max="54" width="4.7109375" style="1" customWidth="1"/>
    <col min="55" max="57" width="11.140625" style="1" customWidth="1"/>
    <col min="58" max="58" width="4.7109375" style="1" customWidth="1"/>
    <col min="59" max="60" width="11.140625" style="1" customWidth="1"/>
    <col min="61" max="61" width="4.7109375" style="1" customWidth="1"/>
    <col min="62" max="63" width="11.140625" style="1" customWidth="1"/>
    <col min="64" max="64" width="4.7109375" style="1" customWidth="1"/>
    <col min="65" max="70" width="11.140625" style="1" customWidth="1"/>
    <col min="71" max="71" width="4.7109375" style="1" customWidth="1"/>
    <col min="72" max="76" width="10.42578125" style="1" customWidth="1"/>
    <col min="77" max="77" width="11.28515625" style="1" customWidth="1"/>
    <col min="78" max="80" width="10.42578125" style="1" customWidth="1"/>
    <col min="81" max="81" width="10.7109375" style="1" customWidth="1"/>
    <col min="82" max="95" width="10.42578125" style="1" customWidth="1"/>
    <col min="96" max="96" width="4.7109375" style="1" customWidth="1"/>
    <col min="97" max="97" width="10.42578125" style="1" customWidth="1"/>
    <col min="98" max="98" width="4.7109375" style="1" customWidth="1"/>
    <col min="107" max="107" width="4.7109375" style="1" customWidth="1"/>
    <col min="108" max="108" width="25.140625" style="1" customWidth="1"/>
    <col min="109" max="109" width="11.140625" customWidth="1"/>
    <col min="110" max="115" width="10.42578125" customWidth="1"/>
    <col min="116" max="116" width="4.7109375" customWidth="1"/>
    <col min="117" max="119" width="10" customWidth="1"/>
    <col min="120" max="120" width="4.7109375" customWidth="1"/>
    <col min="121" max="123" width="10" customWidth="1"/>
    <col min="124" max="124" width="4.7109375" customWidth="1"/>
    <col min="125" max="125" width="10.42578125" customWidth="1"/>
    <col min="128" max="128" width="4.7109375" customWidth="1"/>
    <col min="130" max="130" width="4.7109375" customWidth="1"/>
    <col min="131" max="140" width="11.7109375" customWidth="1"/>
    <col min="141" max="142" width="11.7109375" style="121" customWidth="1"/>
    <col min="143" max="143" width="4.7109375" customWidth="1"/>
    <col min="144" max="153" width="11.7109375" customWidth="1"/>
    <col min="154" max="154" width="4.7109375" customWidth="1"/>
    <col min="155" max="156" width="10" customWidth="1"/>
    <col min="158" max="158" width="4.7109375" style="1" customWidth="1"/>
    <col min="159" max="160" width="10.28515625" customWidth="1"/>
    <col min="162" max="162" width="4.7109375" style="1" customWidth="1"/>
    <col min="163" max="165" width="11.42578125" style="1"/>
    <col min="166" max="166" width="4.7109375" style="1" customWidth="1"/>
    <col min="167" max="169" width="11.42578125" style="1"/>
    <col min="170" max="170" width="4.7109375" customWidth="1"/>
    <col min="171" max="171" width="10.42578125" customWidth="1"/>
    <col min="174" max="174" width="4.7109375" style="1" customWidth="1"/>
    <col min="175" max="177" width="10" customWidth="1"/>
    <col min="178" max="178" width="4.7109375" style="1" customWidth="1"/>
    <col min="179" max="181" width="9.28515625" customWidth="1"/>
    <col min="182" max="182" width="4.7109375" style="1" customWidth="1"/>
    <col min="183" max="183" width="10" customWidth="1"/>
    <col min="184" max="185" width="8.7109375" style="1" customWidth="1"/>
    <col min="186" max="186" width="4.7109375" style="1" customWidth="1"/>
    <col min="187" max="188" width="10" customWidth="1"/>
    <col min="189" max="189" width="9.28515625" customWidth="1"/>
    <col min="190" max="190" width="4.7109375" customWidth="1"/>
    <col min="191" max="193" width="10" customWidth="1"/>
    <col min="194" max="194" width="4.7109375" customWidth="1"/>
  </cols>
  <sheetData>
    <row r="1" spans="1:196" ht="15.75" x14ac:dyDescent="0.25">
      <c r="A1" s="1"/>
      <c r="B1" s="2" t="s">
        <v>0</v>
      </c>
      <c r="C1" s="3"/>
      <c r="D1" s="4"/>
      <c r="E1" s="1"/>
      <c r="F1" s="1"/>
      <c r="G1" s="1"/>
      <c r="H1" s="1"/>
      <c r="I1" s="1"/>
      <c r="J1" s="1"/>
      <c r="K1" s="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5"/>
      <c r="AA1" s="1"/>
      <c r="AB1" s="1"/>
      <c r="AC1" s="1"/>
      <c r="AD1" s="1"/>
      <c r="AE1" s="1"/>
      <c r="AF1" s="1"/>
      <c r="AG1" s="1"/>
      <c r="AH1" s="1"/>
      <c r="AI1" s="1"/>
      <c r="AJ1" s="1"/>
      <c r="AL1" s="5"/>
      <c r="AP1" s="5"/>
      <c r="AW1" s="5"/>
      <c r="AX1" s="5"/>
      <c r="BJ1" s="37"/>
      <c r="BM1" s="5"/>
      <c r="BZ1" s="6"/>
      <c r="CU1" s="5"/>
      <c r="CV1" s="1"/>
      <c r="CW1" s="1"/>
      <c r="CX1" s="1"/>
      <c r="CY1" s="1"/>
      <c r="CZ1" s="1"/>
      <c r="DA1" s="1"/>
      <c r="DB1" s="1"/>
      <c r="DD1" s="5"/>
      <c r="DE1" s="1"/>
      <c r="DF1" s="1"/>
      <c r="DG1" s="1"/>
      <c r="DH1" s="1"/>
      <c r="DI1" s="1"/>
      <c r="DJ1" s="122"/>
      <c r="DK1" s="122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29"/>
      <c r="EL1" s="129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C1" s="1"/>
      <c r="FD1" s="1"/>
      <c r="FE1" s="1"/>
      <c r="FN1" s="1"/>
      <c r="FO1" s="1"/>
      <c r="FP1" s="1"/>
      <c r="FQ1" s="1"/>
      <c r="FS1" s="1"/>
      <c r="FT1" s="1"/>
      <c r="FU1" s="1"/>
      <c r="FW1" s="1"/>
      <c r="FX1" s="1"/>
      <c r="FY1" s="1"/>
      <c r="GA1" s="1"/>
      <c r="GE1" s="1"/>
      <c r="GF1" s="1"/>
      <c r="GG1" s="1"/>
      <c r="GH1" s="1"/>
      <c r="GI1" s="1"/>
      <c r="GJ1" s="1"/>
      <c r="GK1" s="1"/>
      <c r="GL1" s="1"/>
      <c r="GM1" s="1"/>
      <c r="GN1" s="1"/>
    </row>
    <row r="2" spans="1:196" ht="15.75" x14ac:dyDescent="0.25">
      <c r="A2" s="1"/>
      <c r="B2" s="2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9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1"/>
      <c r="DF2" s="1"/>
      <c r="DG2" s="1"/>
      <c r="DH2" s="1"/>
      <c r="DI2" s="1"/>
      <c r="DJ2" s="122"/>
      <c r="DK2" s="122"/>
      <c r="DL2" s="1"/>
      <c r="DM2" s="5"/>
      <c r="DN2" s="1"/>
      <c r="DO2" s="1"/>
      <c r="DP2" s="1"/>
      <c r="DQ2" s="5"/>
      <c r="DR2" s="1"/>
      <c r="DS2" s="1"/>
      <c r="DT2" s="1"/>
      <c r="DU2" s="5"/>
      <c r="DV2" s="1"/>
      <c r="DW2" s="1"/>
      <c r="DX2" s="1"/>
      <c r="DY2" s="130"/>
      <c r="DZ2" s="1"/>
      <c r="EA2" s="130"/>
      <c r="EB2" s="1"/>
      <c r="EC2" s="1"/>
      <c r="ED2" s="1"/>
      <c r="EE2" s="1"/>
      <c r="EF2" s="1"/>
      <c r="EG2" s="1"/>
      <c r="EH2" s="1"/>
      <c r="EI2" s="1"/>
      <c r="EJ2" s="1"/>
      <c r="EK2" s="129"/>
      <c r="EL2" s="129"/>
      <c r="EM2" s="1"/>
      <c r="EN2" s="130"/>
      <c r="EO2" s="1"/>
      <c r="EP2" s="1"/>
      <c r="EQ2" s="1"/>
      <c r="ER2" s="1"/>
      <c r="ES2" s="1"/>
      <c r="ET2" s="1"/>
      <c r="EU2" s="1"/>
      <c r="EV2" s="1"/>
      <c r="EW2" s="1"/>
      <c r="EX2" s="1"/>
      <c r="EY2" s="5"/>
      <c r="EZ2" s="1"/>
      <c r="FA2" s="1"/>
      <c r="FC2" s="5"/>
      <c r="FD2" s="1"/>
      <c r="FE2" s="1"/>
      <c r="FG2" s="5"/>
      <c r="FK2" s="5"/>
      <c r="FN2" s="1"/>
      <c r="FO2" s="5"/>
      <c r="FP2" s="1"/>
      <c r="FQ2" s="1"/>
      <c r="FS2" s="5"/>
      <c r="FT2" s="1"/>
      <c r="FU2" s="1"/>
      <c r="FW2" s="5"/>
      <c r="FX2" s="1"/>
      <c r="FY2" s="1"/>
      <c r="GA2" s="5"/>
      <c r="GE2" s="5"/>
      <c r="GF2" s="1"/>
      <c r="GG2" s="1"/>
      <c r="GH2" s="1"/>
      <c r="GI2" s="5"/>
      <c r="GJ2" s="1"/>
      <c r="GK2" s="1"/>
      <c r="GL2" s="1"/>
      <c r="GM2" s="5"/>
      <c r="GN2" s="1"/>
    </row>
    <row r="3" spans="1:196" x14ac:dyDescent="0.2">
      <c r="A3" s="1"/>
      <c r="B3" s="1"/>
      <c r="C3" s="8" t="s">
        <v>1</v>
      </c>
      <c r="D3" s="8"/>
      <c r="E3" s="8"/>
      <c r="F3" s="8"/>
      <c r="G3" s="8"/>
      <c r="H3" s="8"/>
      <c r="I3" s="8"/>
      <c r="J3" s="8"/>
      <c r="K3" s="8" t="s">
        <v>2</v>
      </c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 t="s">
        <v>3</v>
      </c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 t="s">
        <v>4</v>
      </c>
      <c r="AM3" s="8"/>
      <c r="AN3" s="8"/>
      <c r="AO3" s="8"/>
      <c r="AP3" s="8" t="s">
        <v>5</v>
      </c>
      <c r="AQ3" s="8"/>
      <c r="AR3" s="8"/>
      <c r="AS3" s="8"/>
      <c r="AT3" s="8"/>
      <c r="AU3" s="8"/>
      <c r="AV3" s="8"/>
      <c r="AW3" s="8" t="s">
        <v>233</v>
      </c>
      <c r="AX3" s="8"/>
      <c r="AY3" s="8"/>
      <c r="AZ3" s="8"/>
      <c r="BA3" s="8"/>
      <c r="BB3" s="8"/>
      <c r="BC3" s="8" t="s">
        <v>6</v>
      </c>
      <c r="BD3" s="8"/>
      <c r="BE3" s="8"/>
      <c r="BF3" s="8"/>
      <c r="BG3" s="8" t="s">
        <v>232</v>
      </c>
      <c r="BH3" s="8"/>
      <c r="BI3" s="8"/>
      <c r="BJ3" s="8" t="s">
        <v>240</v>
      </c>
      <c r="BK3" s="8"/>
      <c r="BL3" s="8"/>
      <c r="BM3" s="8" t="s">
        <v>7</v>
      </c>
      <c r="BN3" s="8"/>
      <c r="BO3" s="8"/>
      <c r="BP3" s="9"/>
      <c r="BQ3" s="8"/>
      <c r="BR3" s="8"/>
      <c r="BS3" s="8"/>
      <c r="BT3" s="8" t="s">
        <v>8</v>
      </c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 t="s">
        <v>9</v>
      </c>
      <c r="CV3" s="8"/>
      <c r="CW3" s="8"/>
      <c r="CX3" s="8"/>
      <c r="CY3" s="8"/>
      <c r="CZ3" s="8"/>
      <c r="DA3" s="8"/>
      <c r="DB3" s="8"/>
      <c r="DC3" s="8"/>
      <c r="DD3" s="8" t="s">
        <v>10</v>
      </c>
      <c r="DE3" s="1"/>
      <c r="DF3" s="1"/>
      <c r="DG3" s="1"/>
      <c r="DH3" s="1"/>
      <c r="DI3" s="1"/>
      <c r="DJ3" s="122"/>
      <c r="DK3" s="122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8" t="s">
        <v>11</v>
      </c>
      <c r="EB3" s="1"/>
      <c r="EC3" s="1"/>
      <c r="ED3" s="1"/>
      <c r="EE3" s="1"/>
      <c r="EF3" s="1"/>
      <c r="EG3" s="1"/>
      <c r="EH3" s="1"/>
      <c r="EI3" s="1"/>
      <c r="EJ3" s="1"/>
      <c r="EK3" s="129"/>
      <c r="EL3" s="129"/>
      <c r="EM3" s="1"/>
      <c r="EN3" s="8" t="s">
        <v>11</v>
      </c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C3" s="1"/>
      <c r="FD3" s="1"/>
      <c r="FE3" s="1"/>
      <c r="FN3" s="1"/>
      <c r="FO3" s="1"/>
      <c r="FP3" s="1"/>
      <c r="FQ3" s="1"/>
      <c r="FS3" s="1"/>
      <c r="FT3" s="1"/>
      <c r="FU3" s="1"/>
      <c r="FW3" s="1"/>
      <c r="FX3" s="1"/>
      <c r="FY3" s="1"/>
      <c r="GA3" s="1"/>
      <c r="GE3" s="1"/>
      <c r="GF3" s="1"/>
      <c r="GG3" s="1"/>
      <c r="GH3" s="1"/>
      <c r="GI3" s="1"/>
      <c r="GJ3" s="1"/>
      <c r="GK3" s="1"/>
      <c r="GL3" s="1"/>
      <c r="GM3" s="1"/>
      <c r="GN3" s="1"/>
    </row>
    <row r="4" spans="1:196" ht="51" x14ac:dyDescent="0.2">
      <c r="A4" s="1"/>
      <c r="B4" s="10" t="s">
        <v>12</v>
      </c>
      <c r="C4" s="11" t="s">
        <v>13</v>
      </c>
      <c r="D4" s="12" t="s">
        <v>14</v>
      </c>
      <c r="E4" s="12" t="s">
        <v>15</v>
      </c>
      <c r="F4" s="12" t="s">
        <v>16</v>
      </c>
      <c r="G4" s="12" t="s">
        <v>17</v>
      </c>
      <c r="H4" s="12" t="s">
        <v>18</v>
      </c>
      <c r="I4" s="13" t="s">
        <v>19</v>
      </c>
      <c r="J4" s="14"/>
      <c r="K4" s="11" t="s">
        <v>20</v>
      </c>
      <c r="L4" s="12" t="s">
        <v>21</v>
      </c>
      <c r="M4" s="12" t="s">
        <v>22</v>
      </c>
      <c r="N4" s="15" t="s">
        <v>23</v>
      </c>
      <c r="O4" s="12" t="s">
        <v>24</v>
      </c>
      <c r="P4" s="15" t="s">
        <v>25</v>
      </c>
      <c r="Q4" s="12" t="s">
        <v>26</v>
      </c>
      <c r="R4" s="15" t="s">
        <v>27</v>
      </c>
      <c r="S4" s="12" t="s">
        <v>28</v>
      </c>
      <c r="T4" s="12" t="s">
        <v>29</v>
      </c>
      <c r="U4" s="12" t="s">
        <v>30</v>
      </c>
      <c r="V4" s="15" t="s">
        <v>31</v>
      </c>
      <c r="W4" s="12" t="s">
        <v>32</v>
      </c>
      <c r="X4" s="16" t="s">
        <v>33</v>
      </c>
      <c r="Y4" s="17"/>
      <c r="Z4" s="11" t="s">
        <v>34</v>
      </c>
      <c r="AA4" s="12" t="s">
        <v>35</v>
      </c>
      <c r="AB4" s="12" t="s">
        <v>36</v>
      </c>
      <c r="AC4" s="12" t="s">
        <v>37</v>
      </c>
      <c r="AD4" s="12" t="s">
        <v>38</v>
      </c>
      <c r="AE4" s="12" t="s">
        <v>39</v>
      </c>
      <c r="AF4" s="12" t="s">
        <v>40</v>
      </c>
      <c r="AG4" s="12" t="s">
        <v>41</v>
      </c>
      <c r="AH4" s="12" t="s">
        <v>42</v>
      </c>
      <c r="AI4" s="12" t="s">
        <v>43</v>
      </c>
      <c r="AJ4" s="13" t="s">
        <v>44</v>
      </c>
      <c r="AK4" s="18"/>
      <c r="AL4" s="19" t="s">
        <v>45</v>
      </c>
      <c r="AM4" s="12" t="s">
        <v>46</v>
      </c>
      <c r="AN4" s="20" t="s">
        <v>47</v>
      </c>
      <c r="AO4" s="17"/>
      <c r="AP4" s="21" t="s">
        <v>48</v>
      </c>
      <c r="AQ4" s="13" t="s">
        <v>49</v>
      </c>
      <c r="AR4" s="13" t="s">
        <v>50</v>
      </c>
      <c r="AS4" s="13" t="s">
        <v>51</v>
      </c>
      <c r="AT4" s="21" t="s">
        <v>52</v>
      </c>
      <c r="AU4" s="21" t="s">
        <v>53</v>
      </c>
      <c r="AV4" s="18"/>
      <c r="AW4" s="11" t="s">
        <v>54</v>
      </c>
      <c r="AX4" s="12" t="s">
        <v>55</v>
      </c>
      <c r="AY4" s="12" t="s">
        <v>56</v>
      </c>
      <c r="AZ4" s="12" t="s">
        <v>57</v>
      </c>
      <c r="BA4" s="13" t="s">
        <v>58</v>
      </c>
      <c r="BB4" s="18"/>
      <c r="BC4" s="12" t="s">
        <v>59</v>
      </c>
      <c r="BD4" s="12" t="s">
        <v>60</v>
      </c>
      <c r="BE4" s="13" t="s">
        <v>61</v>
      </c>
      <c r="BF4" s="17"/>
      <c r="BG4" s="11" t="s">
        <v>62</v>
      </c>
      <c r="BH4" s="13" t="s">
        <v>63</v>
      </c>
      <c r="BI4" s="18"/>
      <c r="BJ4" s="13" t="s">
        <v>241</v>
      </c>
      <c r="BK4" s="13" t="s">
        <v>242</v>
      </c>
      <c r="BL4" s="18"/>
      <c r="BM4" s="21" t="s">
        <v>64</v>
      </c>
      <c r="BN4" s="13" t="s">
        <v>65</v>
      </c>
      <c r="BO4" s="13" t="s">
        <v>66</v>
      </c>
      <c r="BP4" s="22" t="s">
        <v>67</v>
      </c>
      <c r="BQ4" s="20" t="s">
        <v>68</v>
      </c>
      <c r="BR4" s="20" t="s">
        <v>69</v>
      </c>
      <c r="BS4" s="17"/>
      <c r="BT4" s="19" t="s">
        <v>70</v>
      </c>
      <c r="BU4" s="23" t="s">
        <v>71</v>
      </c>
      <c r="BV4" s="15" t="s">
        <v>72</v>
      </c>
      <c r="BW4" s="12" t="s">
        <v>73</v>
      </c>
      <c r="BX4" s="12" t="s">
        <v>235</v>
      </c>
      <c r="BY4" s="12" t="s">
        <v>234</v>
      </c>
      <c r="BZ4" s="15" t="s">
        <v>76</v>
      </c>
      <c r="CA4" s="12" t="s">
        <v>77</v>
      </c>
      <c r="CB4" s="24" t="s">
        <v>78</v>
      </c>
      <c r="CC4" s="15" t="s">
        <v>79</v>
      </c>
      <c r="CD4" s="12" t="s">
        <v>80</v>
      </c>
      <c r="CE4" s="12" t="s">
        <v>81</v>
      </c>
      <c r="CF4" s="12" t="s">
        <v>82</v>
      </c>
      <c r="CG4" s="12" t="s">
        <v>83</v>
      </c>
      <c r="CH4" s="15" t="s">
        <v>13</v>
      </c>
      <c r="CI4" s="12" t="s">
        <v>84</v>
      </c>
      <c r="CJ4" s="12" t="s">
        <v>85</v>
      </c>
      <c r="CK4" s="15" t="s">
        <v>86</v>
      </c>
      <c r="CL4" s="12" t="s">
        <v>87</v>
      </c>
      <c r="CM4" s="12" t="s">
        <v>88</v>
      </c>
      <c r="CN4" s="15" t="s">
        <v>89</v>
      </c>
      <c r="CO4" s="12" t="s">
        <v>90</v>
      </c>
      <c r="CP4" s="12" t="s">
        <v>91</v>
      </c>
      <c r="CQ4" s="13" t="s">
        <v>92</v>
      </c>
      <c r="CR4" s="17"/>
      <c r="CS4" s="22" t="s">
        <v>93</v>
      </c>
      <c r="CT4" s="17"/>
      <c r="CU4" s="25">
        <v>44196</v>
      </c>
      <c r="CV4" s="21" t="s">
        <v>94</v>
      </c>
      <c r="CW4" s="21" t="s">
        <v>95</v>
      </c>
      <c r="CX4" s="21" t="s">
        <v>96</v>
      </c>
      <c r="CY4" s="21" t="s">
        <v>97</v>
      </c>
      <c r="CZ4" s="21" t="s">
        <v>98</v>
      </c>
      <c r="DA4" s="13" t="s">
        <v>99</v>
      </c>
      <c r="DB4" s="13" t="s">
        <v>100</v>
      </c>
      <c r="DC4" s="17"/>
      <c r="DD4" s="21" t="s">
        <v>101</v>
      </c>
      <c r="DE4" s="26" t="s">
        <v>102</v>
      </c>
      <c r="DF4" s="21" t="s">
        <v>103</v>
      </c>
      <c r="DG4" s="21" t="s">
        <v>104</v>
      </c>
      <c r="DH4" s="21" t="s">
        <v>105</v>
      </c>
      <c r="DI4" s="21" t="s">
        <v>238</v>
      </c>
      <c r="DJ4" s="123" t="s">
        <v>244</v>
      </c>
      <c r="DK4" s="124" t="s">
        <v>245</v>
      </c>
      <c r="DL4" s="17"/>
      <c r="DM4" s="21" t="s">
        <v>106</v>
      </c>
      <c r="DN4" s="21" t="s">
        <v>107</v>
      </c>
      <c r="DO4" s="21" t="s">
        <v>108</v>
      </c>
      <c r="DP4" s="17"/>
      <c r="DQ4" s="22" t="s">
        <v>109</v>
      </c>
      <c r="DR4" s="22" t="s">
        <v>110</v>
      </c>
      <c r="DS4" s="22" t="s">
        <v>111</v>
      </c>
      <c r="DT4" s="17"/>
      <c r="DU4" s="21" t="s">
        <v>112</v>
      </c>
      <c r="DV4" s="21" t="s">
        <v>113</v>
      </c>
      <c r="DW4" s="21" t="s">
        <v>114</v>
      </c>
      <c r="DX4" s="17"/>
      <c r="DY4" s="21" t="s">
        <v>115</v>
      </c>
      <c r="DZ4" s="17"/>
      <c r="EA4" s="11" t="s">
        <v>116</v>
      </c>
      <c r="EB4" s="12" t="s">
        <v>117</v>
      </c>
      <c r="EC4" s="12" t="s">
        <v>118</v>
      </c>
      <c r="ED4" s="12" t="s">
        <v>119</v>
      </c>
      <c r="EE4" s="12" t="s">
        <v>120</v>
      </c>
      <c r="EF4" s="12" t="s">
        <v>121</v>
      </c>
      <c r="EG4" s="12" t="s">
        <v>122</v>
      </c>
      <c r="EH4" s="12" t="s">
        <v>123</v>
      </c>
      <c r="EI4" s="13" t="s">
        <v>124</v>
      </c>
      <c r="EJ4" s="13" t="s">
        <v>125</v>
      </c>
      <c r="EK4" s="131" t="s">
        <v>246</v>
      </c>
      <c r="EL4" s="132" t="s">
        <v>247</v>
      </c>
      <c r="EM4" s="17"/>
      <c r="EN4" s="19" t="s">
        <v>116</v>
      </c>
      <c r="EO4" s="23" t="s">
        <v>117</v>
      </c>
      <c r="EP4" s="23" t="s">
        <v>118</v>
      </c>
      <c r="EQ4" s="23" t="s">
        <v>119</v>
      </c>
      <c r="ER4" s="23" t="s">
        <v>120</v>
      </c>
      <c r="ES4" s="23" t="s">
        <v>121</v>
      </c>
      <c r="ET4" s="23" t="s">
        <v>122</v>
      </c>
      <c r="EU4" s="23" t="s">
        <v>123</v>
      </c>
      <c r="EV4" s="20" t="s">
        <v>124</v>
      </c>
      <c r="EW4" s="20" t="s">
        <v>126</v>
      </c>
      <c r="EX4" s="17"/>
      <c r="EY4" s="21" t="s">
        <v>127</v>
      </c>
      <c r="EZ4" s="21" t="s">
        <v>128</v>
      </c>
      <c r="FA4" s="21" t="s">
        <v>129</v>
      </c>
      <c r="FC4" s="21" t="s">
        <v>74</v>
      </c>
      <c r="FD4" s="21" t="s">
        <v>75</v>
      </c>
      <c r="FE4" s="21" t="s">
        <v>130</v>
      </c>
      <c r="FG4" s="21" t="s">
        <v>131</v>
      </c>
      <c r="FH4" s="21" t="s">
        <v>132</v>
      </c>
      <c r="FI4" s="13" t="s">
        <v>133</v>
      </c>
      <c r="FK4" s="21" t="s">
        <v>131</v>
      </c>
      <c r="FL4" s="21" t="s">
        <v>132</v>
      </c>
      <c r="FM4" s="13" t="s">
        <v>133</v>
      </c>
      <c r="FN4" s="17"/>
      <c r="FO4" s="21" t="s">
        <v>134</v>
      </c>
      <c r="FP4" s="21" t="s">
        <v>135</v>
      </c>
      <c r="FQ4" s="21" t="s">
        <v>136</v>
      </c>
      <c r="FS4" s="21" t="s">
        <v>137</v>
      </c>
      <c r="FT4" s="13" t="s">
        <v>138</v>
      </c>
      <c r="FU4" s="13" t="s">
        <v>139</v>
      </c>
      <c r="FW4" s="21" t="s">
        <v>140</v>
      </c>
      <c r="FX4" s="13" t="s">
        <v>141</v>
      </c>
      <c r="FY4" s="21" t="s">
        <v>142</v>
      </c>
      <c r="GA4" s="21" t="s">
        <v>143</v>
      </c>
      <c r="GB4" s="21" t="s">
        <v>144</v>
      </c>
      <c r="GC4" s="21" t="s">
        <v>145</v>
      </c>
      <c r="GE4" s="21" t="s">
        <v>146</v>
      </c>
      <c r="GF4" s="21" t="s">
        <v>147</v>
      </c>
      <c r="GG4" s="21" t="s">
        <v>148</v>
      </c>
      <c r="GH4" s="17"/>
      <c r="GI4" s="21" t="s">
        <v>149</v>
      </c>
      <c r="GJ4" s="21" t="s">
        <v>150</v>
      </c>
      <c r="GK4" s="21" t="s">
        <v>151</v>
      </c>
      <c r="GL4" s="17"/>
      <c r="GM4" s="21" t="s">
        <v>152</v>
      </c>
      <c r="GN4" s="1"/>
    </row>
    <row r="5" spans="1:196" x14ac:dyDescent="0.2">
      <c r="A5" s="1"/>
      <c r="B5" s="27" t="s">
        <v>216</v>
      </c>
      <c r="C5" s="28">
        <v>3881.067</v>
      </c>
      <c r="D5" s="113">
        <v>3750.9804999999997</v>
      </c>
      <c r="E5" s="113">
        <v>3254.3870000000002</v>
      </c>
      <c r="F5" s="113">
        <v>1456.45</v>
      </c>
      <c r="G5" s="113">
        <v>2641.1779999999999</v>
      </c>
      <c r="H5" s="113">
        <f t="shared" ref="H5:H36" si="0">C5+F5</f>
        <v>5337.5169999999998</v>
      </c>
      <c r="I5" s="30">
        <f t="shared" ref="I5:I36" si="1">E5+F5</f>
        <v>4710.8370000000004</v>
      </c>
      <c r="J5" s="29"/>
      <c r="K5" s="31">
        <v>82.844999999999999</v>
      </c>
      <c r="L5" s="114">
        <v>22.831</v>
      </c>
      <c r="M5" s="114">
        <v>0.38400000000000001</v>
      </c>
      <c r="N5" s="115">
        <f t="shared" ref="N5:N36" si="2">K5+L5+M5</f>
        <v>106.06</v>
      </c>
      <c r="O5" s="114">
        <v>51.506</v>
      </c>
      <c r="P5" s="115">
        <f t="shared" ref="P5:P36" si="3">N5-O5</f>
        <v>54.554000000000002</v>
      </c>
      <c r="Q5" s="114">
        <v>4.1379999999999999</v>
      </c>
      <c r="R5" s="115">
        <f t="shared" ref="R5:R36" si="4">P5-Q5</f>
        <v>50.416000000000004</v>
      </c>
      <c r="S5" s="114">
        <v>3.0550000000000002</v>
      </c>
      <c r="T5" s="114">
        <v>1.1950000000000001</v>
      </c>
      <c r="U5" s="114">
        <v>-0.54</v>
      </c>
      <c r="V5" s="115">
        <f t="shared" ref="V5:V36" si="5">R5+S5+T5+U5</f>
        <v>54.126000000000005</v>
      </c>
      <c r="W5" s="114">
        <v>13.568</v>
      </c>
      <c r="X5" s="34">
        <f t="shared" ref="X5:X36" si="6">V5-W5</f>
        <v>40.558000000000007</v>
      </c>
      <c r="Y5" s="32"/>
      <c r="Z5" s="35">
        <f t="shared" ref="Z5:Z36" si="7">K5/D5</f>
        <v>2.2086225188320763E-2</v>
      </c>
      <c r="AA5" s="116">
        <f t="shared" ref="AA5:AA36" si="8">L5/D5</f>
        <v>6.0866752039899974E-3</v>
      </c>
      <c r="AB5" s="117">
        <f t="shared" ref="AB5:AB36" si="9">O5/(N5+S5+T5)</f>
        <v>0.46692049678179676</v>
      </c>
      <c r="AC5" s="117">
        <f t="shared" ref="AC5:AC36" si="10">O5/(N5+S5)</f>
        <v>0.47203409247124589</v>
      </c>
      <c r="AD5" s="117">
        <f t="shared" ref="AD5:AD36" si="11">O5/N5</f>
        <v>0.48563077503300017</v>
      </c>
      <c r="AE5" s="116">
        <f t="shared" ref="AE5:AE36" si="12">O5/D5</f>
        <v>1.3731343044838544E-2</v>
      </c>
      <c r="AF5" s="116">
        <f t="shared" ref="AF5:AF36" si="13">X5/D5</f>
        <v>1.0812639521853021E-2</v>
      </c>
      <c r="AG5" s="116">
        <f>X5/DU5</f>
        <v>2.0088873875424518E-2</v>
      </c>
      <c r="AH5" s="116">
        <f>(P5+S5+T5)/DU5</f>
        <v>2.9126341026935825E-2</v>
      </c>
      <c r="AI5" s="116">
        <f>R5/DU5</f>
        <v>2.4971661948404812E-2</v>
      </c>
      <c r="AJ5" s="38">
        <f>X5/FO5</f>
        <v>9.5853471196454959E-2</v>
      </c>
      <c r="AK5" s="32"/>
      <c r="AL5" s="39">
        <f t="shared" ref="AL5:AL36" si="14">(FU5-FT5)/FT5</f>
        <v>4.6165651271579934E-2</v>
      </c>
      <c r="AM5" s="117">
        <f t="shared" ref="AM5:AM36" si="15">(GC5-GB5)/GB5</f>
        <v>6.2239081739093052E-2</v>
      </c>
      <c r="AN5" s="40">
        <f t="shared" ref="AN5:AN36" si="16">(GG5-GF5)/GF5</f>
        <v>6.0831642382850354E-2</v>
      </c>
      <c r="AO5" s="32"/>
      <c r="AP5" s="39">
        <f t="shared" ref="AP5:AP36" si="17">G5/E5</f>
        <v>0.81157465292234754</v>
      </c>
      <c r="AQ5" s="117">
        <f t="shared" ref="AQ5:AQ36" si="18">CJ5/(CJ5+CI5+CL5+CO5)</f>
        <v>0.77838160585129046</v>
      </c>
      <c r="AR5" s="117">
        <f t="shared" ref="AR5:AR36" si="19">((CI5+CL5+CO5)-CS5)/CH5</f>
        <v>6.6954783310878188E-2</v>
      </c>
      <c r="AS5" s="41">
        <f t="shared" ref="AS5:AS36" si="20">CS5/CQ5</f>
        <v>0.12680327342970374</v>
      </c>
      <c r="AT5" s="118">
        <v>1.589</v>
      </c>
      <c r="AU5" s="43">
        <v>1.26</v>
      </c>
      <c r="AV5" s="32"/>
      <c r="AW5" s="44">
        <f>FQ5/C5</f>
        <v>0.11316604428627487</v>
      </c>
      <c r="AX5" s="117">
        <v>0.10619999999999999</v>
      </c>
      <c r="AY5" s="41">
        <f t="shared" ref="AY5:AY36" si="21">(DM5)/DW5</f>
        <v>0.19001163810377286</v>
      </c>
      <c r="AZ5" s="41">
        <f t="shared" ref="AZ5:AZ36" si="22">(DN5)/DW5</f>
        <v>0.20972888295399819</v>
      </c>
      <c r="BA5" s="40">
        <f t="shared" ref="BA5:BA36" si="23">(DO5)/DW5</f>
        <v>0.23684009462305805</v>
      </c>
      <c r="BB5" s="32"/>
      <c r="BC5" s="39">
        <f t="shared" ref="BC5:BC36" si="24">DQ5/DY5</f>
        <v>0.17089212207961624</v>
      </c>
      <c r="BD5" s="41">
        <f t="shared" ref="BD5:BD36" si="25">DR5/DY5</f>
        <v>0.19036513165364366</v>
      </c>
      <c r="BE5" s="40">
        <f t="shared" ref="BE5:BE36" si="26">DS5/DY5</f>
        <v>0.2167052566711638</v>
      </c>
      <c r="BF5" s="32"/>
      <c r="BG5" s="39">
        <v>2.9000000000000001E-2</v>
      </c>
      <c r="BH5" s="40"/>
      <c r="BI5" s="32"/>
      <c r="BJ5" s="39">
        <f>AY5-(4.5%+2.5%+3%+1%+BG5)</f>
        <v>5.1011638103772849E-2</v>
      </c>
      <c r="BK5" s="40"/>
      <c r="BL5" s="32"/>
      <c r="BM5" s="35">
        <f>Q5/FS5</f>
        <v>1.3002023671664024E-3</v>
      </c>
      <c r="BN5" s="117">
        <f t="shared" ref="BN5:BN36" si="27">Q5/(P5+S5+T5)</f>
        <v>7.036936262839262E-2</v>
      </c>
      <c r="BO5" s="116">
        <f>FA5/E5</f>
        <v>1.6182463855712304E-2</v>
      </c>
      <c r="BP5" s="41">
        <f t="shared" ref="BP5:BP36" si="28">FA5/(FQ5+FE5)</f>
        <v>0.11346478679030646</v>
      </c>
      <c r="BQ5" s="41">
        <f t="shared" ref="BQ5:BQ36" si="29">FG5/FI5</f>
        <v>0.69338803283076034</v>
      </c>
      <c r="BR5" s="40">
        <f t="shared" ref="BR5:BR36" si="30">(BQ5*E5+F5)/(E5+F5)</f>
        <v>0.78818328887201983</v>
      </c>
      <c r="BS5" s="114"/>
      <c r="BT5" s="45">
        <v>66.149000000000001</v>
      </c>
      <c r="BU5" s="46">
        <v>85.301000000000002</v>
      </c>
      <c r="BV5" s="47">
        <f t="shared" ref="BV5:BV36" si="31">BT5+BU5</f>
        <v>151.44999999999999</v>
      </c>
      <c r="BW5" s="48">
        <v>3254.3870000000002</v>
      </c>
      <c r="BX5" s="46">
        <v>11.81</v>
      </c>
      <c r="BY5" s="46">
        <v>13.129</v>
      </c>
      <c r="BZ5" s="47">
        <f t="shared" ref="BZ5:BZ36" si="32">BW5-BX5-BY5</f>
        <v>3229.4480000000003</v>
      </c>
      <c r="CA5" s="46">
        <v>340.68200000000002</v>
      </c>
      <c r="CB5" s="46">
        <v>104.51</v>
      </c>
      <c r="CC5" s="47">
        <f t="shared" ref="CC5:CC36" si="33">CA5+CB5</f>
        <v>445.19200000000001</v>
      </c>
      <c r="CD5" s="46">
        <v>0</v>
      </c>
      <c r="CE5" s="46">
        <v>2.1</v>
      </c>
      <c r="CF5" s="46">
        <v>16.852</v>
      </c>
      <c r="CG5" s="46">
        <v>36.024999999999864</v>
      </c>
      <c r="CH5" s="47">
        <f t="shared" ref="CH5:CH36" si="34">BV5+BZ5+CC5+CD5+CE5+CF5+CG5</f>
        <v>3881.067</v>
      </c>
      <c r="CI5" s="46">
        <v>86.757000000000005</v>
      </c>
      <c r="CJ5" s="48">
        <v>2641.1779999999999</v>
      </c>
      <c r="CK5" s="47">
        <f t="shared" ref="CK5:CK36" si="35">CI5+CJ5</f>
        <v>2727.9349999999999</v>
      </c>
      <c r="CL5" s="46">
        <v>570.23099999999999</v>
      </c>
      <c r="CM5" s="46">
        <v>48.696000000000083</v>
      </c>
      <c r="CN5" s="47">
        <f t="shared" ref="CN5:CN36" si="36">CL5+CM5</f>
        <v>618.92700000000013</v>
      </c>
      <c r="CO5" s="46">
        <v>95</v>
      </c>
      <c r="CP5" s="46">
        <v>439.20499999999998</v>
      </c>
      <c r="CQ5" s="49">
        <f t="shared" ref="CQ5:CQ36" si="37">CK5+CN5+CO5+CP5</f>
        <v>3881.067</v>
      </c>
      <c r="CR5" s="32"/>
      <c r="CS5" s="50">
        <v>492.13200000000001</v>
      </c>
      <c r="CT5" s="32"/>
      <c r="CU5" s="28">
        <v>230</v>
      </c>
      <c r="CV5" s="113">
        <v>125</v>
      </c>
      <c r="CW5" s="113">
        <v>210</v>
      </c>
      <c r="CX5" s="113">
        <v>50</v>
      </c>
      <c r="CY5" s="113">
        <v>0</v>
      </c>
      <c r="CZ5" s="59">
        <v>0</v>
      </c>
      <c r="DA5" s="30">
        <f t="shared" ref="DA5:DA36" si="38">CU5+CV5+CW5+CX5+CY5+CZ5</f>
        <v>615</v>
      </c>
      <c r="DB5" s="52">
        <f t="shared" ref="DB5:DB36" si="39">DA5/C5</f>
        <v>0.15846157770530631</v>
      </c>
      <c r="DC5" s="32"/>
      <c r="DD5" s="53" t="s">
        <v>222</v>
      </c>
      <c r="DE5" s="119">
        <v>28.5</v>
      </c>
      <c r="DF5" s="55">
        <v>3</v>
      </c>
      <c r="DG5" s="56" t="s">
        <v>154</v>
      </c>
      <c r="DH5" s="57" t="s">
        <v>159</v>
      </c>
      <c r="DI5" s="52">
        <v>0.2492641966759003</v>
      </c>
      <c r="DJ5" s="125">
        <v>1.6160479205947917E-2</v>
      </c>
      <c r="DK5" s="126">
        <v>1.7188852484836103E-2</v>
      </c>
      <c r="DL5" s="54"/>
      <c r="DM5" s="58">
        <v>385.47300000000001</v>
      </c>
      <c r="DN5" s="48">
        <v>425.47300000000001</v>
      </c>
      <c r="DO5" s="59">
        <v>480.47300000000001</v>
      </c>
      <c r="DP5" s="29"/>
      <c r="DQ5" s="58">
        <v>436.49299999999999</v>
      </c>
      <c r="DR5" s="48">
        <v>486.23099999999999</v>
      </c>
      <c r="DS5" s="59">
        <v>553.50900000000001</v>
      </c>
      <c r="DT5" s="54"/>
      <c r="DU5" s="53">
        <f t="shared" ref="DU5:DU36" si="40">DV5/2+DW5/2</f>
        <v>2018.9285</v>
      </c>
      <c r="DV5" s="48">
        <v>2009.1759999999999</v>
      </c>
      <c r="DW5" s="59">
        <v>2028.681</v>
      </c>
      <c r="DX5" s="29"/>
      <c r="DY5" s="51">
        <v>2554.2020000000002</v>
      </c>
      <c r="DZ5" s="54"/>
      <c r="EA5" s="28">
        <v>355.08300000000003</v>
      </c>
      <c r="EB5" s="113">
        <v>24.158000000000001</v>
      </c>
      <c r="EC5" s="113">
        <v>169.47200000000001</v>
      </c>
      <c r="ED5" s="113">
        <v>22.245999999999999</v>
      </c>
      <c r="EE5" s="113">
        <v>362.30099999999999</v>
      </c>
      <c r="EF5" s="113">
        <v>43.969000000000001</v>
      </c>
      <c r="EG5" s="113">
        <v>20.603999999999999</v>
      </c>
      <c r="EH5" s="113">
        <v>1.0000000002037268E-3</v>
      </c>
      <c r="EI5" s="59">
        <v>2256.5529999999999</v>
      </c>
      <c r="EJ5" s="59">
        <f t="shared" ref="EJ5:EJ36" si="41">EA5+EB5+EC5+ED5+EE5+EF5+EG5+EH5+EI5</f>
        <v>3254.3870000000002</v>
      </c>
      <c r="EK5" s="134">
        <v>2515.4469907799898</v>
      </c>
      <c r="EL5" s="135">
        <f t="shared" ref="EL5:EL36" si="42">EK5/EJ5</f>
        <v>0.77294033892711278</v>
      </c>
      <c r="EM5" s="54"/>
      <c r="EN5" s="39">
        <f t="shared" ref="EN5:EN36" si="43">EA5/$EJ5</f>
        <v>0.10910902729146842</v>
      </c>
      <c r="EO5" s="41">
        <f t="shared" ref="EO5:EO36" si="44">EB5/$EJ5</f>
        <v>7.4232105769842368E-3</v>
      </c>
      <c r="EP5" s="41">
        <f t="shared" ref="EP5:EP36" si="45">EC5/$EJ5</f>
        <v>5.2074937614979409E-2</v>
      </c>
      <c r="EQ5" s="41">
        <f t="shared" ref="EQ5:EQ36" si="46">ED5/$EJ5</f>
        <v>6.8356959390508867E-3</v>
      </c>
      <c r="ER5" s="41">
        <f t="shared" ref="ER5:ER36" si="47">EE5/$EJ5</f>
        <v>0.11132695650517285</v>
      </c>
      <c r="ES5" s="41">
        <f t="shared" ref="ES5:ES36" si="48">EF5/$EJ5</f>
        <v>1.3510685729754942E-2</v>
      </c>
      <c r="ET5" s="41">
        <f t="shared" ref="ET5:ET36" si="49">EG5/$EJ5</f>
        <v>6.3311462342985018E-3</v>
      </c>
      <c r="EU5" s="41">
        <f t="shared" ref="EU5:EU36" si="50">EH5/$EJ5</f>
        <v>3.0727753036246972E-7</v>
      </c>
      <c r="EV5" s="41">
        <f t="shared" ref="EV5:EV36" si="51">EI5/$EJ5</f>
        <v>0.69338803283076034</v>
      </c>
      <c r="EW5" s="52">
        <f t="shared" ref="EW5:EW36" si="52">EN5+EO5+EP5+EQ5+ER5+ES5+ET5+EU5+EV5</f>
        <v>1</v>
      </c>
      <c r="EX5" s="54"/>
      <c r="EY5" s="45">
        <v>17.52</v>
      </c>
      <c r="EZ5" s="46">
        <v>35.143999999999998</v>
      </c>
      <c r="FA5" s="49">
        <f t="shared" ref="FA5:FA36" si="53">EY5+EZ5</f>
        <v>52.664000000000001</v>
      </c>
      <c r="FC5" s="45">
        <f>BX5</f>
        <v>11.81</v>
      </c>
      <c r="FD5" s="46">
        <f>BY5</f>
        <v>13.129</v>
      </c>
      <c r="FE5" s="49">
        <f t="shared" ref="FE5:FE36" si="54">FC5+FD5</f>
        <v>24.939</v>
      </c>
      <c r="FG5" s="58">
        <f>FK5*E5</f>
        <v>2256.5529999999999</v>
      </c>
      <c r="FH5" s="48">
        <f>E5*FL5</f>
        <v>997.8340000000004</v>
      </c>
      <c r="FI5" s="59">
        <f t="shared" ref="FI5:FI36" si="55">FG5+FH5</f>
        <v>3254.3870000000002</v>
      </c>
      <c r="FK5" s="39">
        <v>0.69338803283076034</v>
      </c>
      <c r="FL5" s="41">
        <v>0.30661196716923966</v>
      </c>
      <c r="FM5" s="40">
        <f t="shared" ref="FM5:FM36" si="56">FK5+FL5</f>
        <v>1</v>
      </c>
      <c r="FN5" s="54"/>
      <c r="FO5" s="60">
        <f t="shared" ref="FO5:FO36" si="57">FP5/2+FQ5/2</f>
        <v>423.125</v>
      </c>
      <c r="FP5" s="48">
        <v>407.04500000000002</v>
      </c>
      <c r="FQ5" s="30">
        <v>439.20499999999998</v>
      </c>
      <c r="FS5" s="60">
        <f t="shared" ref="FS5:FS36" si="58">FT5/2+FU5/2</f>
        <v>3182.5815000000002</v>
      </c>
      <c r="FT5" s="113">
        <v>3110.7759999999998</v>
      </c>
      <c r="FU5" s="59">
        <v>3254.3870000000002</v>
      </c>
      <c r="FW5" s="60">
        <f t="shared" ref="FW5:FW36" si="59">FX5/2+FY5/2</f>
        <v>1390.2460000000001</v>
      </c>
      <c r="FX5" s="113">
        <v>1324.0419999999999</v>
      </c>
      <c r="FY5" s="30">
        <v>1456.45</v>
      </c>
      <c r="GA5" s="60">
        <f t="shared" ref="GA5:GA36" si="60">GB5/2+GC5/2</f>
        <v>4572.8274999999994</v>
      </c>
      <c r="GB5" s="119">
        <f t="shared" ref="GB5:GB36" si="61">FT5+FX5</f>
        <v>4434.8179999999993</v>
      </c>
      <c r="GC5" s="55">
        <f t="shared" ref="GC5:GC36" si="62">FU5+FY5</f>
        <v>4710.8370000000004</v>
      </c>
      <c r="GE5" s="60">
        <f t="shared" ref="GE5:GE36" si="63">GF5/2+GG5/2</f>
        <v>2565.451</v>
      </c>
      <c r="GF5" s="113">
        <v>2489.7240000000002</v>
      </c>
      <c r="GG5" s="59">
        <v>2641.1779999999999</v>
      </c>
      <c r="GH5" s="29"/>
      <c r="GI5" s="53">
        <f t="shared" ref="GI5:GI36" si="64">GJ5/2+GK5/2</f>
        <v>3750.9804999999997</v>
      </c>
      <c r="GJ5" s="48">
        <v>3620.8939999999998</v>
      </c>
      <c r="GK5" s="59">
        <v>3881.067</v>
      </c>
      <c r="GL5" s="29"/>
      <c r="GM5" s="61">
        <f>DW5/C5</f>
        <v>0.52271218198500569</v>
      </c>
      <c r="GN5" s="62"/>
    </row>
    <row r="6" spans="1:196" x14ac:dyDescent="0.2">
      <c r="A6" s="1"/>
      <c r="B6" s="63" t="s">
        <v>153</v>
      </c>
      <c r="C6" s="28">
        <v>3727.3249999999998</v>
      </c>
      <c r="D6" s="29">
        <v>3548.5774999999999</v>
      </c>
      <c r="E6" s="29">
        <v>3124.8989999999999</v>
      </c>
      <c r="F6" s="29">
        <v>1285.249</v>
      </c>
      <c r="G6" s="29">
        <v>2688.2979999999998</v>
      </c>
      <c r="H6" s="29">
        <f t="shared" si="0"/>
        <v>5012.5739999999996</v>
      </c>
      <c r="I6" s="30">
        <f t="shared" si="1"/>
        <v>4410.1480000000001</v>
      </c>
      <c r="J6" s="29"/>
      <c r="K6" s="31">
        <v>64.933000000000007</v>
      </c>
      <c r="L6" s="32">
        <v>20.747</v>
      </c>
      <c r="M6" s="32">
        <v>0.312</v>
      </c>
      <c r="N6" s="33">
        <f t="shared" si="2"/>
        <v>85.992000000000004</v>
      </c>
      <c r="O6" s="32">
        <v>52.81</v>
      </c>
      <c r="P6" s="33">
        <f t="shared" si="3"/>
        <v>33.182000000000002</v>
      </c>
      <c r="Q6" s="32">
        <v>-0.188</v>
      </c>
      <c r="R6" s="33">
        <f t="shared" si="4"/>
        <v>33.370000000000005</v>
      </c>
      <c r="S6" s="32">
        <v>6.423</v>
      </c>
      <c r="T6" s="32">
        <v>0.94</v>
      </c>
      <c r="U6" s="32">
        <v>0.52200000000000002</v>
      </c>
      <c r="V6" s="33">
        <f t="shared" si="5"/>
        <v>41.255000000000003</v>
      </c>
      <c r="W6" s="32">
        <v>9.2010000000000005</v>
      </c>
      <c r="X6" s="34">
        <f t="shared" si="6"/>
        <v>32.054000000000002</v>
      </c>
      <c r="Y6" s="32"/>
      <c r="Z6" s="35">
        <f t="shared" si="7"/>
        <v>1.829831812888404E-2</v>
      </c>
      <c r="AA6" s="36">
        <f t="shared" si="8"/>
        <v>5.8465680966528141E-3</v>
      </c>
      <c r="AB6" s="37">
        <f t="shared" si="9"/>
        <v>0.56569010765358041</v>
      </c>
      <c r="AC6" s="37">
        <f t="shared" si="10"/>
        <v>0.57144402964886654</v>
      </c>
      <c r="AD6" s="37">
        <f t="shared" si="11"/>
        <v>0.61412689552516508</v>
      </c>
      <c r="AE6" s="36">
        <f t="shared" si="12"/>
        <v>1.4882019626174151E-2</v>
      </c>
      <c r="AF6" s="36">
        <f t="shared" si="13"/>
        <v>9.0329153019766389E-3</v>
      </c>
      <c r="AG6" s="36">
        <f>X6/DU6</f>
        <v>1.8447883463061501E-2</v>
      </c>
      <c r="AH6" s="36">
        <f>(P6+S6+T6)/DU6</f>
        <v>2.3334667592494807E-2</v>
      </c>
      <c r="AI6" s="36">
        <f>R6/DU6</f>
        <v>1.9205274572981917E-2</v>
      </c>
      <c r="AJ6" s="38">
        <f>X6/FO6</f>
        <v>8.1211869388086014E-2</v>
      </c>
      <c r="AK6" s="32"/>
      <c r="AL6" s="44">
        <f t="shared" si="14"/>
        <v>8.3346160566450639E-2</v>
      </c>
      <c r="AM6" s="37">
        <f t="shared" si="15"/>
        <v>9.7452775653590881E-2</v>
      </c>
      <c r="AN6" s="38">
        <f t="shared" si="16"/>
        <v>6.7953736668941472E-2</v>
      </c>
      <c r="AO6" s="32"/>
      <c r="AP6" s="44">
        <f t="shared" si="17"/>
        <v>0.8602831643518718</v>
      </c>
      <c r="AQ6" s="37">
        <f t="shared" si="18"/>
        <v>0.82115799155046343</v>
      </c>
      <c r="AR6" s="37">
        <f t="shared" si="19"/>
        <v>2.7853487420603222E-2</v>
      </c>
      <c r="AS6" s="117">
        <f t="shared" si="20"/>
        <v>0.1292272608371956</v>
      </c>
      <c r="AT6" s="42">
        <v>1.21</v>
      </c>
      <c r="AU6" s="64">
        <v>1.41</v>
      </c>
      <c r="AV6" s="32"/>
      <c r="AW6" s="44">
        <f>FQ6/C6</f>
        <v>0.11539294265995051</v>
      </c>
      <c r="AX6" s="37">
        <v>0.11</v>
      </c>
      <c r="AY6" s="117">
        <f t="shared" si="21"/>
        <v>0.21393497162975211</v>
      </c>
      <c r="AZ6" s="117">
        <f t="shared" si="22"/>
        <v>0.23639533610531666</v>
      </c>
      <c r="BA6" s="38">
        <f t="shared" si="23"/>
        <v>0.25043306390254449</v>
      </c>
      <c r="BB6" s="32"/>
      <c r="BC6" s="44">
        <f t="shared" si="24"/>
        <v>0.18838952611503831</v>
      </c>
      <c r="BD6" s="117">
        <f t="shared" si="25"/>
        <v>0.20992915221350428</v>
      </c>
      <c r="BE6" s="38">
        <f t="shared" si="26"/>
        <v>0.22598760284621985</v>
      </c>
      <c r="BF6" s="32"/>
      <c r="BG6" s="44"/>
      <c r="BH6" s="38">
        <v>2.1999999999999999E-2</v>
      </c>
      <c r="BI6" s="32"/>
      <c r="BJ6" s="44"/>
      <c r="BK6" s="38">
        <f>BC6-(4.5%+2.5%+3%+1%+BH6)</f>
        <v>5.6389526115038308E-2</v>
      </c>
      <c r="BL6" s="32"/>
      <c r="BM6" s="35">
        <f>Q6/FS6</f>
        <v>-6.2568777813777011E-5</v>
      </c>
      <c r="BN6" s="37">
        <f t="shared" si="27"/>
        <v>-4.6368232827722284E-3</v>
      </c>
      <c r="BO6" s="36">
        <f>FA6/E6</f>
        <v>1.7600888860727977E-2</v>
      </c>
      <c r="BP6" s="117">
        <f t="shared" si="28"/>
        <v>0.12340972630464145</v>
      </c>
      <c r="BQ6" s="117">
        <f t="shared" si="29"/>
        <v>0.80134429944775798</v>
      </c>
      <c r="BR6" s="38">
        <f t="shared" si="30"/>
        <v>0.859238510816417</v>
      </c>
      <c r="BS6" s="32"/>
      <c r="BT6" s="31">
        <v>35.874000000000002</v>
      </c>
      <c r="BU6" s="114">
        <v>94.656000000000006</v>
      </c>
      <c r="BV6" s="115">
        <f t="shared" si="31"/>
        <v>130.53</v>
      </c>
      <c r="BW6" s="113">
        <v>3124.8989999999999</v>
      </c>
      <c r="BX6" s="114">
        <v>8.4580000000000002</v>
      </c>
      <c r="BY6" s="114">
        <v>7.1130000000000004</v>
      </c>
      <c r="BZ6" s="115">
        <f t="shared" si="32"/>
        <v>3109.328</v>
      </c>
      <c r="CA6" s="114">
        <v>350.01100000000002</v>
      </c>
      <c r="CB6" s="114">
        <v>92.14800000000001</v>
      </c>
      <c r="CC6" s="115">
        <f t="shared" si="33"/>
        <v>442.15900000000005</v>
      </c>
      <c r="CD6" s="114">
        <v>0</v>
      </c>
      <c r="CE6" s="114">
        <v>0</v>
      </c>
      <c r="CF6" s="114">
        <v>36.011000000000003</v>
      </c>
      <c r="CG6" s="114">
        <v>9.296999999999592</v>
      </c>
      <c r="CH6" s="115">
        <f t="shared" si="34"/>
        <v>3727.3249999999998</v>
      </c>
      <c r="CI6" s="114">
        <v>0</v>
      </c>
      <c r="CJ6" s="113">
        <v>2688.2979999999998</v>
      </c>
      <c r="CK6" s="115">
        <f t="shared" si="35"/>
        <v>2688.2979999999998</v>
      </c>
      <c r="CL6" s="114">
        <v>520.49099999999999</v>
      </c>
      <c r="CM6" s="114">
        <v>23.42900000000003</v>
      </c>
      <c r="CN6" s="115">
        <f t="shared" si="36"/>
        <v>543.92000000000007</v>
      </c>
      <c r="CO6" s="114">
        <v>65</v>
      </c>
      <c r="CP6" s="114">
        <v>430.10700000000003</v>
      </c>
      <c r="CQ6" s="65">
        <f t="shared" si="37"/>
        <v>3727.3249999999998</v>
      </c>
      <c r="CR6" s="32"/>
      <c r="CS6" s="66">
        <v>481.67200000000008</v>
      </c>
      <c r="CT6" s="32"/>
      <c r="CU6" s="28">
        <v>0</v>
      </c>
      <c r="CV6" s="113">
        <v>195</v>
      </c>
      <c r="CW6" s="113">
        <v>200</v>
      </c>
      <c r="CX6" s="113">
        <v>190</v>
      </c>
      <c r="CY6" s="113">
        <v>0</v>
      </c>
      <c r="CZ6" s="30">
        <v>0</v>
      </c>
      <c r="DA6" s="30">
        <f t="shared" si="38"/>
        <v>585</v>
      </c>
      <c r="DB6" s="38">
        <f t="shared" si="39"/>
        <v>0.15694901839791273</v>
      </c>
      <c r="DC6" s="32"/>
      <c r="DD6" s="60" t="s">
        <v>220</v>
      </c>
      <c r="DE6" s="54">
        <v>27.6</v>
      </c>
      <c r="DF6" s="68">
        <v>2</v>
      </c>
      <c r="DG6" s="69" t="s">
        <v>154</v>
      </c>
      <c r="DH6" s="57" t="s">
        <v>155</v>
      </c>
      <c r="DI6" s="70">
        <v>9.392314005584658E-2</v>
      </c>
      <c r="DJ6" s="125">
        <v>1.3897437509257574E-2</v>
      </c>
      <c r="DK6" s="126">
        <v>1.5168352456407628E-2</v>
      </c>
      <c r="DL6" s="54"/>
      <c r="DM6" s="28">
        <v>381</v>
      </c>
      <c r="DN6" s="113">
        <v>421</v>
      </c>
      <c r="DO6" s="30">
        <v>446</v>
      </c>
      <c r="DP6" s="29"/>
      <c r="DQ6" s="28">
        <v>428.56299999999999</v>
      </c>
      <c r="DR6" s="113">
        <v>477.56299999999999</v>
      </c>
      <c r="DS6" s="30">
        <v>514.09400000000005</v>
      </c>
      <c r="DT6" s="54"/>
      <c r="DU6" s="60">
        <f t="shared" si="40"/>
        <v>1737.5435</v>
      </c>
      <c r="DV6" s="113">
        <v>1694.172</v>
      </c>
      <c r="DW6" s="30">
        <v>1780.915</v>
      </c>
      <c r="DX6" s="29"/>
      <c r="DY6" s="67">
        <v>2274.877</v>
      </c>
      <c r="DZ6" s="54"/>
      <c r="EA6" s="28">
        <v>210.428</v>
      </c>
      <c r="EB6" s="29">
        <v>6.8940000000000001</v>
      </c>
      <c r="EC6" s="29">
        <v>88.004999999999995</v>
      </c>
      <c r="ED6" s="29">
        <v>21.914999999999999</v>
      </c>
      <c r="EE6" s="29">
        <v>215.34</v>
      </c>
      <c r="EF6" s="29">
        <v>62.98</v>
      </c>
      <c r="EG6" s="29">
        <v>15.217000000000001</v>
      </c>
      <c r="EH6" s="29">
        <v>0</v>
      </c>
      <c r="EI6" s="30">
        <v>2504.12</v>
      </c>
      <c r="EJ6" s="30">
        <f t="shared" si="41"/>
        <v>3124.8989999999999</v>
      </c>
      <c r="EK6" s="133">
        <v>2897</v>
      </c>
      <c r="EL6" s="137">
        <f t="shared" si="42"/>
        <v>0.92706996290120103</v>
      </c>
      <c r="EM6" s="54"/>
      <c r="EN6" s="44">
        <f t="shared" si="43"/>
        <v>6.7339136400888483E-2</v>
      </c>
      <c r="EO6" s="117">
        <f t="shared" si="44"/>
        <v>2.2061513028101068E-3</v>
      </c>
      <c r="EP6" s="117">
        <f t="shared" si="45"/>
        <v>2.8162510212330061E-2</v>
      </c>
      <c r="EQ6" s="117">
        <f t="shared" si="46"/>
        <v>7.0130266610216839E-3</v>
      </c>
      <c r="ER6" s="117">
        <f t="shared" si="47"/>
        <v>6.8911027204399247E-2</v>
      </c>
      <c r="ES6" s="117">
        <f t="shared" si="48"/>
        <v>2.0154251385404776E-2</v>
      </c>
      <c r="ET6" s="117">
        <f t="shared" si="49"/>
        <v>4.869597385387496E-3</v>
      </c>
      <c r="EU6" s="117">
        <f t="shared" si="50"/>
        <v>0</v>
      </c>
      <c r="EV6" s="117">
        <f t="shared" si="51"/>
        <v>0.80134429944775809</v>
      </c>
      <c r="EW6" s="70">
        <f t="shared" si="52"/>
        <v>1</v>
      </c>
      <c r="EX6" s="54"/>
      <c r="EY6" s="31">
        <v>17.408999999999999</v>
      </c>
      <c r="EZ6" s="114">
        <v>37.591999999999999</v>
      </c>
      <c r="FA6" s="65">
        <f t="shared" si="53"/>
        <v>55.000999999999998</v>
      </c>
      <c r="FC6" s="31">
        <f>BX6</f>
        <v>8.4580000000000002</v>
      </c>
      <c r="FD6" s="114">
        <f>BY6</f>
        <v>7.1130000000000004</v>
      </c>
      <c r="FE6" s="65">
        <f t="shared" si="54"/>
        <v>15.571000000000002</v>
      </c>
      <c r="FG6" s="28">
        <f>FK6*E6</f>
        <v>2504.12</v>
      </c>
      <c r="FH6" s="113">
        <f>E6*FL6</f>
        <v>620.77900000000022</v>
      </c>
      <c r="FI6" s="30">
        <f t="shared" si="55"/>
        <v>3124.8990000000003</v>
      </c>
      <c r="FK6" s="44">
        <v>0.80134429944775809</v>
      </c>
      <c r="FL6" s="117">
        <v>0.19865570055224191</v>
      </c>
      <c r="FM6" s="38">
        <f t="shared" si="56"/>
        <v>1</v>
      </c>
      <c r="FN6" s="54"/>
      <c r="FO6" s="60">
        <f t="shared" si="57"/>
        <v>394.69600000000003</v>
      </c>
      <c r="FP6" s="113">
        <v>359.28500000000003</v>
      </c>
      <c r="FQ6" s="30">
        <v>430.10700000000003</v>
      </c>
      <c r="FS6" s="60">
        <f t="shared" si="58"/>
        <v>3004.6934999999999</v>
      </c>
      <c r="FT6" s="29">
        <v>2884.4879999999998</v>
      </c>
      <c r="FU6" s="30">
        <v>3124.8989999999999</v>
      </c>
      <c r="FW6" s="60">
        <f t="shared" si="59"/>
        <v>1209.646</v>
      </c>
      <c r="FX6" s="29">
        <v>1134.0429999999999</v>
      </c>
      <c r="FY6" s="30">
        <v>1285.249</v>
      </c>
      <c r="GA6" s="60">
        <f t="shared" si="60"/>
        <v>4214.3395</v>
      </c>
      <c r="GB6" s="54">
        <f t="shared" si="61"/>
        <v>4018.5309999999999</v>
      </c>
      <c r="GC6" s="68">
        <f t="shared" si="62"/>
        <v>4410.1480000000001</v>
      </c>
      <c r="GE6" s="60">
        <f t="shared" si="63"/>
        <v>2602.77</v>
      </c>
      <c r="GF6" s="29">
        <v>2517.2420000000002</v>
      </c>
      <c r="GG6" s="30">
        <v>2688.2979999999998</v>
      </c>
      <c r="GH6" s="29"/>
      <c r="GI6" s="60">
        <f t="shared" si="64"/>
        <v>3548.5774999999999</v>
      </c>
      <c r="GJ6" s="113">
        <v>3369.83</v>
      </c>
      <c r="GK6" s="30">
        <v>3727.3249999999998</v>
      </c>
      <c r="GL6" s="29"/>
      <c r="GM6" s="71">
        <f>DW6/C6</f>
        <v>0.47779976256430551</v>
      </c>
      <c r="GN6" s="62"/>
    </row>
    <row r="7" spans="1:196" x14ac:dyDescent="0.2">
      <c r="A7" s="1"/>
      <c r="B7" s="72" t="s">
        <v>156</v>
      </c>
      <c r="C7" s="28">
        <v>3325.5680000000002</v>
      </c>
      <c r="D7" s="29">
        <v>3261.7120000000004</v>
      </c>
      <c r="E7" s="29">
        <v>2689.7669999999998</v>
      </c>
      <c r="F7" s="29">
        <v>1202</v>
      </c>
      <c r="G7" s="29">
        <v>2353.4740000000002</v>
      </c>
      <c r="H7" s="29">
        <f t="shared" si="0"/>
        <v>4527.5680000000002</v>
      </c>
      <c r="I7" s="30">
        <f t="shared" si="1"/>
        <v>3891.7669999999998</v>
      </c>
      <c r="J7" s="29"/>
      <c r="K7" s="31">
        <v>58.598999999999997</v>
      </c>
      <c r="L7" s="32">
        <v>15.816000000000001</v>
      </c>
      <c r="M7" s="32">
        <v>3.3000000000000002E-2</v>
      </c>
      <c r="N7" s="33">
        <f t="shared" si="2"/>
        <v>74.447999999999993</v>
      </c>
      <c r="O7" s="32">
        <v>41.868000000000002</v>
      </c>
      <c r="P7" s="33">
        <f t="shared" si="3"/>
        <v>32.579999999999991</v>
      </c>
      <c r="Q7" s="32">
        <v>-0.97799999999999998</v>
      </c>
      <c r="R7" s="33">
        <f t="shared" si="4"/>
        <v>33.557999999999993</v>
      </c>
      <c r="S7" s="32">
        <v>4.58</v>
      </c>
      <c r="T7" s="32">
        <v>0.95599999999999996</v>
      </c>
      <c r="U7" s="32">
        <v>-0.307</v>
      </c>
      <c r="V7" s="33">
        <f t="shared" si="5"/>
        <v>38.786999999999992</v>
      </c>
      <c r="W7" s="32">
        <v>9.2390000000000008</v>
      </c>
      <c r="X7" s="34">
        <f t="shared" si="6"/>
        <v>29.547999999999991</v>
      </c>
      <c r="Y7" s="32"/>
      <c r="Z7" s="35">
        <f t="shared" si="7"/>
        <v>1.7965718616481156E-2</v>
      </c>
      <c r="AA7" s="36">
        <f t="shared" si="8"/>
        <v>4.8489872802994251E-3</v>
      </c>
      <c r="AB7" s="37">
        <f t="shared" si="9"/>
        <v>0.52345469093818775</v>
      </c>
      <c r="AC7" s="37">
        <f t="shared" si="10"/>
        <v>0.52978691096826447</v>
      </c>
      <c r="AD7" s="37">
        <f t="shared" si="11"/>
        <v>0.56237911025145071</v>
      </c>
      <c r="AE7" s="36">
        <f t="shared" si="12"/>
        <v>1.2836203809533151E-2</v>
      </c>
      <c r="AF7" s="36">
        <f t="shared" si="13"/>
        <v>9.0590462922538802E-3</v>
      </c>
      <c r="AG7" s="36">
        <f>X7/DU7</f>
        <v>1.8457642465320862E-2</v>
      </c>
      <c r="AH7" s="36">
        <f>(P7+S7+T7)/DU7</f>
        <v>2.3809784087185933E-2</v>
      </c>
      <c r="AI7" s="36">
        <f>R7/DU7</f>
        <v>2.0962554685638197E-2</v>
      </c>
      <c r="AJ7" s="38">
        <f>X7/FO7</f>
        <v>8.3417556420057673E-2</v>
      </c>
      <c r="AK7" s="32"/>
      <c r="AL7" s="44">
        <f t="shared" si="14"/>
        <v>2.4718425652333516E-2</v>
      </c>
      <c r="AM7" s="37">
        <f t="shared" si="15"/>
        <v>6.9200831674855523E-2</v>
      </c>
      <c r="AN7" s="38">
        <f t="shared" si="16"/>
        <v>6.8244002607207033E-2</v>
      </c>
      <c r="AO7" s="32"/>
      <c r="AP7" s="44">
        <f t="shared" si="17"/>
        <v>0.87497318540974012</v>
      </c>
      <c r="AQ7" s="37">
        <f t="shared" si="18"/>
        <v>0.80358258041804509</v>
      </c>
      <c r="AR7" s="37">
        <f t="shared" si="19"/>
        <v>1.7926862418690601E-2</v>
      </c>
      <c r="AS7" s="37">
        <f t="shared" si="20"/>
        <v>0.15505200916054038</v>
      </c>
      <c r="AT7" s="42">
        <v>4.01</v>
      </c>
      <c r="AU7" s="64">
        <v>1.33</v>
      </c>
      <c r="AV7" s="32"/>
      <c r="AW7" s="44">
        <f>FQ7/C7</f>
        <v>0.11084332059966899</v>
      </c>
      <c r="AX7" s="37">
        <v>9.4299999999999995E-2</v>
      </c>
      <c r="AY7" s="37">
        <f t="shared" si="21"/>
        <v>0.19269999999999998</v>
      </c>
      <c r="AZ7" s="37">
        <f t="shared" si="22"/>
        <v>0.19269999999999998</v>
      </c>
      <c r="BA7" s="38">
        <f t="shared" si="23"/>
        <v>0.2079</v>
      </c>
      <c r="BB7" s="32"/>
      <c r="BC7" s="44">
        <f t="shared" si="24"/>
        <v>0.17283733050596509</v>
      </c>
      <c r="BD7" s="37">
        <f t="shared" si="25"/>
        <v>0.17667488587245161</v>
      </c>
      <c r="BE7" s="38">
        <f t="shared" si="26"/>
        <v>0.19354857348388879</v>
      </c>
      <c r="BF7" s="32"/>
      <c r="BG7" s="44">
        <v>2.5000000000000001E-2</v>
      </c>
      <c r="BH7" s="38"/>
      <c r="BI7" s="32"/>
      <c r="BJ7" s="44">
        <f>AY7-(4.5%+2.5%+3%+1%+BG7)</f>
        <v>5.7699999999999974E-2</v>
      </c>
      <c r="BK7" s="38"/>
      <c r="BL7" s="32"/>
      <c r="BM7" s="35">
        <f>Q7/FS7</f>
        <v>-3.6803921837953236E-4</v>
      </c>
      <c r="BN7" s="37">
        <f t="shared" si="27"/>
        <v>-2.565851610872075E-2</v>
      </c>
      <c r="BO7" s="36">
        <f>FA7/E7</f>
        <v>1.2612988411263877E-2</v>
      </c>
      <c r="BP7" s="37">
        <f t="shared" si="28"/>
        <v>8.7186023920518496E-2</v>
      </c>
      <c r="BQ7" s="37">
        <f t="shared" si="29"/>
        <v>0.8624416166902189</v>
      </c>
      <c r="BR7" s="38">
        <f t="shared" si="30"/>
        <v>0.90492750465277083</v>
      </c>
      <c r="BS7" s="32"/>
      <c r="BT7" s="31">
        <v>42.066000000000003</v>
      </c>
      <c r="BU7" s="32">
        <v>118.07599999999999</v>
      </c>
      <c r="BV7" s="33">
        <f t="shared" si="31"/>
        <v>160.142</v>
      </c>
      <c r="BW7" s="29">
        <v>2689.7669999999998</v>
      </c>
      <c r="BX7" s="32">
        <v>8.9250000000000007</v>
      </c>
      <c r="BY7" s="32">
        <v>11.58</v>
      </c>
      <c r="BZ7" s="33">
        <f t="shared" si="32"/>
        <v>2669.2619999999997</v>
      </c>
      <c r="CA7" s="32">
        <v>355.49400000000003</v>
      </c>
      <c r="CB7" s="32">
        <v>85.031000000000006</v>
      </c>
      <c r="CC7" s="33">
        <f t="shared" si="33"/>
        <v>440.52500000000003</v>
      </c>
      <c r="CD7" s="32">
        <v>0</v>
      </c>
      <c r="CE7" s="32">
        <v>0</v>
      </c>
      <c r="CF7" s="32">
        <v>47.539000000000001</v>
      </c>
      <c r="CG7" s="32">
        <v>8.1000000000006338</v>
      </c>
      <c r="CH7" s="33">
        <f t="shared" si="34"/>
        <v>3325.5680000000007</v>
      </c>
      <c r="CI7" s="32">
        <v>150.465</v>
      </c>
      <c r="CJ7" s="29">
        <v>2353.4740000000002</v>
      </c>
      <c r="CK7" s="33">
        <f t="shared" si="35"/>
        <v>2503.9390000000003</v>
      </c>
      <c r="CL7" s="32">
        <v>399.78800000000001</v>
      </c>
      <c r="CM7" s="32">
        <v>28.223999999999876</v>
      </c>
      <c r="CN7" s="33">
        <f t="shared" si="36"/>
        <v>428.01199999999989</v>
      </c>
      <c r="CO7" s="32">
        <v>25</v>
      </c>
      <c r="CP7" s="32">
        <v>368.61700000000002</v>
      </c>
      <c r="CQ7" s="65">
        <f t="shared" si="37"/>
        <v>3325.5680000000002</v>
      </c>
      <c r="CR7" s="32"/>
      <c r="CS7" s="66">
        <v>515.63599999999997</v>
      </c>
      <c r="CT7" s="32"/>
      <c r="CU7" s="28">
        <v>150</v>
      </c>
      <c r="CV7" s="113">
        <v>150</v>
      </c>
      <c r="CW7" s="113">
        <v>150</v>
      </c>
      <c r="CX7" s="113">
        <v>125</v>
      </c>
      <c r="CY7" s="113">
        <v>0</v>
      </c>
      <c r="CZ7" s="30">
        <v>0</v>
      </c>
      <c r="DA7" s="30">
        <f t="shared" si="38"/>
        <v>575</v>
      </c>
      <c r="DB7" s="38">
        <f t="shared" si="39"/>
        <v>0.17290279434971709</v>
      </c>
      <c r="DC7" s="32"/>
      <c r="DD7" s="60" t="s">
        <v>221</v>
      </c>
      <c r="DE7" s="54">
        <v>22</v>
      </c>
      <c r="DF7" s="68">
        <v>1</v>
      </c>
      <c r="DG7" s="69" t="s">
        <v>154</v>
      </c>
      <c r="DH7" s="68"/>
      <c r="DI7" s="70" t="s">
        <v>239</v>
      </c>
      <c r="DJ7" s="125">
        <v>1.2486739233349935E-2</v>
      </c>
      <c r="DK7" s="126">
        <v>1.4180537428188237E-2</v>
      </c>
      <c r="DL7" s="54"/>
      <c r="DM7" s="29">
        <v>316.17676439999997</v>
      </c>
      <c r="DN7" s="29">
        <v>316.17676439999997</v>
      </c>
      <c r="DO7" s="30">
        <v>341.11649879999999</v>
      </c>
      <c r="DP7" s="29"/>
      <c r="DQ7" s="28">
        <v>358.95600000000002</v>
      </c>
      <c r="DR7" s="29">
        <v>366.92599999999999</v>
      </c>
      <c r="DS7" s="30">
        <v>401.97</v>
      </c>
      <c r="DT7" s="54"/>
      <c r="DU7" s="60">
        <f t="shared" si="40"/>
        <v>1600.8544999999999</v>
      </c>
      <c r="DV7" s="29">
        <v>1560.9369999999999</v>
      </c>
      <c r="DW7" s="30">
        <v>1640.7719999999999</v>
      </c>
      <c r="DX7" s="29"/>
      <c r="DY7" s="67">
        <v>2076.8429999999998</v>
      </c>
      <c r="DZ7" s="54"/>
      <c r="EA7" s="28">
        <v>15.679</v>
      </c>
      <c r="EB7" s="29">
        <v>4.3710000000000004</v>
      </c>
      <c r="EC7" s="29">
        <v>76.165000000000006</v>
      </c>
      <c r="ED7" s="29">
        <v>14.811999999999999</v>
      </c>
      <c r="EE7" s="29">
        <v>219.59399999999999</v>
      </c>
      <c r="EF7" s="29">
        <v>36.012</v>
      </c>
      <c r="EG7" s="29">
        <v>3.399</v>
      </c>
      <c r="EH7" s="29">
        <v>-3.2000000000152795E-2</v>
      </c>
      <c r="EI7" s="30">
        <v>2319.7669999999998</v>
      </c>
      <c r="EJ7" s="30">
        <f t="shared" si="41"/>
        <v>2689.7669999999998</v>
      </c>
      <c r="EK7" s="136">
        <v>2494.4</v>
      </c>
      <c r="EL7" s="137">
        <f t="shared" si="42"/>
        <v>0.9273665711565352</v>
      </c>
      <c r="EM7" s="54"/>
      <c r="EN7" s="44">
        <f t="shared" si="43"/>
        <v>5.8291294376055626E-3</v>
      </c>
      <c r="EO7" s="37">
        <f t="shared" si="44"/>
        <v>1.6250478201271712E-3</v>
      </c>
      <c r="EP7" s="37">
        <f t="shared" si="45"/>
        <v>2.8316579094025622E-2</v>
      </c>
      <c r="EQ7" s="37">
        <f t="shared" si="46"/>
        <v>5.5067966853634539E-3</v>
      </c>
      <c r="ER7" s="37">
        <f t="shared" si="47"/>
        <v>8.1640528714940735E-2</v>
      </c>
      <c r="ES7" s="37">
        <f t="shared" si="48"/>
        <v>1.3388520269599561E-2</v>
      </c>
      <c r="ET7" s="37">
        <f t="shared" si="49"/>
        <v>1.2636782293782324E-3</v>
      </c>
      <c r="EU7" s="37">
        <f t="shared" si="50"/>
        <v>-1.1896941259281119E-5</v>
      </c>
      <c r="EV7" s="37">
        <f t="shared" si="51"/>
        <v>0.8624416166902189</v>
      </c>
      <c r="EW7" s="70">
        <f t="shared" si="52"/>
        <v>1</v>
      </c>
      <c r="EX7" s="54"/>
      <c r="EY7" s="31">
        <v>12.443</v>
      </c>
      <c r="EZ7" s="32">
        <v>21.483000000000001</v>
      </c>
      <c r="FA7" s="65">
        <f t="shared" si="53"/>
        <v>33.926000000000002</v>
      </c>
      <c r="FC7" s="31">
        <f>BX7</f>
        <v>8.9250000000000007</v>
      </c>
      <c r="FD7" s="32">
        <f>BY7</f>
        <v>11.58</v>
      </c>
      <c r="FE7" s="65">
        <f t="shared" si="54"/>
        <v>20.505000000000003</v>
      </c>
      <c r="FG7" s="28">
        <f>FK7*E7</f>
        <v>2319.7669999999998</v>
      </c>
      <c r="FH7" s="29">
        <f>E7*FL7</f>
        <v>369.99999999999994</v>
      </c>
      <c r="FI7" s="30">
        <f t="shared" si="55"/>
        <v>2689.7669999999998</v>
      </c>
      <c r="FK7" s="44">
        <v>0.8624416166902189</v>
      </c>
      <c r="FL7" s="37">
        <v>0.1375583833097811</v>
      </c>
      <c r="FM7" s="38">
        <f t="shared" si="56"/>
        <v>1</v>
      </c>
      <c r="FN7" s="54"/>
      <c r="FO7" s="60">
        <f t="shared" si="57"/>
        <v>354.21800000000002</v>
      </c>
      <c r="FP7" s="29">
        <v>339.81900000000002</v>
      </c>
      <c r="FQ7" s="30">
        <v>368.61700000000002</v>
      </c>
      <c r="FS7" s="60">
        <f t="shared" si="58"/>
        <v>2657.3254999999999</v>
      </c>
      <c r="FT7" s="29">
        <v>2624.884</v>
      </c>
      <c r="FU7" s="30">
        <v>2689.7669999999998</v>
      </c>
      <c r="FW7" s="60">
        <f t="shared" si="59"/>
        <v>1108.5</v>
      </c>
      <c r="FX7" s="29">
        <v>1015</v>
      </c>
      <c r="FY7" s="30">
        <v>1202</v>
      </c>
      <c r="GA7" s="60">
        <f t="shared" si="60"/>
        <v>3765.8254999999999</v>
      </c>
      <c r="GB7" s="54">
        <f t="shared" si="61"/>
        <v>3639.884</v>
      </c>
      <c r="GC7" s="68">
        <f t="shared" si="62"/>
        <v>3891.7669999999998</v>
      </c>
      <c r="GE7" s="60">
        <f t="shared" si="63"/>
        <v>2278.299</v>
      </c>
      <c r="GF7" s="29">
        <v>2203.1239999999998</v>
      </c>
      <c r="GG7" s="30">
        <v>2353.4740000000002</v>
      </c>
      <c r="GH7" s="29"/>
      <c r="GI7" s="60">
        <f t="shared" si="64"/>
        <v>3261.7120000000004</v>
      </c>
      <c r="GJ7" s="29">
        <v>3197.8560000000002</v>
      </c>
      <c r="GK7" s="30">
        <v>3325.5680000000002</v>
      </c>
      <c r="GL7" s="29"/>
      <c r="GM7" s="71">
        <f>DW7/C7</f>
        <v>0.49338098033178085</v>
      </c>
      <c r="GN7" s="62"/>
    </row>
    <row r="8" spans="1:196" x14ac:dyDescent="0.2">
      <c r="A8" s="1"/>
      <c r="B8" s="72" t="s">
        <v>157</v>
      </c>
      <c r="C8" s="28">
        <v>9200.3739999999998</v>
      </c>
      <c r="D8" s="29">
        <v>8943.0299999999988</v>
      </c>
      <c r="E8" s="29">
        <v>7624.5140000000001</v>
      </c>
      <c r="F8" s="29">
        <v>3814</v>
      </c>
      <c r="G8" s="29">
        <v>6473.0919999999996</v>
      </c>
      <c r="H8" s="29">
        <f t="shared" si="0"/>
        <v>13014.374</v>
      </c>
      <c r="I8" s="30">
        <f t="shared" si="1"/>
        <v>11438.513999999999</v>
      </c>
      <c r="J8" s="29"/>
      <c r="K8" s="31">
        <v>193.042</v>
      </c>
      <c r="L8" s="32">
        <v>59.878999999999998</v>
      </c>
      <c r="M8" s="32">
        <v>1.07</v>
      </c>
      <c r="N8" s="33">
        <f t="shared" si="2"/>
        <v>253.99099999999999</v>
      </c>
      <c r="O8" s="32">
        <v>111.49000000000001</v>
      </c>
      <c r="P8" s="33">
        <f t="shared" si="3"/>
        <v>142.50099999999998</v>
      </c>
      <c r="Q8" s="32">
        <v>29.516999999999999</v>
      </c>
      <c r="R8" s="33">
        <f t="shared" si="4"/>
        <v>112.98399999999998</v>
      </c>
      <c r="S8" s="32">
        <v>14.769</v>
      </c>
      <c r="T8" s="32">
        <v>6.97</v>
      </c>
      <c r="U8" s="32">
        <v>0.95799999999999996</v>
      </c>
      <c r="V8" s="33">
        <f t="shared" si="5"/>
        <v>135.68099999999998</v>
      </c>
      <c r="W8" s="32">
        <v>30.148</v>
      </c>
      <c r="X8" s="34">
        <f t="shared" si="6"/>
        <v>105.53299999999999</v>
      </c>
      <c r="Y8" s="32"/>
      <c r="Z8" s="35">
        <f t="shared" si="7"/>
        <v>2.1585748901658614E-2</v>
      </c>
      <c r="AA8" s="36">
        <f t="shared" si="8"/>
        <v>6.6956054044322788E-3</v>
      </c>
      <c r="AB8" s="37">
        <f t="shared" si="9"/>
        <v>0.40434483008740435</v>
      </c>
      <c r="AC8" s="37">
        <f t="shared" si="10"/>
        <v>0.41483107605298414</v>
      </c>
      <c r="AD8" s="37">
        <f t="shared" si="11"/>
        <v>0.43895256131122762</v>
      </c>
      <c r="AE8" s="36">
        <f t="shared" si="12"/>
        <v>1.2466691937743697E-2</v>
      </c>
      <c r="AF8" s="36">
        <f t="shared" si="13"/>
        <v>1.1800586602080056E-2</v>
      </c>
      <c r="AG8" s="36">
        <f>X8/DU8</f>
        <v>2.2438096862083187E-2</v>
      </c>
      <c r="AH8" s="36">
        <f>(P8+S8+T8)/DU8</f>
        <v>3.4920195849909914E-2</v>
      </c>
      <c r="AI8" s="36">
        <f>R8/DU8</f>
        <v>2.4022305211314061E-2</v>
      </c>
      <c r="AJ8" s="38">
        <f>X8/FO8</f>
        <v>0.10093727538316673</v>
      </c>
      <c r="AK8" s="32"/>
      <c r="AL8" s="44">
        <f t="shared" si="14"/>
        <v>7.2504520279293841E-2</v>
      </c>
      <c r="AM8" s="37">
        <f t="shared" si="15"/>
        <v>8.4225091621339385E-2</v>
      </c>
      <c r="AN8" s="38">
        <f t="shared" si="16"/>
        <v>3.5478346444726923E-2</v>
      </c>
      <c r="AO8" s="32"/>
      <c r="AP8" s="44">
        <f t="shared" si="17"/>
        <v>0.84898421066575513</v>
      </c>
      <c r="AQ8" s="37">
        <f t="shared" si="18"/>
        <v>0.80949581495486311</v>
      </c>
      <c r="AR8" s="37">
        <f t="shared" si="19"/>
        <v>2.4314772421208088E-2</v>
      </c>
      <c r="AS8" s="37">
        <f t="shared" si="20"/>
        <v>0.14126077918136806</v>
      </c>
      <c r="AT8" s="42">
        <v>1.92</v>
      </c>
      <c r="AU8" s="64">
        <v>1.1299999999999999</v>
      </c>
      <c r="AV8" s="32"/>
      <c r="AW8" s="44">
        <f>FQ8/C8</f>
        <v>0.11722469108321031</v>
      </c>
      <c r="AX8" s="37">
        <v>0.1075</v>
      </c>
      <c r="AY8" s="37">
        <f t="shared" si="21"/>
        <v>0.19608529639641045</v>
      </c>
      <c r="AZ8" s="37">
        <f t="shared" si="22"/>
        <v>0.21530000000000002</v>
      </c>
      <c r="BA8" s="38">
        <f t="shared" si="23"/>
        <v>0.23879999999999996</v>
      </c>
      <c r="BB8" s="32"/>
      <c r="BC8" s="44">
        <f t="shared" si="24"/>
        <v>0.17457098852627839</v>
      </c>
      <c r="BD8" s="37">
        <f t="shared" si="25"/>
        <v>0.1935443553794218</v>
      </c>
      <c r="BE8" s="38">
        <f t="shared" si="26"/>
        <v>0.21689994701231474</v>
      </c>
      <c r="BF8" s="32"/>
      <c r="BG8" s="44">
        <v>2.3E-2</v>
      </c>
      <c r="BH8" s="38"/>
      <c r="BI8" s="32"/>
      <c r="BJ8" s="44">
        <f>AY8-(4.5%+2.5%+3%+1%+BG8)</f>
        <v>6.3085296396410445E-2</v>
      </c>
      <c r="BK8" s="38"/>
      <c r="BL8" s="32"/>
      <c r="BM8" s="35">
        <f>Q8/FS8</f>
        <v>4.0067633220095475E-3</v>
      </c>
      <c r="BN8" s="37">
        <f t="shared" si="27"/>
        <v>0.17971870433511936</v>
      </c>
      <c r="BO8" s="36">
        <f>FA8/E8</f>
        <v>2.9256553270149414E-2</v>
      </c>
      <c r="BP8" s="37">
        <f t="shared" si="28"/>
        <v>0.19291280020063825</v>
      </c>
      <c r="BQ8" s="37">
        <f t="shared" si="29"/>
        <v>0.71303088957538807</v>
      </c>
      <c r="BR8" s="38">
        <f t="shared" si="30"/>
        <v>0.80871641193952293</v>
      </c>
      <c r="BS8" s="32"/>
      <c r="BT8" s="31">
        <v>83.245000000000005</v>
      </c>
      <c r="BU8" s="32">
        <v>401.35599999999999</v>
      </c>
      <c r="BV8" s="33">
        <f t="shared" si="31"/>
        <v>484.601</v>
      </c>
      <c r="BW8" s="29">
        <v>7624.5140000000001</v>
      </c>
      <c r="BX8" s="32">
        <v>51.899000000000001</v>
      </c>
      <c r="BY8" s="32">
        <v>25.9</v>
      </c>
      <c r="BZ8" s="33">
        <f t="shared" si="32"/>
        <v>7546.7150000000001</v>
      </c>
      <c r="CA8" s="32">
        <v>815.05100000000004</v>
      </c>
      <c r="CB8" s="32">
        <v>270.39299999999997</v>
      </c>
      <c r="CC8" s="33">
        <f t="shared" si="33"/>
        <v>1085.444</v>
      </c>
      <c r="CD8" s="32">
        <v>2.3530000000000002</v>
      </c>
      <c r="CE8" s="32">
        <v>2.7360000000000002</v>
      </c>
      <c r="CF8" s="32">
        <v>53.307000000000002</v>
      </c>
      <c r="CG8" s="32">
        <v>25.217999999999122</v>
      </c>
      <c r="CH8" s="33">
        <f t="shared" si="34"/>
        <v>9200.3739999999998</v>
      </c>
      <c r="CI8" s="32">
        <v>8.2729999999999997</v>
      </c>
      <c r="CJ8" s="29">
        <v>6473.0919999999996</v>
      </c>
      <c r="CK8" s="33">
        <f t="shared" si="35"/>
        <v>6481.3649999999998</v>
      </c>
      <c r="CL8" s="32">
        <v>1315.0840000000001</v>
      </c>
      <c r="CM8" s="32">
        <v>125.41399999999999</v>
      </c>
      <c r="CN8" s="33">
        <f t="shared" si="36"/>
        <v>1440.498</v>
      </c>
      <c r="CO8" s="32">
        <v>200</v>
      </c>
      <c r="CP8" s="32">
        <v>1078.511</v>
      </c>
      <c r="CQ8" s="65">
        <f t="shared" si="37"/>
        <v>9200.3739999999998</v>
      </c>
      <c r="CR8" s="32"/>
      <c r="CS8" s="66">
        <v>1299.652</v>
      </c>
      <c r="CT8" s="32"/>
      <c r="CU8" s="28">
        <v>165</v>
      </c>
      <c r="CV8" s="113">
        <v>460</v>
      </c>
      <c r="CW8" s="113">
        <v>300</v>
      </c>
      <c r="CX8" s="113">
        <v>470</v>
      </c>
      <c r="CY8" s="113">
        <v>120</v>
      </c>
      <c r="CZ8" s="30">
        <v>0</v>
      </c>
      <c r="DA8" s="30">
        <f t="shared" si="38"/>
        <v>1515</v>
      </c>
      <c r="DB8" s="38">
        <f t="shared" si="39"/>
        <v>0.1646672189630552</v>
      </c>
      <c r="DC8" s="32"/>
      <c r="DD8" s="60" t="s">
        <v>222</v>
      </c>
      <c r="DE8" s="54">
        <v>54</v>
      </c>
      <c r="DF8" s="68">
        <v>4</v>
      </c>
      <c r="DG8" s="69" t="s">
        <v>154</v>
      </c>
      <c r="DH8" s="57" t="s">
        <v>155</v>
      </c>
      <c r="DI8" s="70">
        <v>0.8497734376376318</v>
      </c>
      <c r="DJ8" s="125">
        <v>4.2242659201019661E-2</v>
      </c>
      <c r="DK8" s="126">
        <v>4.5019554610905246E-2</v>
      </c>
      <c r="DL8" s="54"/>
      <c r="DM8" s="28">
        <v>918.44646890000001</v>
      </c>
      <c r="DN8" s="29">
        <v>1008.4464689</v>
      </c>
      <c r="DO8" s="30">
        <v>1118.5184243999997</v>
      </c>
      <c r="DP8" s="29"/>
      <c r="DQ8" s="28">
        <v>1072.7080000000001</v>
      </c>
      <c r="DR8" s="29">
        <v>1189.296</v>
      </c>
      <c r="DS8" s="30">
        <v>1332.8119999999999</v>
      </c>
      <c r="DT8" s="54"/>
      <c r="DU8" s="60">
        <f t="shared" si="40"/>
        <v>4703.2955000000002</v>
      </c>
      <c r="DV8" s="29">
        <v>4722.6779999999999</v>
      </c>
      <c r="DW8" s="30">
        <v>4683.9129999999996</v>
      </c>
      <c r="DX8" s="29"/>
      <c r="DY8" s="67">
        <v>6144.8239999999996</v>
      </c>
      <c r="DZ8" s="54"/>
      <c r="EA8" s="28">
        <v>263.18700000000001</v>
      </c>
      <c r="EB8" s="29">
        <v>94.637</v>
      </c>
      <c r="EC8" s="29">
        <v>436.84100000000001</v>
      </c>
      <c r="ED8" s="29">
        <v>120.092</v>
      </c>
      <c r="EE8" s="29">
        <v>1058.7670000000001</v>
      </c>
      <c r="EF8" s="29">
        <v>173.13399999999999</v>
      </c>
      <c r="EG8" s="29">
        <v>41.295999999999999</v>
      </c>
      <c r="EH8" s="29">
        <v>4.6000000000276486E-2</v>
      </c>
      <c r="EI8" s="30">
        <v>5436.5140000000001</v>
      </c>
      <c r="EJ8" s="30">
        <f t="shared" si="41"/>
        <v>7624.5140000000001</v>
      </c>
      <c r="EK8" s="136">
        <v>6245.85</v>
      </c>
      <c r="EL8" s="137">
        <f t="shared" si="42"/>
        <v>0.81918008151076915</v>
      </c>
      <c r="EM8" s="54"/>
      <c r="EN8" s="44">
        <f t="shared" si="43"/>
        <v>3.451852800060437E-2</v>
      </c>
      <c r="EO8" s="37">
        <f t="shared" si="44"/>
        <v>1.2412200961267826E-2</v>
      </c>
      <c r="EP8" s="37">
        <f t="shared" si="45"/>
        <v>5.729427475639759E-2</v>
      </c>
      <c r="EQ8" s="37">
        <f t="shared" si="46"/>
        <v>1.5750774410014854E-2</v>
      </c>
      <c r="ER8" s="37">
        <f t="shared" si="47"/>
        <v>0.13886353936788629</v>
      </c>
      <c r="ES8" s="37">
        <f t="shared" si="48"/>
        <v>2.2707545687502179E-2</v>
      </c>
      <c r="ET8" s="37">
        <f t="shared" si="49"/>
        <v>5.4162140695131521E-3</v>
      </c>
      <c r="EU8" s="37">
        <f t="shared" si="50"/>
        <v>6.0331714257822181E-6</v>
      </c>
      <c r="EV8" s="37">
        <f t="shared" si="51"/>
        <v>0.71303088957538807</v>
      </c>
      <c r="EW8" s="70">
        <f t="shared" si="52"/>
        <v>1</v>
      </c>
      <c r="EX8" s="54"/>
      <c r="EY8" s="31">
        <v>157.249</v>
      </c>
      <c r="EZ8" s="32">
        <v>65.817999999999998</v>
      </c>
      <c r="FA8" s="65">
        <f t="shared" si="53"/>
        <v>223.06700000000001</v>
      </c>
      <c r="FB8" s="73"/>
      <c r="FC8" s="31">
        <f>BX8</f>
        <v>51.899000000000001</v>
      </c>
      <c r="FD8" s="32">
        <f>BY8</f>
        <v>25.9</v>
      </c>
      <c r="FE8" s="65">
        <f t="shared" si="54"/>
        <v>77.799000000000007</v>
      </c>
      <c r="FF8" s="73"/>
      <c r="FG8" s="28">
        <f>FK8*E8</f>
        <v>5436.5140000000001</v>
      </c>
      <c r="FH8" s="29">
        <f>E8*FL8</f>
        <v>2187.9999999999995</v>
      </c>
      <c r="FI8" s="30">
        <f t="shared" si="55"/>
        <v>7624.5139999999992</v>
      </c>
      <c r="FK8" s="44">
        <v>0.71303088957538807</v>
      </c>
      <c r="FL8" s="37">
        <v>0.28696911042461193</v>
      </c>
      <c r="FM8" s="38">
        <f t="shared" si="56"/>
        <v>1</v>
      </c>
      <c r="FN8" s="54"/>
      <c r="FO8" s="60">
        <f t="shared" si="57"/>
        <v>1045.5304999999998</v>
      </c>
      <c r="FP8" s="29">
        <v>1012.55</v>
      </c>
      <c r="FQ8" s="30">
        <v>1078.511</v>
      </c>
      <c r="FS8" s="60">
        <f t="shared" si="58"/>
        <v>7366.7939999999999</v>
      </c>
      <c r="FT8" s="29">
        <v>7109.0739999999996</v>
      </c>
      <c r="FU8" s="30">
        <v>7624.5140000000001</v>
      </c>
      <c r="FW8" s="60">
        <f t="shared" si="59"/>
        <v>3627.4349999999999</v>
      </c>
      <c r="FX8" s="29">
        <v>3440.87</v>
      </c>
      <c r="FY8" s="30">
        <v>3814</v>
      </c>
      <c r="GA8" s="60">
        <f t="shared" si="60"/>
        <v>10994.228999999999</v>
      </c>
      <c r="GB8" s="54">
        <f t="shared" si="61"/>
        <v>10549.944</v>
      </c>
      <c r="GC8" s="68">
        <f t="shared" si="62"/>
        <v>11438.513999999999</v>
      </c>
      <c r="GE8" s="60">
        <f t="shared" si="63"/>
        <v>6362.1989999999996</v>
      </c>
      <c r="GF8" s="29">
        <v>6251.3059999999996</v>
      </c>
      <c r="GG8" s="30">
        <v>6473.0919999999996</v>
      </c>
      <c r="GH8" s="29"/>
      <c r="GI8" s="60">
        <f t="shared" si="64"/>
        <v>8943.0299999999988</v>
      </c>
      <c r="GJ8" s="29">
        <v>8685.6859999999997</v>
      </c>
      <c r="GK8" s="30">
        <v>9200.3739999999998</v>
      </c>
      <c r="GL8" s="29"/>
      <c r="GM8" s="71">
        <f>DW8/C8</f>
        <v>0.50910028222765724</v>
      </c>
      <c r="GN8" s="62"/>
    </row>
    <row r="9" spans="1:196" x14ac:dyDescent="0.2">
      <c r="A9" s="1"/>
      <c r="B9" s="72" t="s">
        <v>158</v>
      </c>
      <c r="C9" s="28">
        <v>11020.004000000001</v>
      </c>
      <c r="D9" s="29">
        <v>10688.7</v>
      </c>
      <c r="E9" s="29">
        <v>9556.3160000000007</v>
      </c>
      <c r="F9" s="29">
        <v>1853.835</v>
      </c>
      <c r="G9" s="29">
        <v>6512.143</v>
      </c>
      <c r="H9" s="29">
        <f t="shared" si="0"/>
        <v>12873.839</v>
      </c>
      <c r="I9" s="30">
        <f t="shared" si="1"/>
        <v>11410.151000000002</v>
      </c>
      <c r="J9" s="29"/>
      <c r="K9" s="31">
        <v>185.68100000000001</v>
      </c>
      <c r="L9" s="32">
        <v>38.346000000000004</v>
      </c>
      <c r="M9" s="32">
        <v>0.183</v>
      </c>
      <c r="N9" s="33">
        <f t="shared" si="2"/>
        <v>224.21</v>
      </c>
      <c r="O9" s="32">
        <v>96.393000000000001</v>
      </c>
      <c r="P9" s="33">
        <f t="shared" si="3"/>
        <v>127.81700000000001</v>
      </c>
      <c r="Q9" s="32">
        <v>4.976</v>
      </c>
      <c r="R9" s="33">
        <f t="shared" si="4"/>
        <v>122.84100000000001</v>
      </c>
      <c r="S9" s="32">
        <v>17.852</v>
      </c>
      <c r="T9" s="32">
        <v>9.702</v>
      </c>
      <c r="U9" s="32">
        <v>0</v>
      </c>
      <c r="V9" s="33">
        <f t="shared" si="5"/>
        <v>150.39500000000001</v>
      </c>
      <c r="W9" s="32">
        <v>32.878999999999998</v>
      </c>
      <c r="X9" s="34">
        <f t="shared" si="6"/>
        <v>117.51600000000002</v>
      </c>
      <c r="Y9" s="32"/>
      <c r="Z9" s="35">
        <f t="shared" si="7"/>
        <v>1.737171031088907E-2</v>
      </c>
      <c r="AA9" s="36">
        <f t="shared" si="8"/>
        <v>3.5875270145106514E-3</v>
      </c>
      <c r="AB9" s="37">
        <f t="shared" si="9"/>
        <v>0.38287046599196073</v>
      </c>
      <c r="AC9" s="37">
        <f t="shared" si="10"/>
        <v>0.39821615949632738</v>
      </c>
      <c r="AD9" s="37">
        <f t="shared" si="11"/>
        <v>0.42992284019446053</v>
      </c>
      <c r="AE9" s="36">
        <f t="shared" si="12"/>
        <v>9.0182154986106818E-3</v>
      </c>
      <c r="AF9" s="36">
        <f t="shared" si="13"/>
        <v>1.0994414662213367E-2</v>
      </c>
      <c r="AG9" s="36">
        <f>X9/DU9</f>
        <v>2.0316422804819819E-2</v>
      </c>
      <c r="AH9" s="36">
        <f>(P9+S9+T9)/DU9</f>
        <v>2.6860877902648659E-2</v>
      </c>
      <c r="AI9" s="36">
        <f>R9/DU9</f>
        <v>2.1237020437786101E-2</v>
      </c>
      <c r="AJ9" s="38">
        <f>X9/FO9</f>
        <v>0.10361921288336094</v>
      </c>
      <c r="AK9" s="32"/>
      <c r="AL9" s="44">
        <f t="shared" si="14"/>
        <v>6.7419927164067667E-2</v>
      </c>
      <c r="AM9" s="37">
        <f t="shared" si="15"/>
        <v>6.2632757488994009E-2</v>
      </c>
      <c r="AN9" s="38">
        <f t="shared" si="16"/>
        <v>3.6718812435385648E-2</v>
      </c>
      <c r="AO9" s="32"/>
      <c r="AP9" s="44">
        <f t="shared" si="17"/>
        <v>0.68144910653854474</v>
      </c>
      <c r="AQ9" s="37">
        <f t="shared" si="18"/>
        <v>0.67006097091678218</v>
      </c>
      <c r="AR9" s="37">
        <f t="shared" si="19"/>
        <v>0.18342062307781379</v>
      </c>
      <c r="AS9" s="37">
        <f t="shared" si="20"/>
        <v>0.10755830941622163</v>
      </c>
      <c r="AT9" s="42">
        <v>1.37</v>
      </c>
      <c r="AU9" s="64">
        <v>1.36</v>
      </c>
      <c r="AV9" s="32"/>
      <c r="AW9" s="44">
        <f>FQ9/C9</f>
        <v>0.11109152047494719</v>
      </c>
      <c r="AX9" s="37">
        <v>0.1028</v>
      </c>
      <c r="AY9" s="37">
        <f t="shared" si="21"/>
        <v>0.17740658348091617</v>
      </c>
      <c r="AZ9" s="37">
        <f t="shared" si="22"/>
        <v>0.19394188182919345</v>
      </c>
      <c r="BA9" s="38">
        <f t="shared" si="23"/>
        <v>0.21631887303656286</v>
      </c>
      <c r="BB9" s="32"/>
      <c r="BC9" s="44">
        <f t="shared" si="24"/>
        <v>0.17369293150455073</v>
      </c>
      <c r="BD9" s="37">
        <f t="shared" si="25"/>
        <v>0.19047952669865084</v>
      </c>
      <c r="BE9" s="38">
        <f t="shared" si="26"/>
        <v>0.21302304078463294</v>
      </c>
      <c r="BF9" s="32"/>
      <c r="BG9" s="44"/>
      <c r="BH9" s="38">
        <v>2.8000000000000001E-2</v>
      </c>
      <c r="BI9" s="32"/>
      <c r="BJ9" s="44"/>
      <c r="BK9" s="38">
        <f>BC9-(4.5%+2.5%+3%+1%+BH9)</f>
        <v>3.5692931504550718E-2</v>
      </c>
      <c r="BL9" s="32"/>
      <c r="BM9" s="35">
        <f>Q9/FS9</f>
        <v>5.376832077730665E-4</v>
      </c>
      <c r="BN9" s="37">
        <f t="shared" si="27"/>
        <v>3.2026568664680025E-2</v>
      </c>
      <c r="BO9" s="36">
        <f>FA9/E9</f>
        <v>3.0738832830559388E-3</v>
      </c>
      <c r="BP9" s="37">
        <f t="shared" si="28"/>
        <v>2.3319599577667164E-2</v>
      </c>
      <c r="BQ9" s="37">
        <f t="shared" si="29"/>
        <v>0.71971249171751961</v>
      </c>
      <c r="BR9" s="38">
        <f t="shared" si="30"/>
        <v>0.76525148527832798</v>
      </c>
      <c r="BS9" s="32"/>
      <c r="BT9" s="31">
        <v>5.4909999999999997</v>
      </c>
      <c r="BU9" s="32">
        <v>232.035</v>
      </c>
      <c r="BV9" s="33">
        <f t="shared" si="31"/>
        <v>237.52600000000001</v>
      </c>
      <c r="BW9" s="29">
        <v>9556.3160000000007</v>
      </c>
      <c r="BX9" s="32">
        <v>12.46</v>
      </c>
      <c r="BY9" s="32">
        <v>22.981000000000002</v>
      </c>
      <c r="BZ9" s="33">
        <f t="shared" si="32"/>
        <v>9520.8750000000018</v>
      </c>
      <c r="CA9" s="32">
        <v>947.76700000000005</v>
      </c>
      <c r="CB9" s="32">
        <v>241.73599999999999</v>
      </c>
      <c r="CC9" s="33">
        <f t="shared" si="33"/>
        <v>1189.5030000000002</v>
      </c>
      <c r="CD9" s="32">
        <v>21.998999999999999</v>
      </c>
      <c r="CE9" s="32">
        <v>0</v>
      </c>
      <c r="CF9" s="32">
        <v>33.545999999999999</v>
      </c>
      <c r="CG9" s="32">
        <v>16.554999999999005</v>
      </c>
      <c r="CH9" s="33">
        <f t="shared" si="34"/>
        <v>11020.004000000001</v>
      </c>
      <c r="CI9" s="32">
        <v>26.946999999999999</v>
      </c>
      <c r="CJ9" s="29">
        <v>6512.143</v>
      </c>
      <c r="CK9" s="33">
        <f t="shared" si="35"/>
        <v>6539.09</v>
      </c>
      <c r="CL9" s="32">
        <v>2944.4070000000002</v>
      </c>
      <c r="CM9" s="32">
        <v>77.043000000000347</v>
      </c>
      <c r="CN9" s="33">
        <f t="shared" si="36"/>
        <v>3021.4500000000007</v>
      </c>
      <c r="CO9" s="32">
        <v>235.23500000000001</v>
      </c>
      <c r="CP9" s="32">
        <v>1224.229</v>
      </c>
      <c r="CQ9" s="65">
        <f t="shared" si="37"/>
        <v>11020.004000000001</v>
      </c>
      <c r="CR9" s="32"/>
      <c r="CS9" s="66">
        <v>1185.2930000000001</v>
      </c>
      <c r="CT9" s="32"/>
      <c r="CU9" s="28">
        <v>295</v>
      </c>
      <c r="CV9" s="113">
        <v>900</v>
      </c>
      <c r="CW9" s="113">
        <v>700</v>
      </c>
      <c r="CX9" s="113">
        <v>635</v>
      </c>
      <c r="CY9" s="113">
        <v>650</v>
      </c>
      <c r="CZ9" s="30">
        <v>0</v>
      </c>
      <c r="DA9" s="30">
        <f t="shared" si="38"/>
        <v>3180</v>
      </c>
      <c r="DB9" s="38">
        <f t="shared" si="39"/>
        <v>0.28856613845149237</v>
      </c>
      <c r="DC9" s="32"/>
      <c r="DD9" s="60" t="s">
        <v>221</v>
      </c>
      <c r="DE9" s="54">
        <v>56.8</v>
      </c>
      <c r="DF9" s="68">
        <v>5</v>
      </c>
      <c r="DG9" s="69" t="s">
        <v>154</v>
      </c>
      <c r="DH9" s="57" t="s">
        <v>159</v>
      </c>
      <c r="DI9" s="70">
        <v>0.37416102630908216</v>
      </c>
      <c r="DJ9" s="125">
        <v>2.1811731737082965E-2</v>
      </c>
      <c r="DK9" s="126">
        <v>2.1878741304621217E-2</v>
      </c>
      <c r="DL9" s="54"/>
      <c r="DM9" s="28">
        <v>1070.0530000000001</v>
      </c>
      <c r="DN9" s="29">
        <v>1169.788</v>
      </c>
      <c r="DO9" s="30">
        <v>1304.758</v>
      </c>
      <c r="DP9" s="29"/>
      <c r="DQ9" s="28">
        <v>1192.4849999999999</v>
      </c>
      <c r="DR9" s="29">
        <v>1307.7329999999999</v>
      </c>
      <c r="DS9" s="30">
        <v>1462.5050000000001</v>
      </c>
      <c r="DT9" s="54"/>
      <c r="DU9" s="60">
        <f t="shared" si="40"/>
        <v>5784.2860000000001</v>
      </c>
      <c r="DV9" s="29">
        <v>5536.93</v>
      </c>
      <c r="DW9" s="30">
        <v>6031.6419999999998</v>
      </c>
      <c r="DX9" s="29"/>
      <c r="DY9" s="67">
        <v>6865.4780000000001</v>
      </c>
      <c r="DZ9" s="54"/>
      <c r="EA9" s="28">
        <v>75.147999999999996</v>
      </c>
      <c r="EB9" s="29">
        <v>17.84</v>
      </c>
      <c r="EC9" s="29">
        <v>823.82299999999998</v>
      </c>
      <c r="ED9" s="29">
        <v>107.61199999999999</v>
      </c>
      <c r="EE9" s="29">
        <v>1183.748</v>
      </c>
      <c r="EF9" s="29">
        <v>248.161</v>
      </c>
      <c r="EG9" s="29">
        <v>21.552999999999997</v>
      </c>
      <c r="EH9" s="29">
        <v>200.63100000000213</v>
      </c>
      <c r="EI9" s="30">
        <v>6877.8</v>
      </c>
      <c r="EJ9" s="30">
        <f t="shared" si="41"/>
        <v>9556.3160000000025</v>
      </c>
      <c r="EK9" s="136">
        <v>6832.0163369400125</v>
      </c>
      <c r="EL9" s="137">
        <f t="shared" si="42"/>
        <v>0.71492155941055224</v>
      </c>
      <c r="EM9" s="54"/>
      <c r="EN9" s="44">
        <f t="shared" si="43"/>
        <v>7.863699777194472E-3</v>
      </c>
      <c r="EO9" s="37">
        <f t="shared" si="44"/>
        <v>1.8668281793946533E-3</v>
      </c>
      <c r="EP9" s="37">
        <f t="shared" si="45"/>
        <v>8.620717439649335E-2</v>
      </c>
      <c r="EQ9" s="37">
        <f t="shared" si="46"/>
        <v>1.1260824778083937E-2</v>
      </c>
      <c r="ER9" s="37">
        <f t="shared" si="47"/>
        <v>0.12387074684428599</v>
      </c>
      <c r="ES9" s="37">
        <f t="shared" si="48"/>
        <v>2.5968270618091736E-2</v>
      </c>
      <c r="ET9" s="37">
        <f t="shared" si="49"/>
        <v>2.2553670263729237E-3</v>
      </c>
      <c r="EU9" s="37">
        <f t="shared" si="50"/>
        <v>2.0994596662563491E-2</v>
      </c>
      <c r="EV9" s="37">
        <f t="shared" si="51"/>
        <v>0.71971249171751939</v>
      </c>
      <c r="EW9" s="70">
        <f t="shared" si="52"/>
        <v>1</v>
      </c>
      <c r="EX9" s="54"/>
      <c r="EY9" s="31">
        <v>13.792</v>
      </c>
      <c r="EZ9" s="32">
        <v>15.583</v>
      </c>
      <c r="FA9" s="65">
        <f t="shared" si="53"/>
        <v>29.375</v>
      </c>
      <c r="FC9" s="31">
        <f>BX9</f>
        <v>12.46</v>
      </c>
      <c r="FD9" s="32">
        <f>BY9</f>
        <v>22.981000000000002</v>
      </c>
      <c r="FE9" s="65">
        <f t="shared" si="54"/>
        <v>35.441000000000003</v>
      </c>
      <c r="FG9" s="28">
        <f>FK9*E9</f>
        <v>6877.8</v>
      </c>
      <c r="FH9" s="29">
        <f>E9*FL9</f>
        <v>2678.5160000000001</v>
      </c>
      <c r="FI9" s="30">
        <f t="shared" si="55"/>
        <v>9556.3160000000007</v>
      </c>
      <c r="FK9" s="44">
        <v>0.71971249171751961</v>
      </c>
      <c r="FL9" s="37">
        <v>0.28028750828248039</v>
      </c>
      <c r="FM9" s="38">
        <f t="shared" si="56"/>
        <v>1</v>
      </c>
      <c r="FN9" s="54"/>
      <c r="FO9" s="60">
        <f t="shared" si="57"/>
        <v>1134.114</v>
      </c>
      <c r="FP9" s="29">
        <v>1043.999</v>
      </c>
      <c r="FQ9" s="30">
        <v>1224.229</v>
      </c>
      <c r="FS9" s="60">
        <f t="shared" si="58"/>
        <v>9254.52</v>
      </c>
      <c r="FT9" s="29">
        <v>8952.7240000000002</v>
      </c>
      <c r="FU9" s="30">
        <v>9556.3160000000007</v>
      </c>
      <c r="FW9" s="60">
        <f t="shared" si="59"/>
        <v>1819.3675000000001</v>
      </c>
      <c r="FX9" s="29">
        <v>1784.9</v>
      </c>
      <c r="FY9" s="30">
        <v>1853.835</v>
      </c>
      <c r="GA9" s="60">
        <f t="shared" si="60"/>
        <v>11073.887500000001</v>
      </c>
      <c r="GB9" s="54">
        <f t="shared" si="61"/>
        <v>10737.624</v>
      </c>
      <c r="GC9" s="68">
        <f t="shared" si="62"/>
        <v>11410.151000000002</v>
      </c>
      <c r="GE9" s="60">
        <f t="shared" si="63"/>
        <v>6396.8184999999994</v>
      </c>
      <c r="GF9" s="29">
        <v>6281.4939999999997</v>
      </c>
      <c r="GG9" s="30">
        <v>6512.143</v>
      </c>
      <c r="GH9" s="29"/>
      <c r="GI9" s="60">
        <f t="shared" si="64"/>
        <v>10688.7</v>
      </c>
      <c r="GJ9" s="29">
        <v>10357.396000000001</v>
      </c>
      <c r="GK9" s="30">
        <v>11020.004000000001</v>
      </c>
      <c r="GL9" s="29"/>
      <c r="GM9" s="71">
        <f>DW9/C9</f>
        <v>0.5473357359942882</v>
      </c>
      <c r="GN9" s="62"/>
    </row>
    <row r="10" spans="1:196" x14ac:dyDescent="0.2">
      <c r="A10" s="1"/>
      <c r="B10" s="72" t="s">
        <v>160</v>
      </c>
      <c r="C10" s="28">
        <v>3549.1770000000001</v>
      </c>
      <c r="D10" s="29">
        <v>3402.9565000000002</v>
      </c>
      <c r="E10" s="29">
        <v>2941.8870000000002</v>
      </c>
      <c r="F10" s="29">
        <v>1387</v>
      </c>
      <c r="G10" s="29">
        <v>2504.375</v>
      </c>
      <c r="H10" s="29">
        <f t="shared" si="0"/>
        <v>4936.1769999999997</v>
      </c>
      <c r="I10" s="30">
        <f t="shared" si="1"/>
        <v>4328.8870000000006</v>
      </c>
      <c r="J10" s="29"/>
      <c r="K10" s="31">
        <v>68.421000000000006</v>
      </c>
      <c r="L10" s="32">
        <v>28.462</v>
      </c>
      <c r="M10" s="32">
        <v>0</v>
      </c>
      <c r="N10" s="33">
        <f t="shared" si="2"/>
        <v>96.88300000000001</v>
      </c>
      <c r="O10" s="32">
        <v>49.823999999999998</v>
      </c>
      <c r="P10" s="33">
        <f t="shared" si="3"/>
        <v>47.059000000000012</v>
      </c>
      <c r="Q10" s="32">
        <v>-0.29199999999999998</v>
      </c>
      <c r="R10" s="33">
        <f t="shared" si="4"/>
        <v>47.351000000000013</v>
      </c>
      <c r="S10" s="32">
        <v>10.981</v>
      </c>
      <c r="T10" s="32">
        <v>4.0190000000000001</v>
      </c>
      <c r="U10" s="32">
        <v>-0.54600000000000004</v>
      </c>
      <c r="V10" s="33">
        <f t="shared" si="5"/>
        <v>61.805000000000014</v>
      </c>
      <c r="W10" s="32">
        <v>13.34</v>
      </c>
      <c r="X10" s="34">
        <f t="shared" si="6"/>
        <v>48.465000000000018</v>
      </c>
      <c r="Y10" s="32"/>
      <c r="Z10" s="35">
        <f t="shared" si="7"/>
        <v>2.0106339884156617E-2</v>
      </c>
      <c r="AA10" s="36">
        <f t="shared" si="8"/>
        <v>8.3639035644446219E-3</v>
      </c>
      <c r="AB10" s="37">
        <f t="shared" si="9"/>
        <v>0.4453223456646675</v>
      </c>
      <c r="AC10" s="37">
        <f t="shared" si="10"/>
        <v>0.46191500407921082</v>
      </c>
      <c r="AD10" s="37">
        <f t="shared" si="11"/>
        <v>0.51426978933352596</v>
      </c>
      <c r="AE10" s="36">
        <f t="shared" si="12"/>
        <v>1.4641386100586356E-2</v>
      </c>
      <c r="AF10" s="36">
        <f t="shared" si="13"/>
        <v>1.4242027484042189E-2</v>
      </c>
      <c r="AG10" s="36">
        <f>X10/DU10</f>
        <v>2.8567454027707464E-2</v>
      </c>
      <c r="AH10" s="36">
        <f>(P10+S10+T10)/DU10</f>
        <v>3.6580369947498137E-2</v>
      </c>
      <c r="AI10" s="36">
        <f>R10/DU10</f>
        <v>2.7910812249375343E-2</v>
      </c>
      <c r="AJ10" s="38">
        <f>X10/FO10</f>
        <v>0.11314860837600875</v>
      </c>
      <c r="AK10" s="32"/>
      <c r="AL10" s="44">
        <f t="shared" si="14"/>
        <v>7.1113840982637219E-2</v>
      </c>
      <c r="AM10" s="37">
        <f t="shared" si="15"/>
        <v>3.6483545005127654E-2</v>
      </c>
      <c r="AN10" s="38">
        <f t="shared" si="16"/>
        <v>0.13935179498378114</v>
      </c>
      <c r="AO10" s="32"/>
      <c r="AP10" s="44">
        <f t="shared" si="17"/>
        <v>0.85128184733132162</v>
      </c>
      <c r="AQ10" s="37">
        <f t="shared" si="18"/>
        <v>0.81833174200791936</v>
      </c>
      <c r="AR10" s="37">
        <f t="shared" si="19"/>
        <v>2.7421004925930713E-2</v>
      </c>
      <c r="AS10" s="37">
        <f t="shared" si="20"/>
        <v>0.12922573317701538</v>
      </c>
      <c r="AT10" s="42">
        <v>1.71</v>
      </c>
      <c r="AU10" s="64">
        <v>1.38</v>
      </c>
      <c r="AV10" s="32"/>
      <c r="AW10" s="44">
        <f>FQ10/C10</f>
        <v>0.12703480271623535</v>
      </c>
      <c r="AX10" s="37">
        <v>0.1011</v>
      </c>
      <c r="AY10" s="37">
        <f t="shared" si="21"/>
        <v>0.21059999999999998</v>
      </c>
      <c r="AZ10" s="37">
        <f t="shared" si="22"/>
        <v>0.21059999999999998</v>
      </c>
      <c r="BA10" s="38">
        <f t="shared" si="23"/>
        <v>0.2341</v>
      </c>
      <c r="BB10" s="32"/>
      <c r="BC10" s="44">
        <f t="shared" si="24"/>
        <v>0.18916199456819871</v>
      </c>
      <c r="BD10" s="37">
        <f t="shared" si="25"/>
        <v>0.19412942775792741</v>
      </c>
      <c r="BE10" s="38">
        <f t="shared" si="26"/>
        <v>0.21722784473855825</v>
      </c>
      <c r="BF10" s="32"/>
      <c r="BG10" s="44"/>
      <c r="BH10" s="38"/>
      <c r="BI10" s="32"/>
      <c r="BJ10" s="44"/>
      <c r="BK10" s="38"/>
      <c r="BL10" s="32"/>
      <c r="BM10" s="35">
        <f>Q10/FS10</f>
        <v>-1.0266408014126859E-4</v>
      </c>
      <c r="BN10" s="37">
        <f t="shared" si="27"/>
        <v>-4.7051998904268505E-3</v>
      </c>
      <c r="BO10" s="36">
        <f>FA10/E10</f>
        <v>2.4130770488465397E-3</v>
      </c>
      <c r="BP10" s="37">
        <f t="shared" si="28"/>
        <v>1.5318452920410505E-2</v>
      </c>
      <c r="BQ10" s="37">
        <f t="shared" si="29"/>
        <v>0.83149148828625974</v>
      </c>
      <c r="BR10" s="38">
        <f t="shared" si="30"/>
        <v>0.88548257323418222</v>
      </c>
      <c r="BS10" s="32"/>
      <c r="BT10" s="31">
        <v>69.625</v>
      </c>
      <c r="BU10" s="32">
        <v>52.619</v>
      </c>
      <c r="BV10" s="33">
        <f t="shared" si="31"/>
        <v>122.244</v>
      </c>
      <c r="BW10" s="29">
        <v>2941.8870000000002</v>
      </c>
      <c r="BX10" s="32">
        <v>3.17</v>
      </c>
      <c r="BY10" s="32">
        <v>9.3889999999999993</v>
      </c>
      <c r="BZ10" s="33">
        <f t="shared" si="32"/>
        <v>2929.328</v>
      </c>
      <c r="CA10" s="32">
        <v>321.24</v>
      </c>
      <c r="CB10" s="32">
        <v>141.72699999999998</v>
      </c>
      <c r="CC10" s="33">
        <f t="shared" si="33"/>
        <v>462.96699999999998</v>
      </c>
      <c r="CD10" s="32">
        <v>9.6189999999999998</v>
      </c>
      <c r="CE10" s="32">
        <v>3.2749999999999999</v>
      </c>
      <c r="CF10" s="32">
        <v>6.7809999999999997</v>
      </c>
      <c r="CG10" s="32">
        <v>14.963000000000036</v>
      </c>
      <c r="CH10" s="33">
        <f t="shared" si="34"/>
        <v>3549.1770000000006</v>
      </c>
      <c r="CI10" s="32">
        <v>200</v>
      </c>
      <c r="CJ10" s="29">
        <v>2504.375</v>
      </c>
      <c r="CK10" s="33">
        <f t="shared" si="35"/>
        <v>2704.375</v>
      </c>
      <c r="CL10" s="32">
        <v>315.96699999999998</v>
      </c>
      <c r="CM10" s="32">
        <v>37.966000000000122</v>
      </c>
      <c r="CN10" s="33">
        <f t="shared" si="36"/>
        <v>353.93300000000011</v>
      </c>
      <c r="CO10" s="32">
        <v>40</v>
      </c>
      <c r="CP10" s="32">
        <v>450.86900000000003</v>
      </c>
      <c r="CQ10" s="65">
        <f t="shared" si="37"/>
        <v>3549.1770000000001</v>
      </c>
      <c r="CR10" s="32"/>
      <c r="CS10" s="66">
        <v>458.64499999999998</v>
      </c>
      <c r="CT10" s="32"/>
      <c r="CU10" s="28">
        <v>90</v>
      </c>
      <c r="CV10" s="113">
        <v>250</v>
      </c>
      <c r="CW10" s="113">
        <v>175</v>
      </c>
      <c r="CX10" s="113">
        <v>40</v>
      </c>
      <c r="CY10" s="113">
        <v>0</v>
      </c>
      <c r="CZ10" s="30">
        <v>0</v>
      </c>
      <c r="DA10" s="30">
        <f t="shared" si="38"/>
        <v>555</v>
      </c>
      <c r="DB10" s="38">
        <f t="shared" si="39"/>
        <v>0.15637428057265107</v>
      </c>
      <c r="DC10" s="32"/>
      <c r="DD10" s="60" t="s">
        <v>221</v>
      </c>
      <c r="DE10" s="54">
        <v>27</v>
      </c>
      <c r="DF10" s="68">
        <v>2</v>
      </c>
      <c r="DG10" s="60"/>
      <c r="DH10" s="68"/>
      <c r="DI10" s="70" t="s">
        <v>239</v>
      </c>
      <c r="DJ10" s="125">
        <v>1.7387645359211029E-2</v>
      </c>
      <c r="DK10" s="126">
        <v>1.6374725407040325E-2</v>
      </c>
      <c r="DL10" s="54"/>
      <c r="DM10" s="28">
        <v>359.71996319999994</v>
      </c>
      <c r="DN10" s="29">
        <v>359.71996319999994</v>
      </c>
      <c r="DO10" s="30">
        <v>399.85965519999996</v>
      </c>
      <c r="DP10" s="29"/>
      <c r="DQ10" s="28">
        <v>449.31099999999998</v>
      </c>
      <c r="DR10" s="29">
        <v>461.11</v>
      </c>
      <c r="DS10" s="30">
        <v>515.97500000000002</v>
      </c>
      <c r="DT10" s="54"/>
      <c r="DU10" s="60">
        <f t="shared" si="40"/>
        <v>1696.511</v>
      </c>
      <c r="DV10" s="29">
        <v>1684.95</v>
      </c>
      <c r="DW10" s="30">
        <v>1708.0719999999999</v>
      </c>
      <c r="DX10" s="29"/>
      <c r="DY10" s="67">
        <v>2375.2710000000002</v>
      </c>
      <c r="DZ10" s="54"/>
      <c r="EA10" s="28">
        <v>137.60900000000001</v>
      </c>
      <c r="EB10" s="29">
        <v>14.833</v>
      </c>
      <c r="EC10" s="29">
        <v>72.975999999999999</v>
      </c>
      <c r="ED10" s="29">
        <v>32.238999999999997</v>
      </c>
      <c r="EE10" s="29">
        <v>183.37799999999999</v>
      </c>
      <c r="EF10" s="29">
        <v>51.506999999999998</v>
      </c>
      <c r="EG10" s="29">
        <v>3.19</v>
      </c>
      <c r="EH10" s="29">
        <v>9.9999999974897946E-4</v>
      </c>
      <c r="EI10" s="30">
        <v>2446.154</v>
      </c>
      <c r="EJ10" s="30">
        <f t="shared" si="41"/>
        <v>2941.8869999999997</v>
      </c>
      <c r="EK10" s="136">
        <v>2738.89</v>
      </c>
      <c r="EL10" s="137">
        <f t="shared" si="42"/>
        <v>0.93099768957815177</v>
      </c>
      <c r="EM10" s="54"/>
      <c r="EN10" s="44">
        <f t="shared" si="43"/>
        <v>4.6775759911920484E-2</v>
      </c>
      <c r="EO10" s="37">
        <f t="shared" si="44"/>
        <v>5.0420019531681546E-3</v>
      </c>
      <c r="EP10" s="37">
        <f t="shared" si="45"/>
        <v>2.4805847403384294E-2</v>
      </c>
      <c r="EQ10" s="37">
        <f t="shared" si="46"/>
        <v>1.0958612618363657E-2</v>
      </c>
      <c r="ER10" s="37">
        <f t="shared" si="47"/>
        <v>6.2333461482375091E-2</v>
      </c>
      <c r="ES10" s="37">
        <f t="shared" si="48"/>
        <v>1.750815038103095E-2</v>
      </c>
      <c r="ET10" s="37">
        <f t="shared" si="49"/>
        <v>1.0843380456149404E-3</v>
      </c>
      <c r="EU10" s="37">
        <f t="shared" si="50"/>
        <v>3.3991788255258601E-7</v>
      </c>
      <c r="EV10" s="37">
        <f t="shared" si="51"/>
        <v>0.83149148828625985</v>
      </c>
      <c r="EW10" s="70">
        <f t="shared" si="52"/>
        <v>1</v>
      </c>
      <c r="EX10" s="54"/>
      <c r="EY10" s="31">
        <v>1.849</v>
      </c>
      <c r="EZ10" s="32">
        <v>5.25</v>
      </c>
      <c r="FA10" s="65">
        <f t="shared" si="53"/>
        <v>7.0990000000000002</v>
      </c>
      <c r="FC10" s="31">
        <f>BX10</f>
        <v>3.17</v>
      </c>
      <c r="FD10" s="32">
        <f>BY10</f>
        <v>9.3889999999999993</v>
      </c>
      <c r="FE10" s="65">
        <f t="shared" si="54"/>
        <v>12.558999999999999</v>
      </c>
      <c r="FG10" s="28">
        <f>FK10*E10</f>
        <v>2446.154</v>
      </c>
      <c r="FH10" s="29">
        <f>E10*FL10</f>
        <v>495.73300000000023</v>
      </c>
      <c r="FI10" s="30">
        <f t="shared" si="55"/>
        <v>2941.8870000000002</v>
      </c>
      <c r="FK10" s="44">
        <v>0.83149148828625974</v>
      </c>
      <c r="FL10" s="37">
        <v>0.16850851171374026</v>
      </c>
      <c r="FM10" s="38">
        <f t="shared" si="56"/>
        <v>1</v>
      </c>
      <c r="FN10" s="54"/>
      <c r="FO10" s="60">
        <f t="shared" si="57"/>
        <v>428.33050000000003</v>
      </c>
      <c r="FP10" s="29">
        <v>405.79199999999997</v>
      </c>
      <c r="FQ10" s="30">
        <v>450.86900000000003</v>
      </c>
      <c r="FS10" s="60">
        <f t="shared" si="58"/>
        <v>2844.2275</v>
      </c>
      <c r="FT10" s="29">
        <v>2746.5680000000002</v>
      </c>
      <c r="FU10" s="30">
        <v>2941.8870000000002</v>
      </c>
      <c r="FW10" s="60">
        <f t="shared" si="59"/>
        <v>1408.4724999999999</v>
      </c>
      <c r="FX10" s="29">
        <v>1429.9449999999999</v>
      </c>
      <c r="FY10" s="30">
        <v>1387</v>
      </c>
      <c r="GA10" s="60">
        <f t="shared" si="60"/>
        <v>4252.7000000000007</v>
      </c>
      <c r="GB10" s="54">
        <f t="shared" si="61"/>
        <v>4176.5129999999999</v>
      </c>
      <c r="GC10" s="68">
        <f t="shared" si="62"/>
        <v>4328.8870000000006</v>
      </c>
      <c r="GE10" s="60">
        <f t="shared" si="63"/>
        <v>2351.2224999999999</v>
      </c>
      <c r="GF10" s="29">
        <v>2198.0700000000002</v>
      </c>
      <c r="GG10" s="30">
        <v>2504.375</v>
      </c>
      <c r="GH10" s="29"/>
      <c r="GI10" s="60">
        <f t="shared" si="64"/>
        <v>3402.9565000000002</v>
      </c>
      <c r="GJ10" s="29">
        <v>3256.7359999999999</v>
      </c>
      <c r="GK10" s="30">
        <v>3549.1770000000001</v>
      </c>
      <c r="GL10" s="29"/>
      <c r="GM10" s="71">
        <f>DW10/C10</f>
        <v>0.48125861291223282</v>
      </c>
      <c r="GN10" s="62"/>
    </row>
    <row r="11" spans="1:196" x14ac:dyDescent="0.2">
      <c r="A11" s="1"/>
      <c r="B11" s="72" t="s">
        <v>197</v>
      </c>
      <c r="C11" s="28">
        <v>4964.0950000000003</v>
      </c>
      <c r="D11" s="29">
        <v>4774.0114051050004</v>
      </c>
      <c r="E11" s="29">
        <v>4055.4969999999998</v>
      </c>
      <c r="F11" s="29">
        <v>1311</v>
      </c>
      <c r="G11" s="29">
        <v>3322.6080000000002</v>
      </c>
      <c r="H11" s="29">
        <f t="shared" si="0"/>
        <v>6275.0950000000003</v>
      </c>
      <c r="I11" s="30">
        <f t="shared" si="1"/>
        <v>5366.4969999999994</v>
      </c>
      <c r="J11" s="29"/>
      <c r="K11" s="31">
        <v>85.777000000000001</v>
      </c>
      <c r="L11" s="32">
        <v>13.581</v>
      </c>
      <c r="M11" s="32">
        <v>0</v>
      </c>
      <c r="N11" s="33">
        <f t="shared" si="2"/>
        <v>99.358000000000004</v>
      </c>
      <c r="O11" s="32">
        <v>54.097000000000001</v>
      </c>
      <c r="P11" s="33">
        <f t="shared" si="3"/>
        <v>45.261000000000003</v>
      </c>
      <c r="Q11" s="32">
        <v>-0.13400000000000001</v>
      </c>
      <c r="R11" s="33">
        <f t="shared" si="4"/>
        <v>45.395000000000003</v>
      </c>
      <c r="S11" s="32">
        <v>6.6950000000000003</v>
      </c>
      <c r="T11" s="32">
        <v>-0.29599999999999999</v>
      </c>
      <c r="U11" s="32">
        <v>0</v>
      </c>
      <c r="V11" s="33">
        <f t="shared" si="5"/>
        <v>51.794000000000004</v>
      </c>
      <c r="W11" s="32">
        <v>11.377000000000001</v>
      </c>
      <c r="X11" s="34">
        <f t="shared" si="6"/>
        <v>40.417000000000002</v>
      </c>
      <c r="Y11" s="32"/>
      <c r="Z11" s="35">
        <f t="shared" si="7"/>
        <v>1.7967489543128438E-2</v>
      </c>
      <c r="AA11" s="36">
        <f t="shared" si="8"/>
        <v>2.8447774518253997E-3</v>
      </c>
      <c r="AB11" s="37">
        <f t="shared" si="9"/>
        <v>0.51152169596338781</v>
      </c>
      <c r="AC11" s="37">
        <f t="shared" si="10"/>
        <v>0.51009400959897411</v>
      </c>
      <c r="AD11" s="37">
        <f t="shared" si="11"/>
        <v>0.54446546830652787</v>
      </c>
      <c r="AE11" s="36">
        <f t="shared" si="12"/>
        <v>1.1331560695928037E-2</v>
      </c>
      <c r="AF11" s="36">
        <f t="shared" si="13"/>
        <v>8.4660459664551348E-3</v>
      </c>
      <c r="AG11" s="36">
        <f>X11/DU11</f>
        <v>1.9773204054931173E-2</v>
      </c>
      <c r="AH11" s="36">
        <f>(P11+S11+T11)/DU11</f>
        <v>2.527361559437228E-2</v>
      </c>
      <c r="AI11" s="36">
        <f>R11/DU11</f>
        <v>2.2208590396951795E-2</v>
      </c>
      <c r="AJ11" s="38">
        <f>X11/FO11</f>
        <v>0.10491524154375219</v>
      </c>
      <c r="AK11" s="32"/>
      <c r="AL11" s="44">
        <f t="shared" si="14"/>
        <v>2.7804574059341298E-2</v>
      </c>
      <c r="AM11" s="37">
        <f t="shared" si="15"/>
        <v>5.8541824219941398E-2</v>
      </c>
      <c r="AN11" s="38">
        <f t="shared" si="16"/>
        <v>8.2701704710247306E-2</v>
      </c>
      <c r="AO11" s="32"/>
      <c r="AP11" s="44">
        <f t="shared" si="17"/>
        <v>0.81928503460858193</v>
      </c>
      <c r="AQ11" s="37">
        <f t="shared" si="18"/>
        <v>0.73724998385757934</v>
      </c>
      <c r="AR11" s="37">
        <f t="shared" si="19"/>
        <v>7.422601702828005E-2</v>
      </c>
      <c r="AS11" s="37">
        <f t="shared" si="20"/>
        <v>0.16431716153699716</v>
      </c>
      <c r="AT11" s="42">
        <v>1.71</v>
      </c>
      <c r="AU11" s="64">
        <v>1.55</v>
      </c>
      <c r="AV11" s="32"/>
      <c r="AW11" s="44">
        <f>FQ11/C11</f>
        <v>8.4799746983085539E-2</v>
      </c>
      <c r="AX11" s="37">
        <v>7.7399999999999997E-2</v>
      </c>
      <c r="AY11" s="37">
        <f t="shared" si="21"/>
        <v>0.16883842718495748</v>
      </c>
      <c r="AZ11" s="37">
        <f t="shared" si="22"/>
        <v>0.18289999999999998</v>
      </c>
      <c r="BA11" s="38">
        <f t="shared" si="23"/>
        <v>0.20629999999999998</v>
      </c>
      <c r="BB11" s="32"/>
      <c r="BC11" s="44">
        <f t="shared" si="24"/>
        <v>0.15693653276290734</v>
      </c>
      <c r="BD11" s="37">
        <f t="shared" si="25"/>
        <v>0.17177728165974523</v>
      </c>
      <c r="BE11" s="38">
        <f t="shared" si="26"/>
        <v>0.19513605982180768</v>
      </c>
      <c r="BF11" s="32"/>
      <c r="BG11" s="44"/>
      <c r="BH11" s="38">
        <v>2.7E-2</v>
      </c>
      <c r="BI11" s="32"/>
      <c r="BJ11" s="44"/>
      <c r="BK11" s="38">
        <f>BC11-(4.5%+2.5%+3%+1%+BH11)</f>
        <v>1.9936532762907327E-2</v>
      </c>
      <c r="BL11" s="32"/>
      <c r="BM11" s="35">
        <f>Q11/FS11</f>
        <v>-3.3494627887864059E-5</v>
      </c>
      <c r="BN11" s="37">
        <f t="shared" si="27"/>
        <v>-2.5938830816879597E-3</v>
      </c>
      <c r="BO11" s="36">
        <f>FA11/E11</f>
        <v>4.7165612500761319E-3</v>
      </c>
      <c r="BP11" s="37">
        <f t="shared" si="28"/>
        <v>4.4488480162994178E-2</v>
      </c>
      <c r="BQ11" s="37">
        <f t="shared" si="29"/>
        <v>0.85023512531263135</v>
      </c>
      <c r="BR11" s="38">
        <f t="shared" si="30"/>
        <v>0.88682170138173944</v>
      </c>
      <c r="BS11" s="32"/>
      <c r="BT11" s="31">
        <v>66.807000000000002</v>
      </c>
      <c r="BU11" s="32">
        <v>131.07499999999999</v>
      </c>
      <c r="BV11" s="33">
        <f t="shared" si="31"/>
        <v>197.88200000000001</v>
      </c>
      <c r="BW11" s="29">
        <v>4055.4969999999998</v>
      </c>
      <c r="BX11" s="32">
        <v>0</v>
      </c>
      <c r="BY11" s="32">
        <v>9</v>
      </c>
      <c r="BZ11" s="33">
        <f t="shared" si="32"/>
        <v>4046.4969999999998</v>
      </c>
      <c r="CA11" s="32">
        <v>617.80399999999997</v>
      </c>
      <c r="CB11" s="32">
        <v>89.909000000000006</v>
      </c>
      <c r="CC11" s="33">
        <f t="shared" si="33"/>
        <v>707.71299999999997</v>
      </c>
      <c r="CD11" s="32">
        <v>0</v>
      </c>
      <c r="CE11" s="32">
        <v>0.20599999999999999</v>
      </c>
      <c r="CF11" s="32">
        <v>4.7510000000000003</v>
      </c>
      <c r="CG11" s="32">
        <v>7.0460000000008387</v>
      </c>
      <c r="CH11" s="33">
        <f t="shared" si="34"/>
        <v>4964.0950000000012</v>
      </c>
      <c r="CI11" s="32">
        <v>243.255</v>
      </c>
      <c r="CJ11" s="29">
        <v>3322.6080000000002</v>
      </c>
      <c r="CK11" s="33">
        <f t="shared" si="35"/>
        <v>3565.8630000000003</v>
      </c>
      <c r="CL11" s="32">
        <v>860.89599999999996</v>
      </c>
      <c r="CM11" s="32">
        <v>36.382000000000005</v>
      </c>
      <c r="CN11" s="33">
        <f t="shared" si="36"/>
        <v>897.27800000000002</v>
      </c>
      <c r="CO11" s="32">
        <v>80</v>
      </c>
      <c r="CP11" s="32">
        <v>420.95400000000001</v>
      </c>
      <c r="CQ11" s="65">
        <f t="shared" si="37"/>
        <v>4964.0950000000003</v>
      </c>
      <c r="CR11" s="32"/>
      <c r="CS11" s="66">
        <v>815.68599999999992</v>
      </c>
      <c r="CT11" s="32"/>
      <c r="CU11" s="28">
        <v>170</v>
      </c>
      <c r="CV11" s="113">
        <v>225</v>
      </c>
      <c r="CW11" s="113">
        <v>230</v>
      </c>
      <c r="CX11" s="113">
        <v>200</v>
      </c>
      <c r="CY11" s="113">
        <v>250</v>
      </c>
      <c r="CZ11" s="30">
        <v>0</v>
      </c>
      <c r="DA11" s="30">
        <f t="shared" si="38"/>
        <v>1075</v>
      </c>
      <c r="DB11" s="38">
        <f t="shared" si="39"/>
        <v>0.2165550820441591</v>
      </c>
      <c r="DC11" s="32"/>
      <c r="DD11" s="60" t="s">
        <v>221</v>
      </c>
      <c r="DE11" s="54">
        <v>24.5</v>
      </c>
      <c r="DF11" s="68">
        <v>1</v>
      </c>
      <c r="DG11" s="69" t="s">
        <v>154</v>
      </c>
      <c r="DH11" s="57" t="s">
        <v>198</v>
      </c>
      <c r="DI11" s="70" t="s">
        <v>239</v>
      </c>
      <c r="DJ11" s="125">
        <v>1.3822111313463722E-2</v>
      </c>
      <c r="DK11" s="126">
        <v>1.5474335342976811E-2</v>
      </c>
      <c r="DL11" s="54"/>
      <c r="DM11" s="28">
        <v>360.21239459999998</v>
      </c>
      <c r="DN11" s="29">
        <v>390.21239459999998</v>
      </c>
      <c r="DO11" s="30">
        <v>440.13568620000001</v>
      </c>
      <c r="DP11" s="29"/>
      <c r="DQ11" s="28">
        <v>413.19600000000003</v>
      </c>
      <c r="DR11" s="29">
        <v>452.27</v>
      </c>
      <c r="DS11" s="30">
        <v>513.77099999999996</v>
      </c>
      <c r="DT11" s="54"/>
      <c r="DU11" s="60">
        <f t="shared" si="40"/>
        <v>2044.0288730000002</v>
      </c>
      <c r="DV11" s="29">
        <v>1954.583746</v>
      </c>
      <c r="DW11" s="30">
        <v>2133.4740000000002</v>
      </c>
      <c r="DX11" s="29"/>
      <c r="DY11" s="67">
        <v>2632.886</v>
      </c>
      <c r="DZ11" s="54"/>
      <c r="EA11" s="28">
        <v>0</v>
      </c>
      <c r="EB11" s="29">
        <v>7.1</v>
      </c>
      <c r="EC11" s="29">
        <v>130.66300000000001</v>
      </c>
      <c r="ED11" s="29">
        <v>5.0460000000000003</v>
      </c>
      <c r="EE11" s="29">
        <v>416.95400000000001</v>
      </c>
      <c r="EF11" s="29">
        <v>47.155000000000001</v>
      </c>
      <c r="EG11" s="29">
        <v>0.49199999999999999</v>
      </c>
      <c r="EH11" s="29">
        <v>-3.9000000000669388E-2</v>
      </c>
      <c r="EI11" s="30">
        <v>3448.1260000000002</v>
      </c>
      <c r="EJ11" s="30">
        <f t="shared" si="41"/>
        <v>4055.4969999999994</v>
      </c>
      <c r="EK11" s="136">
        <v>4042.6661463199998</v>
      </c>
      <c r="EL11" s="137">
        <f t="shared" si="42"/>
        <v>0.99683618217939762</v>
      </c>
      <c r="EM11" s="54"/>
      <c r="EN11" s="44">
        <f t="shared" si="43"/>
        <v>0</v>
      </c>
      <c r="EO11" s="37">
        <f t="shared" si="44"/>
        <v>1.7507102088843861E-3</v>
      </c>
      <c r="EP11" s="37">
        <f t="shared" si="45"/>
        <v>3.2218739158233881E-2</v>
      </c>
      <c r="EQ11" s="37">
        <f t="shared" si="46"/>
        <v>1.244237142821213E-3</v>
      </c>
      <c r="ER11" s="37">
        <f t="shared" si="47"/>
        <v>0.10281205977960287</v>
      </c>
      <c r="ES11" s="37">
        <f t="shared" si="48"/>
        <v>1.1627428154921581E-2</v>
      </c>
      <c r="ET11" s="37">
        <f t="shared" si="49"/>
        <v>1.2131682010860816E-4</v>
      </c>
      <c r="EU11" s="37">
        <f t="shared" si="50"/>
        <v>-9.6165772038961913E-6</v>
      </c>
      <c r="EV11" s="37">
        <f t="shared" si="51"/>
        <v>0.85023512531263146</v>
      </c>
      <c r="EW11" s="70">
        <f t="shared" si="52"/>
        <v>1</v>
      </c>
      <c r="EX11" s="54"/>
      <c r="EY11" s="31">
        <v>19.128</v>
      </c>
      <c r="EZ11" s="32">
        <v>0</v>
      </c>
      <c r="FA11" s="65">
        <f t="shared" si="53"/>
        <v>19.128</v>
      </c>
      <c r="FC11" s="31">
        <f>BX11</f>
        <v>0</v>
      </c>
      <c r="FD11" s="32">
        <f>BY11</f>
        <v>9</v>
      </c>
      <c r="FE11" s="65">
        <f t="shared" si="54"/>
        <v>9</v>
      </c>
      <c r="FG11" s="28">
        <f>FK11*E11</f>
        <v>3448.1260000000002</v>
      </c>
      <c r="FH11" s="29">
        <f>E11*FL11</f>
        <v>607.37099999999953</v>
      </c>
      <c r="FI11" s="30">
        <f t="shared" si="55"/>
        <v>4055.4969999999998</v>
      </c>
      <c r="FK11" s="44">
        <v>0.85023512531263135</v>
      </c>
      <c r="FL11" s="37">
        <v>0.14976487468736865</v>
      </c>
      <c r="FM11" s="38">
        <f t="shared" si="56"/>
        <v>1</v>
      </c>
      <c r="FN11" s="54"/>
      <c r="FO11" s="60">
        <f t="shared" si="57"/>
        <v>385.23478005000004</v>
      </c>
      <c r="FP11" s="29">
        <v>349.51556010000002</v>
      </c>
      <c r="FQ11" s="30">
        <v>420.95400000000001</v>
      </c>
      <c r="FS11" s="60">
        <f t="shared" si="58"/>
        <v>4000.6415491050002</v>
      </c>
      <c r="FT11" s="29">
        <v>3945.7860982100005</v>
      </c>
      <c r="FU11" s="30">
        <v>4055.4969999999998</v>
      </c>
      <c r="FW11" s="60">
        <f t="shared" si="59"/>
        <v>1217.4605000000001</v>
      </c>
      <c r="FX11" s="29">
        <v>1123.921</v>
      </c>
      <c r="FY11" s="30">
        <v>1311</v>
      </c>
      <c r="GA11" s="60">
        <f t="shared" si="60"/>
        <v>5218.1020491050003</v>
      </c>
      <c r="GB11" s="54">
        <f t="shared" si="61"/>
        <v>5069.7070982100004</v>
      </c>
      <c r="GC11" s="68">
        <f t="shared" si="62"/>
        <v>5366.4969999999994</v>
      </c>
      <c r="GE11" s="60">
        <f t="shared" si="63"/>
        <v>3195.7100074650002</v>
      </c>
      <c r="GF11" s="29">
        <v>3068.8120149300003</v>
      </c>
      <c r="GG11" s="30">
        <v>3322.6080000000002</v>
      </c>
      <c r="GH11" s="29"/>
      <c r="GI11" s="60">
        <f t="shared" si="64"/>
        <v>4774.0114051050004</v>
      </c>
      <c r="GJ11" s="29">
        <v>4583.9278102100006</v>
      </c>
      <c r="GK11" s="30">
        <v>4964.0950000000003</v>
      </c>
      <c r="GL11" s="29"/>
      <c r="GM11" s="71">
        <f>DW11/C11</f>
        <v>0.42978105777588865</v>
      </c>
      <c r="GN11" s="62"/>
    </row>
    <row r="12" spans="1:196" x14ac:dyDescent="0.2">
      <c r="A12" s="1"/>
      <c r="B12" s="72" t="s">
        <v>161</v>
      </c>
      <c r="C12" s="28">
        <v>1621.2529999999999</v>
      </c>
      <c r="D12" s="29">
        <v>1576.34</v>
      </c>
      <c r="E12" s="29">
        <v>1386.1780000000001</v>
      </c>
      <c r="F12" s="29">
        <v>704</v>
      </c>
      <c r="G12" s="29">
        <v>1231.846</v>
      </c>
      <c r="H12" s="29">
        <f t="shared" si="0"/>
        <v>2325.2529999999997</v>
      </c>
      <c r="I12" s="30">
        <f t="shared" si="1"/>
        <v>2090.1779999999999</v>
      </c>
      <c r="J12" s="29"/>
      <c r="K12" s="31">
        <v>30.64</v>
      </c>
      <c r="L12" s="32">
        <v>9.3539999999999992</v>
      </c>
      <c r="M12" s="32">
        <v>0</v>
      </c>
      <c r="N12" s="33">
        <f t="shared" si="2"/>
        <v>39.994</v>
      </c>
      <c r="O12" s="32">
        <v>26.572999999999997</v>
      </c>
      <c r="P12" s="33">
        <f t="shared" si="3"/>
        <v>13.421000000000003</v>
      </c>
      <c r="Q12" s="32">
        <v>1.1180000000000001</v>
      </c>
      <c r="R12" s="33">
        <f t="shared" si="4"/>
        <v>12.303000000000003</v>
      </c>
      <c r="S12" s="32">
        <v>4.1310000000000002</v>
      </c>
      <c r="T12" s="32">
        <v>1.879</v>
      </c>
      <c r="U12" s="32">
        <v>0.01</v>
      </c>
      <c r="V12" s="33">
        <f t="shared" si="5"/>
        <v>18.323000000000008</v>
      </c>
      <c r="W12" s="32">
        <v>3.6019999999999999</v>
      </c>
      <c r="X12" s="34">
        <f t="shared" si="6"/>
        <v>14.721000000000007</v>
      </c>
      <c r="Y12" s="32"/>
      <c r="Z12" s="35">
        <f t="shared" si="7"/>
        <v>1.9437431011076291E-2</v>
      </c>
      <c r="AA12" s="36">
        <f t="shared" si="8"/>
        <v>5.9339990103657834E-3</v>
      </c>
      <c r="AB12" s="37">
        <f t="shared" si="9"/>
        <v>0.57762368489696547</v>
      </c>
      <c r="AC12" s="37">
        <f t="shared" si="10"/>
        <v>0.60222096317280449</v>
      </c>
      <c r="AD12" s="37">
        <f t="shared" si="11"/>
        <v>0.66442466369955488</v>
      </c>
      <c r="AE12" s="36">
        <f t="shared" si="12"/>
        <v>1.685740385957344E-2</v>
      </c>
      <c r="AF12" s="36">
        <f t="shared" si="13"/>
        <v>9.3387213418425017E-3</v>
      </c>
      <c r="AG12" s="36">
        <f>X12/DU12</f>
        <v>1.8744914577637772E-2</v>
      </c>
      <c r="AH12" s="36">
        <f>(P12+S12+T12)/DU12</f>
        <v>2.4742370433943311E-2</v>
      </c>
      <c r="AI12" s="36">
        <f>R12/DU12</f>
        <v>1.5665965902362439E-2</v>
      </c>
      <c r="AJ12" s="38">
        <f>X12/FO12</f>
        <v>6.6927173905630938E-2</v>
      </c>
      <c r="AK12" s="32"/>
      <c r="AL12" s="44">
        <f t="shared" si="14"/>
        <v>6.6766711301965515E-2</v>
      </c>
      <c r="AM12" s="37">
        <f t="shared" si="15"/>
        <v>5.1175305016042789E-2</v>
      </c>
      <c r="AN12" s="38">
        <f t="shared" si="16"/>
        <v>9.073345056641996E-2</v>
      </c>
      <c r="AO12" s="32"/>
      <c r="AP12" s="44">
        <f t="shared" si="17"/>
        <v>0.88866364925716601</v>
      </c>
      <c r="AQ12" s="37">
        <f t="shared" si="18"/>
        <v>0.89145535978556079</v>
      </c>
      <c r="AR12" s="37">
        <f t="shared" si="19"/>
        <v>-1.4218015325183683E-2</v>
      </c>
      <c r="AS12" s="37">
        <f t="shared" si="20"/>
        <v>0.10673349563578295</v>
      </c>
      <c r="AT12" s="42">
        <v>2.0299999999999998</v>
      </c>
      <c r="AU12" s="64">
        <v>1.41</v>
      </c>
      <c r="AV12" s="32"/>
      <c r="AW12" s="44">
        <f>FQ12/C12</f>
        <v>0.13836211868227846</v>
      </c>
      <c r="AX12" s="37">
        <v>0.1139</v>
      </c>
      <c r="AY12" s="37">
        <f t="shared" si="21"/>
        <v>0.23100000000000004</v>
      </c>
      <c r="AZ12" s="37">
        <f t="shared" si="22"/>
        <v>0.23100000000000004</v>
      </c>
      <c r="BA12" s="38">
        <f t="shared" si="23"/>
        <v>0.23100000000000004</v>
      </c>
      <c r="BB12" s="32"/>
      <c r="BC12" s="44">
        <f t="shared" si="24"/>
        <v>0.20250000000000001</v>
      </c>
      <c r="BD12" s="37">
        <f t="shared" si="25"/>
        <v>0.2074</v>
      </c>
      <c r="BE12" s="38">
        <f t="shared" si="26"/>
        <v>0.2137</v>
      </c>
      <c r="BF12" s="32"/>
      <c r="BG12" s="44"/>
      <c r="BH12" s="38"/>
      <c r="BI12" s="32"/>
      <c r="BJ12" s="44"/>
      <c r="BK12" s="38"/>
      <c r="BL12" s="32"/>
      <c r="BM12" s="35">
        <f>Q12/FS12</f>
        <v>8.3258924083202338E-4</v>
      </c>
      <c r="BN12" s="37">
        <f t="shared" si="27"/>
        <v>5.7536925531367397E-2</v>
      </c>
      <c r="BO12" s="36">
        <f>FA12/E12</f>
        <v>1.2302171871144974E-2</v>
      </c>
      <c r="BP12" s="37">
        <f t="shared" si="28"/>
        <v>7.4314725236414345E-2</v>
      </c>
      <c r="BQ12" s="37">
        <f t="shared" si="29"/>
        <v>0.83300845923106559</v>
      </c>
      <c r="BR12" s="38">
        <f t="shared" si="30"/>
        <v>0.8892534511414818</v>
      </c>
      <c r="BS12" s="32"/>
      <c r="BT12" s="31">
        <v>33.091000000000001</v>
      </c>
      <c r="BU12" s="32">
        <v>44.951999999999998</v>
      </c>
      <c r="BV12" s="33">
        <f t="shared" si="31"/>
        <v>78.043000000000006</v>
      </c>
      <c r="BW12" s="29">
        <v>1386.1780000000001</v>
      </c>
      <c r="BX12" s="32">
        <v>2.65</v>
      </c>
      <c r="BY12" s="32">
        <v>2.5</v>
      </c>
      <c r="BZ12" s="33">
        <f t="shared" si="32"/>
        <v>1381.028</v>
      </c>
      <c r="CA12" s="32">
        <v>94.998999999999995</v>
      </c>
      <c r="CB12" s="32">
        <v>60.591000000000001</v>
      </c>
      <c r="CC12" s="33">
        <f t="shared" si="33"/>
        <v>155.59</v>
      </c>
      <c r="CD12" s="32">
        <v>0</v>
      </c>
      <c r="CE12" s="32">
        <v>1.1870000000000001</v>
      </c>
      <c r="CF12" s="32">
        <v>1.149</v>
      </c>
      <c r="CG12" s="32">
        <v>4.2560000000000127</v>
      </c>
      <c r="CH12" s="33">
        <f t="shared" si="34"/>
        <v>1621.2529999999997</v>
      </c>
      <c r="CI12" s="32">
        <v>100</v>
      </c>
      <c r="CJ12" s="29">
        <v>1231.846</v>
      </c>
      <c r="CK12" s="33">
        <f t="shared" si="35"/>
        <v>1331.846</v>
      </c>
      <c r="CL12" s="32">
        <v>49.991</v>
      </c>
      <c r="CM12" s="32">
        <v>15.095999999999947</v>
      </c>
      <c r="CN12" s="33">
        <f t="shared" si="36"/>
        <v>65.086999999999946</v>
      </c>
      <c r="CO12" s="32">
        <v>0</v>
      </c>
      <c r="CP12" s="32">
        <v>224.32</v>
      </c>
      <c r="CQ12" s="65">
        <f t="shared" si="37"/>
        <v>1621.2529999999999</v>
      </c>
      <c r="CR12" s="32"/>
      <c r="CS12" s="66">
        <v>173.042</v>
      </c>
      <c r="CT12" s="32"/>
      <c r="CU12" s="28">
        <v>75</v>
      </c>
      <c r="CV12" s="113">
        <v>25</v>
      </c>
      <c r="CW12" s="113">
        <v>25</v>
      </c>
      <c r="CX12" s="113">
        <v>25</v>
      </c>
      <c r="CY12" s="113">
        <v>0</v>
      </c>
      <c r="CZ12" s="30">
        <v>0</v>
      </c>
      <c r="DA12" s="30">
        <f t="shared" si="38"/>
        <v>150</v>
      </c>
      <c r="DB12" s="38">
        <f t="shared" si="39"/>
        <v>9.2521031572493626E-2</v>
      </c>
      <c r="DC12" s="32"/>
      <c r="DD12" s="60" t="s">
        <v>221</v>
      </c>
      <c r="DE12" s="54">
        <v>15</v>
      </c>
      <c r="DF12" s="68">
        <v>2</v>
      </c>
      <c r="DG12" s="60"/>
      <c r="DH12" s="68"/>
      <c r="DI12" s="70" t="s">
        <v>239</v>
      </c>
      <c r="DJ12" s="125">
        <v>8.3986880479758989E-3</v>
      </c>
      <c r="DK12" s="126">
        <v>8.3060725351216426E-3</v>
      </c>
      <c r="DL12" s="54"/>
      <c r="DM12" s="28">
        <v>183.08528700000002</v>
      </c>
      <c r="DN12" s="29">
        <v>183.08528700000002</v>
      </c>
      <c r="DO12" s="30">
        <v>183.08528700000002</v>
      </c>
      <c r="DP12" s="29"/>
      <c r="DQ12" s="28">
        <v>221.39267877252033</v>
      </c>
      <c r="DR12" s="29">
        <v>226.74983495022573</v>
      </c>
      <c r="DS12" s="30">
        <v>233.63760717870414</v>
      </c>
      <c r="DT12" s="54"/>
      <c r="DU12" s="60">
        <f t="shared" si="40"/>
        <v>785.33300000000008</v>
      </c>
      <c r="DV12" s="29">
        <v>778.08900000000006</v>
      </c>
      <c r="DW12" s="30">
        <v>792.577</v>
      </c>
      <c r="DX12" s="29"/>
      <c r="DY12" s="67">
        <v>1093.297179123557</v>
      </c>
      <c r="DZ12" s="54"/>
      <c r="EA12" s="28">
        <v>20.161999999999999</v>
      </c>
      <c r="EB12" s="29">
        <v>11.728</v>
      </c>
      <c r="EC12" s="29">
        <v>94.162000000000006</v>
      </c>
      <c r="ED12" s="29">
        <v>8.2249999999999996</v>
      </c>
      <c r="EE12" s="29">
        <v>57.52</v>
      </c>
      <c r="EF12" s="29">
        <v>25.515999999999998</v>
      </c>
      <c r="EG12" s="29">
        <v>14.166</v>
      </c>
      <c r="EH12" s="29">
        <v>9.9999999997635314E-4</v>
      </c>
      <c r="EI12" s="30">
        <v>1154.6980000000001</v>
      </c>
      <c r="EJ12" s="30">
        <f t="shared" si="41"/>
        <v>1386.1780000000001</v>
      </c>
      <c r="EK12" s="136">
        <v>1210</v>
      </c>
      <c r="EL12" s="137">
        <f t="shared" si="42"/>
        <v>0.87290376849149232</v>
      </c>
      <c r="EM12" s="54"/>
      <c r="EN12" s="44">
        <f t="shared" si="43"/>
        <v>1.4545029570516916E-2</v>
      </c>
      <c r="EO12" s="37">
        <f t="shared" si="44"/>
        <v>8.4606738817092752E-3</v>
      </c>
      <c r="EP12" s="37">
        <f t="shared" si="45"/>
        <v>6.7929226982393315E-2</v>
      </c>
      <c r="EQ12" s="37">
        <f t="shared" si="46"/>
        <v>5.9335814015227476E-3</v>
      </c>
      <c r="ER12" s="37">
        <f t="shared" si="47"/>
        <v>4.1495392366636893E-2</v>
      </c>
      <c r="ES12" s="37">
        <f t="shared" si="48"/>
        <v>1.8407448394073486E-2</v>
      </c>
      <c r="ET12" s="37">
        <f t="shared" si="49"/>
        <v>1.0219466764008662E-2</v>
      </c>
      <c r="EU12" s="37">
        <f t="shared" si="50"/>
        <v>7.2140807311640578E-7</v>
      </c>
      <c r="EV12" s="37">
        <f t="shared" si="51"/>
        <v>0.83300845923106559</v>
      </c>
      <c r="EW12" s="70">
        <f t="shared" si="52"/>
        <v>1</v>
      </c>
      <c r="EX12" s="54"/>
      <c r="EY12" s="31">
        <v>3.72</v>
      </c>
      <c r="EZ12" s="32">
        <v>13.333</v>
      </c>
      <c r="FA12" s="65">
        <f t="shared" si="53"/>
        <v>17.053000000000001</v>
      </c>
      <c r="FC12" s="31">
        <f>BX12</f>
        <v>2.65</v>
      </c>
      <c r="FD12" s="32">
        <f>BY12</f>
        <v>2.5</v>
      </c>
      <c r="FE12" s="65">
        <f t="shared" si="54"/>
        <v>5.15</v>
      </c>
      <c r="FG12" s="28">
        <f>FK12*E12</f>
        <v>1154.6980000000001</v>
      </c>
      <c r="FH12" s="29">
        <f>E12*FL12</f>
        <v>231.48</v>
      </c>
      <c r="FI12" s="30">
        <f t="shared" si="55"/>
        <v>1386.1780000000001</v>
      </c>
      <c r="FK12" s="44">
        <v>0.83300845923106559</v>
      </c>
      <c r="FL12" s="37">
        <v>0.16699154076893441</v>
      </c>
      <c r="FM12" s="38">
        <f t="shared" si="56"/>
        <v>1</v>
      </c>
      <c r="FN12" s="54"/>
      <c r="FO12" s="60">
        <f t="shared" si="57"/>
        <v>219.9555</v>
      </c>
      <c r="FP12" s="29">
        <v>215.59100000000001</v>
      </c>
      <c r="FQ12" s="30">
        <v>224.32</v>
      </c>
      <c r="FS12" s="60">
        <f t="shared" si="58"/>
        <v>1342.799</v>
      </c>
      <c r="FT12" s="29">
        <v>1299.42</v>
      </c>
      <c r="FU12" s="30">
        <v>1386.1780000000001</v>
      </c>
      <c r="FW12" s="60">
        <f t="shared" si="59"/>
        <v>696.5</v>
      </c>
      <c r="FX12" s="29">
        <v>689</v>
      </c>
      <c r="FY12" s="30">
        <v>704</v>
      </c>
      <c r="GA12" s="60">
        <f t="shared" si="60"/>
        <v>2039.299</v>
      </c>
      <c r="GB12" s="54">
        <f t="shared" si="61"/>
        <v>1988.42</v>
      </c>
      <c r="GC12" s="68">
        <f t="shared" si="62"/>
        <v>2090.1779999999999</v>
      </c>
      <c r="GE12" s="60">
        <f t="shared" si="63"/>
        <v>1180.6100000000001</v>
      </c>
      <c r="GF12" s="29">
        <v>1129.374</v>
      </c>
      <c r="GG12" s="30">
        <v>1231.846</v>
      </c>
      <c r="GH12" s="29"/>
      <c r="GI12" s="60">
        <f t="shared" si="64"/>
        <v>1576.34</v>
      </c>
      <c r="GJ12" s="29">
        <v>1531.4269999999999</v>
      </c>
      <c r="GK12" s="30">
        <v>1621.2529999999999</v>
      </c>
      <c r="GL12" s="29"/>
      <c r="GM12" s="71">
        <f>DW12/C12</f>
        <v>0.48886694427088184</v>
      </c>
      <c r="GN12" s="62"/>
    </row>
    <row r="13" spans="1:196" x14ac:dyDescent="0.2">
      <c r="A13" s="1"/>
      <c r="B13" s="72" t="s">
        <v>162</v>
      </c>
      <c r="C13" s="28">
        <v>3310.692</v>
      </c>
      <c r="D13" s="29">
        <v>3231.5730000000003</v>
      </c>
      <c r="E13" s="29">
        <v>2820.14</v>
      </c>
      <c r="F13" s="29">
        <v>190</v>
      </c>
      <c r="G13" s="29">
        <v>2473.002</v>
      </c>
      <c r="H13" s="29">
        <f t="shared" si="0"/>
        <v>3500.692</v>
      </c>
      <c r="I13" s="30">
        <f t="shared" si="1"/>
        <v>3010.14</v>
      </c>
      <c r="J13" s="29"/>
      <c r="K13" s="31">
        <v>74.141000000000005</v>
      </c>
      <c r="L13" s="32">
        <v>14.36</v>
      </c>
      <c r="M13" s="32">
        <v>0.19800000000000001</v>
      </c>
      <c r="N13" s="33">
        <f t="shared" si="2"/>
        <v>88.698999999999998</v>
      </c>
      <c r="O13" s="32">
        <v>41.427</v>
      </c>
      <c r="P13" s="33">
        <f t="shared" si="3"/>
        <v>47.271999999999998</v>
      </c>
      <c r="Q13" s="32">
        <v>2.9670000000000001</v>
      </c>
      <c r="R13" s="33">
        <f t="shared" si="4"/>
        <v>44.305</v>
      </c>
      <c r="S13" s="32">
        <v>3.407</v>
      </c>
      <c r="T13" s="32">
        <v>-1.4890000000000001</v>
      </c>
      <c r="U13" s="32">
        <v>-0.11</v>
      </c>
      <c r="V13" s="33">
        <f t="shared" si="5"/>
        <v>46.113000000000007</v>
      </c>
      <c r="W13" s="32">
        <v>11.468999999999999</v>
      </c>
      <c r="X13" s="34">
        <f t="shared" si="6"/>
        <v>34.644000000000005</v>
      </c>
      <c r="Y13" s="32"/>
      <c r="Z13" s="35">
        <f t="shared" si="7"/>
        <v>2.2942696946657248E-2</v>
      </c>
      <c r="AA13" s="36">
        <f t="shared" si="8"/>
        <v>4.4436563865337397E-3</v>
      </c>
      <c r="AB13" s="37">
        <f t="shared" si="9"/>
        <v>0.45716587395301106</v>
      </c>
      <c r="AC13" s="37">
        <f t="shared" si="10"/>
        <v>0.44977525894078563</v>
      </c>
      <c r="AD13" s="37">
        <f t="shared" si="11"/>
        <v>0.46705148874282687</v>
      </c>
      <c r="AE13" s="36">
        <f t="shared" si="12"/>
        <v>1.2819453560232121E-2</v>
      </c>
      <c r="AF13" s="36">
        <f t="shared" si="13"/>
        <v>1.0720475755924438E-2</v>
      </c>
      <c r="AG13" s="36">
        <f>X13/DU13</f>
        <v>2.0711220341283181E-2</v>
      </c>
      <c r="AH13" s="36">
        <f>(P13+S13+T13)/DU13</f>
        <v>2.9407254606503855E-2</v>
      </c>
      <c r="AI13" s="36">
        <f>R13/DU13</f>
        <v>2.6486855363715249E-2</v>
      </c>
      <c r="AJ13" s="38">
        <f>X13/FO13</f>
        <v>0.10025770548069092</v>
      </c>
      <c r="AK13" s="32"/>
      <c r="AL13" s="44">
        <f t="shared" si="14"/>
        <v>4.4516026043454823E-2</v>
      </c>
      <c r="AM13" s="37">
        <f t="shared" si="15"/>
        <v>1.4704439782789066E-2</v>
      </c>
      <c r="AN13" s="38">
        <f t="shared" si="16"/>
        <v>5.5324476808271204E-2</v>
      </c>
      <c r="AO13" s="32"/>
      <c r="AP13" s="44">
        <f t="shared" si="17"/>
        <v>0.87690752941343342</v>
      </c>
      <c r="AQ13" s="37">
        <f t="shared" si="18"/>
        <v>0.84602466230027518</v>
      </c>
      <c r="AR13" s="37">
        <f t="shared" si="19"/>
        <v>7.2915269677759171E-3</v>
      </c>
      <c r="AS13" s="37">
        <f t="shared" si="20"/>
        <v>0.12865678836931976</v>
      </c>
      <c r="AT13" s="42">
        <v>1.49</v>
      </c>
      <c r="AU13" s="64">
        <v>1.43</v>
      </c>
      <c r="AV13" s="32"/>
      <c r="AW13" s="44">
        <f>FQ13/C13</f>
        <v>0.10958615298553898</v>
      </c>
      <c r="AX13" s="37">
        <v>0.10490000000000001</v>
      </c>
      <c r="AY13" s="37">
        <f t="shared" si="21"/>
        <v>0.21299999999999999</v>
      </c>
      <c r="AZ13" s="37">
        <f t="shared" si="22"/>
        <v>0.21299999999999999</v>
      </c>
      <c r="BA13" s="38">
        <f t="shared" si="23"/>
        <v>0.21299999999999999</v>
      </c>
      <c r="BB13" s="32"/>
      <c r="BC13" s="44">
        <f t="shared" si="24"/>
        <v>0.20097728807835191</v>
      </c>
      <c r="BD13" s="37">
        <f t="shared" si="25"/>
        <v>0.2023504017135036</v>
      </c>
      <c r="BE13" s="38">
        <f t="shared" si="26"/>
        <v>0.20407845855774187</v>
      </c>
      <c r="BF13" s="32"/>
      <c r="BG13" s="44">
        <v>0.03</v>
      </c>
      <c r="BH13" s="38"/>
      <c r="BI13" s="32"/>
      <c r="BJ13" s="44">
        <f>AY13-(4.5%+2.5%+3%+1%+BG13)</f>
        <v>7.2999999999999982E-2</v>
      </c>
      <c r="BK13" s="38"/>
      <c r="BL13" s="32"/>
      <c r="BM13" s="35">
        <f>Q13/FS13</f>
        <v>1.0749826678519132E-3</v>
      </c>
      <c r="BN13" s="37">
        <f t="shared" si="27"/>
        <v>6.0317137629599511E-2</v>
      </c>
      <c r="BO13" s="36">
        <f>FA13/E13</f>
        <v>1.9479529385065992E-2</v>
      </c>
      <c r="BP13" s="37">
        <f t="shared" si="28"/>
        <v>0.14588373383753755</v>
      </c>
      <c r="BQ13" s="37">
        <f t="shared" si="29"/>
        <v>0.81969015722623706</v>
      </c>
      <c r="BR13" s="38">
        <f t="shared" si="30"/>
        <v>0.83107131229776698</v>
      </c>
      <c r="BS13" s="32"/>
      <c r="BT13" s="31">
        <v>53.832999999999998</v>
      </c>
      <c r="BU13" s="32">
        <v>21.553999999999998</v>
      </c>
      <c r="BV13" s="33">
        <f t="shared" si="31"/>
        <v>75.387</v>
      </c>
      <c r="BW13" s="29">
        <v>2820.14</v>
      </c>
      <c r="BX13" s="32">
        <v>7.2110000000000003</v>
      </c>
      <c r="BY13" s="32">
        <v>6.55</v>
      </c>
      <c r="BZ13" s="33">
        <f t="shared" si="32"/>
        <v>2806.3789999999999</v>
      </c>
      <c r="CA13" s="32">
        <v>335.80799999999999</v>
      </c>
      <c r="CB13" s="32">
        <v>55.757000000000005</v>
      </c>
      <c r="CC13" s="33">
        <f t="shared" si="33"/>
        <v>391.565</v>
      </c>
      <c r="CD13" s="32">
        <v>0</v>
      </c>
      <c r="CE13" s="32">
        <v>3.593</v>
      </c>
      <c r="CF13" s="32">
        <v>16.501999999999999</v>
      </c>
      <c r="CG13" s="32">
        <v>17.265999999999931</v>
      </c>
      <c r="CH13" s="33">
        <f t="shared" si="34"/>
        <v>3310.692</v>
      </c>
      <c r="CI13" s="32">
        <v>75.082999999999998</v>
      </c>
      <c r="CJ13" s="29">
        <v>2473.002</v>
      </c>
      <c r="CK13" s="33">
        <f t="shared" si="35"/>
        <v>2548.085</v>
      </c>
      <c r="CL13" s="32">
        <v>375</v>
      </c>
      <c r="CM13" s="32">
        <v>24.800999999999988</v>
      </c>
      <c r="CN13" s="33">
        <f t="shared" si="36"/>
        <v>399.80099999999999</v>
      </c>
      <c r="CO13" s="32">
        <v>0</v>
      </c>
      <c r="CP13" s="32">
        <v>362.80599999999998</v>
      </c>
      <c r="CQ13" s="65">
        <f t="shared" si="37"/>
        <v>3310.692</v>
      </c>
      <c r="CR13" s="32"/>
      <c r="CS13" s="66">
        <v>425.94299999999998</v>
      </c>
      <c r="CT13" s="32"/>
      <c r="CU13" s="28">
        <v>0</v>
      </c>
      <c r="CV13" s="113">
        <v>250</v>
      </c>
      <c r="CW13" s="113">
        <v>150</v>
      </c>
      <c r="CX13" s="113">
        <v>50</v>
      </c>
      <c r="CY13" s="113">
        <v>0</v>
      </c>
      <c r="CZ13" s="30">
        <v>0</v>
      </c>
      <c r="DA13" s="30">
        <f t="shared" si="38"/>
        <v>450</v>
      </c>
      <c r="DB13" s="38">
        <f t="shared" si="39"/>
        <v>0.13592324504967543</v>
      </c>
      <c r="DC13" s="32"/>
      <c r="DD13" s="60" t="s">
        <v>224</v>
      </c>
      <c r="DE13" s="54">
        <v>17.7</v>
      </c>
      <c r="DF13" s="68">
        <v>1</v>
      </c>
      <c r="DG13" s="69" t="s">
        <v>154</v>
      </c>
      <c r="DH13" s="68"/>
      <c r="DI13" s="70" t="s">
        <v>239</v>
      </c>
      <c r="DJ13" s="125">
        <v>3.1999426727111341E-3</v>
      </c>
      <c r="DK13" s="126">
        <v>2.2469421013721555E-3</v>
      </c>
      <c r="DL13" s="54"/>
      <c r="DM13" s="28">
        <v>357.46256399999999</v>
      </c>
      <c r="DN13" s="29">
        <v>357.46256399999999</v>
      </c>
      <c r="DO13" s="30">
        <v>357.46256399999999</v>
      </c>
      <c r="DP13" s="29"/>
      <c r="DQ13" s="28">
        <v>361.81700000000001</v>
      </c>
      <c r="DR13" s="29">
        <v>364.28899999999999</v>
      </c>
      <c r="DS13" s="30">
        <v>367.4</v>
      </c>
      <c r="DT13" s="54"/>
      <c r="DU13" s="60">
        <f t="shared" si="40"/>
        <v>1672.7165</v>
      </c>
      <c r="DV13" s="29">
        <v>1667.2049999999999</v>
      </c>
      <c r="DW13" s="30">
        <v>1678.2280000000001</v>
      </c>
      <c r="DX13" s="29"/>
      <c r="DY13" s="67">
        <v>1800.288</v>
      </c>
      <c r="DZ13" s="54"/>
      <c r="EA13" s="28">
        <v>50.835999999999999</v>
      </c>
      <c r="EB13" s="29">
        <v>24.888000000000002</v>
      </c>
      <c r="EC13" s="29">
        <v>100.31</v>
      </c>
      <c r="ED13" s="29">
        <v>17.074000000000002</v>
      </c>
      <c r="EE13" s="29">
        <v>276.84199999999998</v>
      </c>
      <c r="EF13" s="29">
        <v>29.21</v>
      </c>
      <c r="EG13" s="29">
        <v>9.3330000000000002</v>
      </c>
      <c r="EH13" s="29">
        <v>5.9999999998581188E-3</v>
      </c>
      <c r="EI13" s="30">
        <v>2311.6410000000001</v>
      </c>
      <c r="EJ13" s="30">
        <f t="shared" si="41"/>
        <v>2820.14</v>
      </c>
      <c r="EK13" s="136">
        <v>2583</v>
      </c>
      <c r="EL13" s="137">
        <f t="shared" si="42"/>
        <v>0.91591197600119145</v>
      </c>
      <c r="EM13" s="54"/>
      <c r="EN13" s="44">
        <f t="shared" si="43"/>
        <v>1.8026055444055968E-2</v>
      </c>
      <c r="EO13" s="37">
        <f t="shared" si="44"/>
        <v>8.8250937896700177E-3</v>
      </c>
      <c r="EP13" s="37">
        <f t="shared" si="45"/>
        <v>3.5569156141184485E-2</v>
      </c>
      <c r="EQ13" s="37">
        <f t="shared" si="46"/>
        <v>6.0543093605282018E-3</v>
      </c>
      <c r="ER13" s="37">
        <f t="shared" si="47"/>
        <v>9.8166048494046393E-2</v>
      </c>
      <c r="ES13" s="37">
        <f t="shared" si="48"/>
        <v>1.0357641819200465E-2</v>
      </c>
      <c r="ET13" s="37">
        <f t="shared" si="49"/>
        <v>3.3094101711262564E-3</v>
      </c>
      <c r="EU13" s="37">
        <f t="shared" si="50"/>
        <v>2.1275539511719698E-6</v>
      </c>
      <c r="EV13" s="37">
        <f t="shared" si="51"/>
        <v>0.81969015722623706</v>
      </c>
      <c r="EW13" s="70">
        <f t="shared" si="52"/>
        <v>1</v>
      </c>
      <c r="EX13" s="54"/>
      <c r="EY13" s="31">
        <v>28.03</v>
      </c>
      <c r="EZ13" s="32">
        <v>26.905000000000001</v>
      </c>
      <c r="FA13" s="65">
        <f t="shared" si="53"/>
        <v>54.935000000000002</v>
      </c>
      <c r="FC13" s="31">
        <f>BX13</f>
        <v>7.2110000000000003</v>
      </c>
      <c r="FD13" s="32">
        <f>BY13</f>
        <v>6.55</v>
      </c>
      <c r="FE13" s="65">
        <f t="shared" si="54"/>
        <v>13.760999999999999</v>
      </c>
      <c r="FG13" s="28">
        <f>FK13*E13</f>
        <v>2311.6410000000001</v>
      </c>
      <c r="FH13" s="29">
        <f>E13*FL13</f>
        <v>508.4989999999998</v>
      </c>
      <c r="FI13" s="30">
        <f t="shared" si="55"/>
        <v>2820.14</v>
      </c>
      <c r="FK13" s="44">
        <v>0.81969015722623706</v>
      </c>
      <c r="FL13" s="37">
        <v>0.18030984277376294</v>
      </c>
      <c r="FM13" s="38">
        <f t="shared" si="56"/>
        <v>1</v>
      </c>
      <c r="FN13" s="54"/>
      <c r="FO13" s="60">
        <f t="shared" si="57"/>
        <v>345.54949999999997</v>
      </c>
      <c r="FP13" s="29">
        <v>328.29300000000001</v>
      </c>
      <c r="FQ13" s="30">
        <v>362.80599999999998</v>
      </c>
      <c r="FS13" s="60">
        <f t="shared" si="58"/>
        <v>2760.0445</v>
      </c>
      <c r="FT13" s="29">
        <v>2699.9490000000001</v>
      </c>
      <c r="FU13" s="30">
        <v>2820.14</v>
      </c>
      <c r="FW13" s="60">
        <f t="shared" si="59"/>
        <v>228.285</v>
      </c>
      <c r="FX13" s="29">
        <v>266.57</v>
      </c>
      <c r="FY13" s="30">
        <v>190</v>
      </c>
      <c r="GA13" s="60">
        <f t="shared" si="60"/>
        <v>2988.3294999999998</v>
      </c>
      <c r="GB13" s="54">
        <f t="shared" si="61"/>
        <v>2966.5190000000002</v>
      </c>
      <c r="GC13" s="68">
        <f t="shared" si="62"/>
        <v>3010.14</v>
      </c>
      <c r="GE13" s="60">
        <f t="shared" si="63"/>
        <v>2408.1795000000002</v>
      </c>
      <c r="GF13" s="29">
        <v>2343.357</v>
      </c>
      <c r="GG13" s="30">
        <v>2473.002</v>
      </c>
      <c r="GH13" s="29"/>
      <c r="GI13" s="60">
        <f t="shared" si="64"/>
        <v>3231.5730000000003</v>
      </c>
      <c r="GJ13" s="29">
        <v>3152.4540000000002</v>
      </c>
      <c r="GK13" s="30">
        <v>3310.692</v>
      </c>
      <c r="GL13" s="29"/>
      <c r="GM13" s="71">
        <f>DW13/C13</f>
        <v>0.50691154598494814</v>
      </c>
      <c r="GN13" s="62"/>
    </row>
    <row r="14" spans="1:196" x14ac:dyDescent="0.2">
      <c r="A14" s="1"/>
      <c r="B14" s="72" t="s">
        <v>163</v>
      </c>
      <c r="C14" s="28">
        <v>2684.5889999999999</v>
      </c>
      <c r="D14" s="29">
        <v>2605.0324286200002</v>
      </c>
      <c r="E14" s="29">
        <v>2275.0770000000002</v>
      </c>
      <c r="F14" s="29">
        <v>610</v>
      </c>
      <c r="G14" s="29">
        <v>1990.0409999999999</v>
      </c>
      <c r="H14" s="29">
        <f t="shared" si="0"/>
        <v>3294.5889999999999</v>
      </c>
      <c r="I14" s="30">
        <f t="shared" si="1"/>
        <v>2885.0770000000002</v>
      </c>
      <c r="J14" s="29"/>
      <c r="K14" s="31">
        <v>49.344999999999999</v>
      </c>
      <c r="L14" s="32">
        <v>13.715999999999999</v>
      </c>
      <c r="M14" s="32">
        <v>3.2000000000000001E-2</v>
      </c>
      <c r="N14" s="33">
        <f t="shared" si="2"/>
        <v>63.092999999999996</v>
      </c>
      <c r="O14" s="32">
        <v>49.11</v>
      </c>
      <c r="P14" s="33">
        <f t="shared" si="3"/>
        <v>13.982999999999997</v>
      </c>
      <c r="Q14" s="32">
        <v>-1.641</v>
      </c>
      <c r="R14" s="33">
        <f t="shared" si="4"/>
        <v>15.623999999999997</v>
      </c>
      <c r="S14" s="32">
        <v>7.6040000000000001</v>
      </c>
      <c r="T14" s="32">
        <v>1.155</v>
      </c>
      <c r="U14" s="32">
        <v>-0.39800000000000002</v>
      </c>
      <c r="V14" s="33">
        <f t="shared" si="5"/>
        <v>23.984999999999999</v>
      </c>
      <c r="W14" s="32">
        <v>5.1349999999999998</v>
      </c>
      <c r="X14" s="34">
        <f t="shared" si="6"/>
        <v>18.850000000000001</v>
      </c>
      <c r="Y14" s="32"/>
      <c r="Z14" s="35">
        <f t="shared" si="7"/>
        <v>1.8942182622325436E-2</v>
      </c>
      <c r="AA14" s="36">
        <f t="shared" si="8"/>
        <v>5.2651935727594627E-3</v>
      </c>
      <c r="AB14" s="37">
        <f t="shared" si="9"/>
        <v>0.68348828146746088</v>
      </c>
      <c r="AC14" s="37">
        <f t="shared" si="10"/>
        <v>0.69465465295557094</v>
      </c>
      <c r="AD14" s="37">
        <f t="shared" si="11"/>
        <v>0.77837478008653893</v>
      </c>
      <c r="AE14" s="36">
        <f t="shared" si="12"/>
        <v>1.885197261287673E-2</v>
      </c>
      <c r="AF14" s="36">
        <f t="shared" si="13"/>
        <v>7.2359943749282507E-3</v>
      </c>
      <c r="AG14" s="36">
        <f>X14/DU14</f>
        <v>1.5552387444851505E-2</v>
      </c>
      <c r="AH14" s="36">
        <f>(P14+S14+T14)/DU14</f>
        <v>1.8763522295533838E-2</v>
      </c>
      <c r="AI14" s="36">
        <f>R14/DU14</f>
        <v>1.2890742781875854E-2</v>
      </c>
      <c r="AJ14" s="38">
        <f>X14/FO14</f>
        <v>7.3523949465266303E-2</v>
      </c>
      <c r="AK14" s="32"/>
      <c r="AL14" s="44">
        <f t="shared" si="14"/>
        <v>6.9205439624761736E-2</v>
      </c>
      <c r="AM14" s="37">
        <f t="shared" si="15"/>
        <v>9.3024195264740234E-2</v>
      </c>
      <c r="AN14" s="38">
        <f t="shared" si="16"/>
        <v>5.4158514509955848E-3</v>
      </c>
      <c r="AO14" s="32"/>
      <c r="AP14" s="44">
        <f t="shared" si="17"/>
        <v>0.87471369100913932</v>
      </c>
      <c r="AQ14" s="37">
        <f t="shared" si="18"/>
        <v>0.82853749075720928</v>
      </c>
      <c r="AR14" s="37">
        <f t="shared" si="19"/>
        <v>1.473625790018511E-2</v>
      </c>
      <c r="AS14" s="37">
        <f t="shared" si="20"/>
        <v>0.13866934720361287</v>
      </c>
      <c r="AT14" s="42">
        <v>1.78</v>
      </c>
      <c r="AU14" s="64">
        <v>1.42</v>
      </c>
      <c r="AV14" s="32"/>
      <c r="AW14" s="44">
        <f>FQ14/C14</f>
        <v>9.8806558471333975E-2</v>
      </c>
      <c r="AX14" s="37">
        <v>9.8299999999999998E-2</v>
      </c>
      <c r="AY14" s="37">
        <f t="shared" si="21"/>
        <v>0.19330219130417586</v>
      </c>
      <c r="AZ14" s="37">
        <f t="shared" si="22"/>
        <v>0.21800000000000003</v>
      </c>
      <c r="BA14" s="38">
        <f t="shared" si="23"/>
        <v>0.24270000000000003</v>
      </c>
      <c r="BB14" s="32"/>
      <c r="BC14" s="44">
        <f t="shared" si="24"/>
        <v>0.17939129842718049</v>
      </c>
      <c r="BD14" s="37">
        <f t="shared" si="25"/>
        <v>0.20297065432014708</v>
      </c>
      <c r="BE14" s="38">
        <f t="shared" si="26"/>
        <v>0.22814053244365765</v>
      </c>
      <c r="BF14" s="32"/>
      <c r="BG14" s="44">
        <v>2.9000000000000001E-2</v>
      </c>
      <c r="BH14" s="38"/>
      <c r="BI14" s="32"/>
      <c r="BJ14" s="44">
        <f>AY14-(4.5%+2.5%+3%+1%+BG14)</f>
        <v>5.4302191304175851E-2</v>
      </c>
      <c r="BK14" s="38"/>
      <c r="BL14" s="32"/>
      <c r="BM14" s="35">
        <f>Q14/FS14</f>
        <v>-7.454182561563666E-4</v>
      </c>
      <c r="BN14" s="37">
        <f t="shared" si="27"/>
        <v>-7.2157242107114605E-2</v>
      </c>
      <c r="BO14" s="36">
        <f>FA14/E14</f>
        <v>2.7783675014076446E-2</v>
      </c>
      <c r="BP14" s="37">
        <f t="shared" si="28"/>
        <v>0.2213235294117647</v>
      </c>
      <c r="BQ14" s="37">
        <f t="shared" si="29"/>
        <v>0.7865434884181941</v>
      </c>
      <c r="BR14" s="38">
        <f t="shared" si="30"/>
        <v>0.83167520312282828</v>
      </c>
      <c r="BS14" s="32"/>
      <c r="BT14" s="31">
        <v>32.966999999999999</v>
      </c>
      <c r="BU14" s="32">
        <v>42.146999999999998</v>
      </c>
      <c r="BV14" s="33">
        <f t="shared" si="31"/>
        <v>75.114000000000004</v>
      </c>
      <c r="BW14" s="29">
        <v>2275.0770000000002</v>
      </c>
      <c r="BX14" s="32">
        <v>12.945</v>
      </c>
      <c r="BY14" s="32">
        <v>7.4</v>
      </c>
      <c r="BZ14" s="33">
        <f t="shared" si="32"/>
        <v>2254.732</v>
      </c>
      <c r="CA14" s="32">
        <v>289.66199999999998</v>
      </c>
      <c r="CB14" s="32">
        <v>53.716999999999999</v>
      </c>
      <c r="CC14" s="33">
        <f t="shared" si="33"/>
        <v>343.37899999999996</v>
      </c>
      <c r="CD14" s="32">
        <v>0.03</v>
      </c>
      <c r="CE14" s="32">
        <v>2.2549999999999999</v>
      </c>
      <c r="CF14" s="32">
        <v>1.796</v>
      </c>
      <c r="CG14" s="32">
        <v>7.2829999999999755</v>
      </c>
      <c r="CH14" s="33">
        <f t="shared" si="34"/>
        <v>2684.5889999999999</v>
      </c>
      <c r="CI14" s="32">
        <v>101.95399999999999</v>
      </c>
      <c r="CJ14" s="29">
        <v>1990.0409999999999</v>
      </c>
      <c r="CK14" s="33">
        <f t="shared" si="35"/>
        <v>2091.9949999999999</v>
      </c>
      <c r="CL14" s="32">
        <v>249.952</v>
      </c>
      <c r="CM14" s="32">
        <v>17.462000000000046</v>
      </c>
      <c r="CN14" s="33">
        <f t="shared" si="36"/>
        <v>267.41400000000004</v>
      </c>
      <c r="CO14" s="32">
        <v>59.924999999999997</v>
      </c>
      <c r="CP14" s="32">
        <v>265.255</v>
      </c>
      <c r="CQ14" s="65">
        <f t="shared" si="37"/>
        <v>2684.5890000000004</v>
      </c>
      <c r="CR14" s="32"/>
      <c r="CS14" s="66">
        <v>372.27020413999998</v>
      </c>
      <c r="CT14" s="32"/>
      <c r="CU14" s="28">
        <v>130</v>
      </c>
      <c r="CV14" s="113">
        <v>100</v>
      </c>
      <c r="CW14" s="113">
        <v>150</v>
      </c>
      <c r="CX14" s="113">
        <v>30</v>
      </c>
      <c r="CY14" s="113">
        <v>0</v>
      </c>
      <c r="CZ14" s="30">
        <v>0</v>
      </c>
      <c r="DA14" s="30">
        <f t="shared" si="38"/>
        <v>410</v>
      </c>
      <c r="DB14" s="38">
        <f t="shared" si="39"/>
        <v>0.15272356401668932</v>
      </c>
      <c r="DC14" s="32"/>
      <c r="DD14" s="60" t="s">
        <v>221</v>
      </c>
      <c r="DE14" s="54">
        <v>22</v>
      </c>
      <c r="DF14" s="68">
        <v>2</v>
      </c>
      <c r="DG14" s="69" t="s">
        <v>154</v>
      </c>
      <c r="DH14" s="68"/>
      <c r="DI14" s="70" t="s">
        <v>239</v>
      </c>
      <c r="DJ14" s="125">
        <v>6.2666438542554569E-3</v>
      </c>
      <c r="DK14" s="126">
        <v>7.2064261111210778E-3</v>
      </c>
      <c r="DL14" s="54"/>
      <c r="DM14" s="28">
        <v>234.55036600000003</v>
      </c>
      <c r="DN14" s="29">
        <v>264.51836600000001</v>
      </c>
      <c r="DO14" s="30">
        <v>294.4890249</v>
      </c>
      <c r="DP14" s="29"/>
      <c r="DQ14" s="28">
        <v>263.47199999999998</v>
      </c>
      <c r="DR14" s="29">
        <v>298.10300000000001</v>
      </c>
      <c r="DS14" s="30">
        <v>335.07</v>
      </c>
      <c r="DT14" s="54"/>
      <c r="DU14" s="60">
        <f t="shared" si="40"/>
        <v>1212.0325619999999</v>
      </c>
      <c r="DV14" s="29">
        <v>1210.678124</v>
      </c>
      <c r="DW14" s="30">
        <v>1213.3869999999999</v>
      </c>
      <c r="DX14" s="29"/>
      <c r="DY14" s="67">
        <v>1468.7</v>
      </c>
      <c r="DZ14" s="54"/>
      <c r="EA14" s="28">
        <v>242.816</v>
      </c>
      <c r="EB14" s="29">
        <v>9.6080000000000005</v>
      </c>
      <c r="EC14" s="29">
        <v>94.747</v>
      </c>
      <c r="ED14" s="29">
        <v>16.123000000000001</v>
      </c>
      <c r="EE14" s="29">
        <v>97.253</v>
      </c>
      <c r="EF14" s="29">
        <v>22.111000000000001</v>
      </c>
      <c r="EG14" s="29">
        <v>2.9630000000000001</v>
      </c>
      <c r="EH14" s="29">
        <v>9.0000000002419256E-3</v>
      </c>
      <c r="EI14" s="30">
        <v>1789.4469999999999</v>
      </c>
      <c r="EJ14" s="30">
        <f t="shared" si="41"/>
        <v>2275.0770000000002</v>
      </c>
      <c r="EK14" s="136">
        <v>2051</v>
      </c>
      <c r="EL14" s="137">
        <f t="shared" si="42"/>
        <v>0.90150794896172737</v>
      </c>
      <c r="EM14" s="54"/>
      <c r="EN14" s="44">
        <f t="shared" si="43"/>
        <v>0.10672869533646552</v>
      </c>
      <c r="EO14" s="37">
        <f t="shared" si="44"/>
        <v>4.2231537657846305E-3</v>
      </c>
      <c r="EP14" s="37">
        <f t="shared" si="45"/>
        <v>4.1645623422855577E-2</v>
      </c>
      <c r="EQ14" s="37">
        <f t="shared" si="46"/>
        <v>7.0867931063432138E-3</v>
      </c>
      <c r="ER14" s="37">
        <f t="shared" si="47"/>
        <v>4.2747124602815635E-2</v>
      </c>
      <c r="ES14" s="37">
        <f t="shared" si="48"/>
        <v>9.7187919353938345E-3</v>
      </c>
      <c r="ET14" s="37">
        <f t="shared" si="49"/>
        <v>1.3023735020836656E-3</v>
      </c>
      <c r="EU14" s="37">
        <f t="shared" si="50"/>
        <v>3.9559100638096757E-6</v>
      </c>
      <c r="EV14" s="37">
        <f t="shared" si="51"/>
        <v>0.7865434884181941</v>
      </c>
      <c r="EW14" s="70">
        <f t="shared" si="52"/>
        <v>1</v>
      </c>
      <c r="EX14" s="54"/>
      <c r="EY14" s="31">
        <v>14.920999999999999</v>
      </c>
      <c r="EZ14" s="32">
        <v>48.289000000000001</v>
      </c>
      <c r="FA14" s="65">
        <f t="shared" si="53"/>
        <v>63.21</v>
      </c>
      <c r="FC14" s="31">
        <f>BX14</f>
        <v>12.945</v>
      </c>
      <c r="FD14" s="32">
        <f>BY14</f>
        <v>7.4</v>
      </c>
      <c r="FE14" s="65">
        <f t="shared" si="54"/>
        <v>20.344999999999999</v>
      </c>
      <c r="FG14" s="28">
        <f>FK14*E14</f>
        <v>1789.4469999999999</v>
      </c>
      <c r="FH14" s="29">
        <f>E14*FL14</f>
        <v>485.63000000000028</v>
      </c>
      <c r="FI14" s="30">
        <f t="shared" si="55"/>
        <v>2275.0770000000002</v>
      </c>
      <c r="FK14" s="44">
        <v>0.7865434884181941</v>
      </c>
      <c r="FL14" s="37">
        <v>0.2134565115818059</v>
      </c>
      <c r="FM14" s="38">
        <f t="shared" si="56"/>
        <v>1</v>
      </c>
      <c r="FN14" s="54"/>
      <c r="FO14" s="60">
        <f t="shared" si="57"/>
        <v>256.37904570000001</v>
      </c>
      <c r="FP14" s="29">
        <v>247.50309140000002</v>
      </c>
      <c r="FQ14" s="30">
        <v>265.255</v>
      </c>
      <c r="FS14" s="60">
        <f t="shared" si="58"/>
        <v>2201.44863162</v>
      </c>
      <c r="FT14" s="29">
        <v>2127.8202632399998</v>
      </c>
      <c r="FU14" s="30">
        <v>2275.0770000000002</v>
      </c>
      <c r="FW14" s="60">
        <f t="shared" si="59"/>
        <v>560.85799999999995</v>
      </c>
      <c r="FX14" s="29">
        <v>511.71600000000001</v>
      </c>
      <c r="FY14" s="30">
        <v>610</v>
      </c>
      <c r="GA14" s="60">
        <f t="shared" si="60"/>
        <v>2762.3066316200002</v>
      </c>
      <c r="GB14" s="54">
        <f t="shared" si="61"/>
        <v>2639.5362632399997</v>
      </c>
      <c r="GC14" s="68">
        <f t="shared" si="62"/>
        <v>2885.0770000000002</v>
      </c>
      <c r="GE14" s="60">
        <f t="shared" si="63"/>
        <v>1984.68114496</v>
      </c>
      <c r="GF14" s="29">
        <v>1979.3212899200003</v>
      </c>
      <c r="GG14" s="30">
        <v>1990.0409999999999</v>
      </c>
      <c r="GH14" s="29"/>
      <c r="GI14" s="60">
        <f t="shared" si="64"/>
        <v>2605.0324286200002</v>
      </c>
      <c r="GJ14" s="29">
        <v>2525.4758572400001</v>
      </c>
      <c r="GK14" s="30">
        <v>2684.5889999999999</v>
      </c>
      <c r="GL14" s="29"/>
      <c r="GM14" s="71">
        <f>DW14/C14</f>
        <v>0.45198240773541126</v>
      </c>
      <c r="GN14" s="62"/>
    </row>
    <row r="15" spans="1:196" x14ac:dyDescent="0.2">
      <c r="A15" s="1"/>
      <c r="B15" s="72" t="s">
        <v>166</v>
      </c>
      <c r="C15" s="28">
        <v>3666.5430000000001</v>
      </c>
      <c r="D15" s="29">
        <v>3487.6985</v>
      </c>
      <c r="E15" s="29">
        <v>3197.0010000000002</v>
      </c>
      <c r="F15" s="29">
        <v>1472.1959999999999</v>
      </c>
      <c r="G15" s="29">
        <v>2571.3110000000001</v>
      </c>
      <c r="H15" s="29">
        <f t="shared" si="0"/>
        <v>5138.7389999999996</v>
      </c>
      <c r="I15" s="30">
        <f t="shared" si="1"/>
        <v>4669.1970000000001</v>
      </c>
      <c r="J15" s="29"/>
      <c r="K15" s="31">
        <v>66.075999999999993</v>
      </c>
      <c r="L15" s="32">
        <v>27.489000000000004</v>
      </c>
      <c r="M15" s="32">
        <v>4.2000000000000003E-2</v>
      </c>
      <c r="N15" s="33">
        <f t="shared" si="2"/>
        <v>93.606999999999999</v>
      </c>
      <c r="O15" s="32">
        <v>53.32</v>
      </c>
      <c r="P15" s="33">
        <f t="shared" si="3"/>
        <v>40.286999999999999</v>
      </c>
      <c r="Q15" s="32">
        <v>2.1320000000000001</v>
      </c>
      <c r="R15" s="33">
        <f t="shared" si="4"/>
        <v>38.155000000000001</v>
      </c>
      <c r="S15" s="32">
        <v>4.6899999999999995</v>
      </c>
      <c r="T15" s="32">
        <v>2.851</v>
      </c>
      <c r="U15" s="32">
        <v>0.21499999999999997</v>
      </c>
      <c r="V15" s="33">
        <f t="shared" si="5"/>
        <v>45.911000000000001</v>
      </c>
      <c r="W15" s="32">
        <v>10.860999999999999</v>
      </c>
      <c r="X15" s="34">
        <f t="shared" si="6"/>
        <v>35.050000000000004</v>
      </c>
      <c r="Y15" s="32"/>
      <c r="Z15" s="35">
        <f t="shared" si="7"/>
        <v>1.8945444968938685E-2</v>
      </c>
      <c r="AA15" s="36">
        <f t="shared" si="8"/>
        <v>7.8817019303704158E-3</v>
      </c>
      <c r="AB15" s="37">
        <f t="shared" si="9"/>
        <v>0.52714833709020448</v>
      </c>
      <c r="AC15" s="37">
        <f t="shared" si="10"/>
        <v>0.54243771427408771</v>
      </c>
      <c r="AD15" s="37">
        <f t="shared" si="11"/>
        <v>0.56961552020682216</v>
      </c>
      <c r="AE15" s="36">
        <f t="shared" si="12"/>
        <v>1.5288018732123777E-2</v>
      </c>
      <c r="AF15" s="36">
        <f t="shared" si="13"/>
        <v>1.0049607212320677E-2</v>
      </c>
      <c r="AG15" s="36">
        <f>X15/DU15</f>
        <v>1.9849213931486517E-2</v>
      </c>
      <c r="AH15" s="36">
        <f>(P15+S15+T15)/DU15</f>
        <v>2.7085540767906903E-2</v>
      </c>
      <c r="AI15" s="36">
        <f>R15/DU15</f>
        <v>2.1607610771922053E-2</v>
      </c>
      <c r="AJ15" s="38">
        <f>X15/FO15</f>
        <v>8.870352397209573E-2</v>
      </c>
      <c r="AK15" s="32"/>
      <c r="AL15" s="44">
        <f t="shared" si="14"/>
        <v>0.12139903693705582</v>
      </c>
      <c r="AM15" s="37">
        <f t="shared" si="15"/>
        <v>0.12845009846030689</v>
      </c>
      <c r="AN15" s="38">
        <f t="shared" si="16"/>
        <v>0.11655153666848472</v>
      </c>
      <c r="AO15" s="32"/>
      <c r="AP15" s="44">
        <f t="shared" si="17"/>
        <v>0.80428845658790848</v>
      </c>
      <c r="AQ15" s="37">
        <f t="shared" si="18"/>
        <v>0.79624802278152063</v>
      </c>
      <c r="AR15" s="37">
        <f t="shared" si="19"/>
        <v>7.9423587831916873E-2</v>
      </c>
      <c r="AS15" s="37">
        <f t="shared" si="20"/>
        <v>0.1000296464544395</v>
      </c>
      <c r="AT15" s="42">
        <v>2.25</v>
      </c>
      <c r="AU15" s="64">
        <v>1.34</v>
      </c>
      <c r="AV15" s="32"/>
      <c r="AW15" s="44">
        <f>FQ15/C15</f>
        <v>0.11202950572242028</v>
      </c>
      <c r="AX15" s="37">
        <v>0.1023</v>
      </c>
      <c r="AY15" s="37">
        <f t="shared" si="21"/>
        <v>0.1909116873339432</v>
      </c>
      <c r="AZ15" s="37">
        <f t="shared" si="22"/>
        <v>0.20732586743470438</v>
      </c>
      <c r="BA15" s="38">
        <f t="shared" si="23"/>
        <v>0.22921144090238596</v>
      </c>
      <c r="BB15" s="32"/>
      <c r="BC15" s="44">
        <f t="shared" si="24"/>
        <v>0.17349999999999999</v>
      </c>
      <c r="BD15" s="37">
        <f t="shared" si="25"/>
        <v>0.1903</v>
      </c>
      <c r="BE15" s="38">
        <f t="shared" si="26"/>
        <v>0.20730000000000001</v>
      </c>
      <c r="BF15" s="32"/>
      <c r="BG15" s="44">
        <v>2.1999999999999999E-2</v>
      </c>
      <c r="BH15" s="38"/>
      <c r="BI15" s="32"/>
      <c r="BJ15" s="44">
        <f>AY15-(4.5%+2.5%+3%+1%+BG15)</f>
        <v>5.8911687333943197E-2</v>
      </c>
      <c r="BK15" s="38"/>
      <c r="BL15" s="32"/>
      <c r="BM15" s="35">
        <f>Q15/FS15</f>
        <v>7.0503752952468662E-4</v>
      </c>
      <c r="BN15" s="37">
        <f t="shared" si="27"/>
        <v>4.4576398762231337E-2</v>
      </c>
      <c r="BO15" s="36">
        <f>FA15/E15</f>
        <v>9.2799470503762745E-3</v>
      </c>
      <c r="BP15" s="37">
        <f t="shared" si="28"/>
        <v>6.9779475407368383E-2</v>
      </c>
      <c r="BQ15" s="37">
        <f t="shared" si="29"/>
        <v>0.84938978749146465</v>
      </c>
      <c r="BR15" s="38">
        <f t="shared" si="30"/>
        <v>0.8968771289795654</v>
      </c>
      <c r="BS15" s="32"/>
      <c r="BT15" s="31">
        <v>72.971999999999994</v>
      </c>
      <c r="BU15" s="32">
        <v>80.350999999999999</v>
      </c>
      <c r="BV15" s="33">
        <f t="shared" si="31"/>
        <v>153.32299999999998</v>
      </c>
      <c r="BW15" s="29">
        <v>3197.0010000000002</v>
      </c>
      <c r="BX15" s="32">
        <v>9.2919999999999998</v>
      </c>
      <c r="BY15" s="32">
        <v>5.1150000000000002</v>
      </c>
      <c r="BZ15" s="33">
        <f t="shared" si="32"/>
        <v>3182.5940000000005</v>
      </c>
      <c r="CA15" s="32">
        <v>207.13</v>
      </c>
      <c r="CB15" s="32">
        <v>99.899000000000001</v>
      </c>
      <c r="CC15" s="33">
        <f t="shared" si="33"/>
        <v>307.029</v>
      </c>
      <c r="CD15" s="32">
        <v>0</v>
      </c>
      <c r="CE15" s="32">
        <v>8.0000000000000002E-3</v>
      </c>
      <c r="CF15" s="32">
        <v>8.9380000000000006</v>
      </c>
      <c r="CG15" s="32">
        <v>14.650999999999753</v>
      </c>
      <c r="CH15" s="33">
        <f t="shared" si="34"/>
        <v>3666.5430000000001</v>
      </c>
      <c r="CI15" s="32">
        <v>100.06</v>
      </c>
      <c r="CJ15" s="29">
        <v>2571.3110000000001</v>
      </c>
      <c r="CK15" s="33">
        <f t="shared" si="35"/>
        <v>2671.3710000000001</v>
      </c>
      <c r="CL15" s="32">
        <v>487.91300000000001</v>
      </c>
      <c r="CM15" s="32">
        <v>26.49799999999999</v>
      </c>
      <c r="CN15" s="33">
        <f t="shared" si="36"/>
        <v>514.41100000000006</v>
      </c>
      <c r="CO15" s="32">
        <v>70</v>
      </c>
      <c r="CP15" s="32">
        <v>410.76100000000002</v>
      </c>
      <c r="CQ15" s="65">
        <f t="shared" si="37"/>
        <v>3666.5430000000001</v>
      </c>
      <c r="CR15" s="32"/>
      <c r="CS15" s="66">
        <v>366.76299999999998</v>
      </c>
      <c r="CT15" s="32"/>
      <c r="CU15" s="28">
        <v>163</v>
      </c>
      <c r="CV15" s="113">
        <v>225</v>
      </c>
      <c r="CW15" s="113">
        <v>130</v>
      </c>
      <c r="CX15" s="113">
        <v>100</v>
      </c>
      <c r="CY15" s="113">
        <v>40</v>
      </c>
      <c r="CZ15" s="30">
        <v>0</v>
      </c>
      <c r="DA15" s="30">
        <f t="shared" si="38"/>
        <v>658</v>
      </c>
      <c r="DB15" s="38">
        <f t="shared" si="39"/>
        <v>0.17946059817108376</v>
      </c>
      <c r="DC15" s="32"/>
      <c r="DD15" s="60" t="s">
        <v>223</v>
      </c>
      <c r="DE15" s="54">
        <v>29.5</v>
      </c>
      <c r="DF15" s="68">
        <v>4</v>
      </c>
      <c r="DG15" s="69" t="s">
        <v>154</v>
      </c>
      <c r="DH15" s="57" t="s">
        <v>155</v>
      </c>
      <c r="DI15" s="70">
        <v>9.8663453111305879E-2</v>
      </c>
      <c r="DJ15" s="125">
        <v>1.577037287385729E-2</v>
      </c>
      <c r="DK15" s="126">
        <v>1.7374677555420017E-2</v>
      </c>
      <c r="DL15" s="54"/>
      <c r="DM15" s="28">
        <v>348.92700000000002</v>
      </c>
      <c r="DN15" s="29">
        <v>378.92700000000002</v>
      </c>
      <c r="DO15" s="30">
        <v>418.92700000000002</v>
      </c>
      <c r="DP15" s="29"/>
      <c r="DQ15" s="28">
        <v>412.05942825850781</v>
      </c>
      <c r="DR15" s="29">
        <v>451.95913082186769</v>
      </c>
      <c r="DS15" s="30">
        <v>492.33382984431518</v>
      </c>
      <c r="DT15" s="54"/>
      <c r="DU15" s="60">
        <f t="shared" si="40"/>
        <v>1765.8130000000001</v>
      </c>
      <c r="DV15" s="29">
        <v>1703.9380000000001</v>
      </c>
      <c r="DW15" s="30">
        <v>1827.6880000000001</v>
      </c>
      <c r="DX15" s="29"/>
      <c r="DY15" s="67">
        <v>2374.9822954380857</v>
      </c>
      <c r="DZ15" s="54"/>
      <c r="EA15" s="28">
        <v>53.493000000000002</v>
      </c>
      <c r="EB15" s="29">
        <v>15.105</v>
      </c>
      <c r="EC15" s="29">
        <v>76.659000000000006</v>
      </c>
      <c r="ED15" s="29">
        <v>22.372</v>
      </c>
      <c r="EE15" s="29">
        <v>260.54500000000002</v>
      </c>
      <c r="EF15" s="29">
        <v>39.561999999999998</v>
      </c>
      <c r="EG15" s="29">
        <v>13.763999999999999</v>
      </c>
      <c r="EH15" s="29">
        <v>1.0000000002037268E-3</v>
      </c>
      <c r="EI15" s="30">
        <v>2715.5</v>
      </c>
      <c r="EJ15" s="30">
        <f t="shared" si="41"/>
        <v>3197.0010000000002</v>
      </c>
      <c r="EK15" s="136">
        <v>2941</v>
      </c>
      <c r="EL15" s="137">
        <f t="shared" si="42"/>
        <v>0.91992464187530743</v>
      </c>
      <c r="EM15" s="54"/>
      <c r="EN15" s="44">
        <f t="shared" si="43"/>
        <v>1.6732243749689162E-2</v>
      </c>
      <c r="EO15" s="37">
        <f t="shared" si="44"/>
        <v>4.7247404677070786E-3</v>
      </c>
      <c r="EP15" s="37">
        <f t="shared" si="45"/>
        <v>2.3978409765902483E-2</v>
      </c>
      <c r="EQ15" s="37">
        <f t="shared" si="46"/>
        <v>6.997808258427194E-3</v>
      </c>
      <c r="ER15" s="37">
        <f t="shared" si="47"/>
        <v>8.1496690179327438E-2</v>
      </c>
      <c r="ES15" s="37">
        <f t="shared" si="48"/>
        <v>1.2374722435182221E-2</v>
      </c>
      <c r="ET15" s="37">
        <f t="shared" si="49"/>
        <v>4.3052848591539376E-3</v>
      </c>
      <c r="EU15" s="37">
        <f t="shared" si="50"/>
        <v>3.1279314589007848E-7</v>
      </c>
      <c r="EV15" s="37">
        <f t="shared" si="51"/>
        <v>0.84938978749146465</v>
      </c>
      <c r="EW15" s="70">
        <f t="shared" si="52"/>
        <v>1</v>
      </c>
      <c r="EX15" s="54"/>
      <c r="EY15" s="31">
        <v>7.5019999999999998</v>
      </c>
      <c r="EZ15" s="32">
        <v>22.166</v>
      </c>
      <c r="FA15" s="65">
        <f t="shared" si="53"/>
        <v>29.667999999999999</v>
      </c>
      <c r="FC15" s="31">
        <f>BX15</f>
        <v>9.2919999999999998</v>
      </c>
      <c r="FD15" s="32">
        <f>BY15</f>
        <v>5.1150000000000002</v>
      </c>
      <c r="FE15" s="65">
        <f t="shared" si="54"/>
        <v>14.407</v>
      </c>
      <c r="FG15" s="28">
        <f>FK15*E15</f>
        <v>2715.5</v>
      </c>
      <c r="FH15" s="29">
        <f>E15*FL15</f>
        <v>481.50100000000003</v>
      </c>
      <c r="FI15" s="30">
        <f t="shared" si="55"/>
        <v>3197.0010000000002</v>
      </c>
      <c r="FK15" s="44">
        <v>0.84938978749146465</v>
      </c>
      <c r="FL15" s="37">
        <v>0.15061021250853535</v>
      </c>
      <c r="FM15" s="38">
        <f t="shared" si="56"/>
        <v>1</v>
      </c>
      <c r="FN15" s="54"/>
      <c r="FO15" s="60">
        <f t="shared" si="57"/>
        <v>395.13650000000001</v>
      </c>
      <c r="FP15" s="29">
        <v>379.512</v>
      </c>
      <c r="FQ15" s="30">
        <v>410.76100000000002</v>
      </c>
      <c r="FS15" s="60">
        <f t="shared" si="58"/>
        <v>3023.9525000000003</v>
      </c>
      <c r="FT15" s="29">
        <v>2850.904</v>
      </c>
      <c r="FU15" s="30">
        <v>3197.0010000000002</v>
      </c>
      <c r="FW15" s="60">
        <f t="shared" si="59"/>
        <v>1379.5</v>
      </c>
      <c r="FX15" s="29">
        <v>1286.8040000000001</v>
      </c>
      <c r="FY15" s="30">
        <v>1472.1959999999999</v>
      </c>
      <c r="GA15" s="60">
        <f t="shared" si="60"/>
        <v>4403.4525000000003</v>
      </c>
      <c r="GB15" s="54">
        <f t="shared" si="61"/>
        <v>4137.7080000000005</v>
      </c>
      <c r="GC15" s="68">
        <f t="shared" si="62"/>
        <v>4669.1970000000001</v>
      </c>
      <c r="GE15" s="60">
        <f t="shared" si="63"/>
        <v>2437.1075000000001</v>
      </c>
      <c r="GF15" s="29">
        <v>2302.904</v>
      </c>
      <c r="GG15" s="30">
        <v>2571.3110000000001</v>
      </c>
      <c r="GH15" s="29"/>
      <c r="GI15" s="60">
        <f t="shared" si="64"/>
        <v>3487.6985</v>
      </c>
      <c r="GJ15" s="29">
        <v>3308.8539999999998</v>
      </c>
      <c r="GK15" s="30">
        <v>3666.5430000000001</v>
      </c>
      <c r="GL15" s="29"/>
      <c r="GM15" s="71">
        <f>DW15/C15</f>
        <v>0.49847717591202395</v>
      </c>
      <c r="GN15" s="62"/>
    </row>
    <row r="16" spans="1:196" x14ac:dyDescent="0.2">
      <c r="A16" s="1"/>
      <c r="B16" s="72" t="s">
        <v>167</v>
      </c>
      <c r="C16" s="28">
        <v>5965.1880000000001</v>
      </c>
      <c r="D16" s="29">
        <v>5703.6399999999994</v>
      </c>
      <c r="E16" s="29">
        <v>5027.5619999999999</v>
      </c>
      <c r="F16" s="29">
        <v>1761</v>
      </c>
      <c r="G16" s="29">
        <v>4322.1989999999996</v>
      </c>
      <c r="H16" s="29">
        <f t="shared" si="0"/>
        <v>7726.1880000000001</v>
      </c>
      <c r="I16" s="30">
        <f t="shared" si="1"/>
        <v>6788.5619999999999</v>
      </c>
      <c r="J16" s="29"/>
      <c r="K16" s="31">
        <v>124.51300000000001</v>
      </c>
      <c r="L16" s="32">
        <v>43.423999999999999</v>
      </c>
      <c r="M16" s="32">
        <v>1.639</v>
      </c>
      <c r="N16" s="33">
        <f t="shared" si="2"/>
        <v>169.57600000000002</v>
      </c>
      <c r="O16" s="32">
        <v>74.448000000000008</v>
      </c>
      <c r="P16" s="33">
        <f t="shared" si="3"/>
        <v>95.128000000000014</v>
      </c>
      <c r="Q16" s="32">
        <v>0.495</v>
      </c>
      <c r="R16" s="33">
        <f t="shared" si="4"/>
        <v>94.63300000000001</v>
      </c>
      <c r="S16" s="32">
        <v>12.439</v>
      </c>
      <c r="T16" s="32">
        <v>2.7869999999999999</v>
      </c>
      <c r="U16" s="32">
        <v>-0.439</v>
      </c>
      <c r="V16" s="33">
        <f t="shared" si="5"/>
        <v>109.42000000000002</v>
      </c>
      <c r="W16" s="32">
        <v>25.358000000000001</v>
      </c>
      <c r="X16" s="34">
        <f t="shared" si="6"/>
        <v>84.062000000000012</v>
      </c>
      <c r="Y16" s="32"/>
      <c r="Z16" s="35">
        <f t="shared" si="7"/>
        <v>2.1830445119257181E-2</v>
      </c>
      <c r="AA16" s="36">
        <f t="shared" si="8"/>
        <v>7.6133837338962498E-3</v>
      </c>
      <c r="AB16" s="37">
        <f t="shared" si="9"/>
        <v>0.40285278297853921</v>
      </c>
      <c r="AC16" s="37">
        <f t="shared" si="10"/>
        <v>0.40902123451363898</v>
      </c>
      <c r="AD16" s="37">
        <f t="shared" si="11"/>
        <v>0.43902439024390244</v>
      </c>
      <c r="AE16" s="36">
        <f t="shared" si="12"/>
        <v>1.3052717212166269E-2</v>
      </c>
      <c r="AF16" s="36">
        <f t="shared" si="13"/>
        <v>1.4738307466810673E-2</v>
      </c>
      <c r="AG16" s="36">
        <f>X16/DU16</f>
        <v>2.8655144091278412E-2</v>
      </c>
      <c r="AH16" s="36">
        <f>(P16+S16+T16)/DU16</f>
        <v>3.7617589053899954E-2</v>
      </c>
      <c r="AI16" s="36">
        <f>R16/DU16</f>
        <v>3.2258597830053408E-2</v>
      </c>
      <c r="AJ16" s="38">
        <f>X16/FO16</f>
        <v>0.12075635406655952</v>
      </c>
      <c r="AK16" s="32"/>
      <c r="AL16" s="44">
        <f t="shared" si="14"/>
        <v>8.8559001660262093E-2</v>
      </c>
      <c r="AM16" s="37">
        <f t="shared" si="15"/>
        <v>9.4656043942576942E-2</v>
      </c>
      <c r="AN16" s="38">
        <f t="shared" si="16"/>
        <v>8.8211575651266555E-2</v>
      </c>
      <c r="AO16" s="32"/>
      <c r="AP16" s="44">
        <f t="shared" si="17"/>
        <v>0.85970078539061268</v>
      </c>
      <c r="AQ16" s="37">
        <f t="shared" si="18"/>
        <v>0.8362732796675183</v>
      </c>
      <c r="AR16" s="37">
        <f t="shared" si="19"/>
        <v>1.3688755492701982E-2</v>
      </c>
      <c r="AS16" s="37">
        <f t="shared" si="20"/>
        <v>0.12816863441688678</v>
      </c>
      <c r="AT16" s="42">
        <v>1.22</v>
      </c>
      <c r="AU16" s="64">
        <v>1.48</v>
      </c>
      <c r="AV16" s="32"/>
      <c r="AW16" s="44">
        <f>FQ16/C16</f>
        <v>0.12347121331297521</v>
      </c>
      <c r="AX16" s="37">
        <v>0.1082</v>
      </c>
      <c r="AY16" s="37">
        <f t="shared" si="21"/>
        <v>0.22088519134775375</v>
      </c>
      <c r="AZ16" s="37">
        <f t="shared" si="22"/>
        <v>0.22088519134775375</v>
      </c>
      <c r="BA16" s="38">
        <f t="shared" si="23"/>
        <v>0.23752412645590681</v>
      </c>
      <c r="BB16" s="32"/>
      <c r="BC16" s="44">
        <f t="shared" si="24"/>
        <v>0.19706356708963754</v>
      </c>
      <c r="BD16" s="37">
        <f t="shared" si="25"/>
        <v>0.20061916659456222</v>
      </c>
      <c r="BE16" s="38">
        <f t="shared" si="26"/>
        <v>0.2185342073286409</v>
      </c>
      <c r="BF16" s="32"/>
      <c r="BG16" s="44">
        <v>2.8000000000000001E-2</v>
      </c>
      <c r="BH16" s="38"/>
      <c r="BI16" s="32"/>
      <c r="BJ16" s="44">
        <f>AY16-(4.5%+2.5%+3%+1%+BG16)</f>
        <v>8.2885191347753739E-2</v>
      </c>
      <c r="BK16" s="38"/>
      <c r="BL16" s="32"/>
      <c r="BM16" s="35">
        <f>Q16/FS16</f>
        <v>1.0263204545666594E-4</v>
      </c>
      <c r="BN16" s="37">
        <f t="shared" si="27"/>
        <v>4.4855646374395127E-3</v>
      </c>
      <c r="BO16" s="36">
        <f>FA16/E16</f>
        <v>2.2740644471415769E-3</v>
      </c>
      <c r="BP16" s="37">
        <f t="shared" si="28"/>
        <v>1.5137171931952235E-2</v>
      </c>
      <c r="BQ16" s="37">
        <f t="shared" si="29"/>
        <v>0.69258678460852396</v>
      </c>
      <c r="BR16" s="38">
        <f t="shared" si="30"/>
        <v>0.772331901807776</v>
      </c>
      <c r="BS16" s="32"/>
      <c r="BT16" s="31">
        <v>72.965999999999994</v>
      </c>
      <c r="BU16" s="32">
        <v>55.564</v>
      </c>
      <c r="BV16" s="33">
        <f t="shared" si="31"/>
        <v>128.53</v>
      </c>
      <c r="BW16" s="29">
        <v>5027.5619999999999</v>
      </c>
      <c r="BX16" s="32">
        <v>0</v>
      </c>
      <c r="BY16" s="32">
        <v>18.763999999999999</v>
      </c>
      <c r="BZ16" s="33">
        <f t="shared" si="32"/>
        <v>5008.7979999999998</v>
      </c>
      <c r="CA16" s="32">
        <v>635</v>
      </c>
      <c r="CB16" s="32">
        <v>144.94</v>
      </c>
      <c r="CC16" s="33">
        <f t="shared" si="33"/>
        <v>779.94</v>
      </c>
      <c r="CD16" s="32">
        <v>8.1269999999999989</v>
      </c>
      <c r="CE16" s="32">
        <v>3.4220000000000002</v>
      </c>
      <c r="CF16" s="32">
        <v>21.303000000000001</v>
      </c>
      <c r="CG16" s="32">
        <v>15.068000000000534</v>
      </c>
      <c r="CH16" s="33">
        <f t="shared" si="34"/>
        <v>5965.1880000000001</v>
      </c>
      <c r="CI16" s="32">
        <v>46.42</v>
      </c>
      <c r="CJ16" s="29">
        <v>4322.1989999999996</v>
      </c>
      <c r="CK16" s="33">
        <f t="shared" si="35"/>
        <v>4368.6189999999997</v>
      </c>
      <c r="CL16" s="32">
        <v>749.78599999999994</v>
      </c>
      <c r="CM16" s="32">
        <v>60.254000000000474</v>
      </c>
      <c r="CN16" s="33">
        <f t="shared" si="36"/>
        <v>810.04000000000042</v>
      </c>
      <c r="CO16" s="32">
        <v>50</v>
      </c>
      <c r="CP16" s="32">
        <v>736.529</v>
      </c>
      <c r="CQ16" s="65">
        <f t="shared" si="37"/>
        <v>5965.1880000000001</v>
      </c>
      <c r="CR16" s="32"/>
      <c r="CS16" s="66">
        <v>764.55</v>
      </c>
      <c r="CT16" s="32"/>
      <c r="CU16" s="28">
        <v>250</v>
      </c>
      <c r="CV16" s="113">
        <v>200</v>
      </c>
      <c r="CW16" s="113">
        <v>200</v>
      </c>
      <c r="CX16" s="113">
        <v>150</v>
      </c>
      <c r="CY16" s="113">
        <v>0</v>
      </c>
      <c r="CZ16" s="30">
        <v>0</v>
      </c>
      <c r="DA16" s="30">
        <f t="shared" si="38"/>
        <v>800</v>
      </c>
      <c r="DB16" s="38">
        <f t="shared" si="39"/>
        <v>0.13411144795436455</v>
      </c>
      <c r="DC16" s="32"/>
      <c r="DD16" s="60" t="s">
        <v>221</v>
      </c>
      <c r="DE16" s="54">
        <v>40.4</v>
      </c>
      <c r="DF16" s="68">
        <v>2</v>
      </c>
      <c r="DG16" s="69" t="s">
        <v>154</v>
      </c>
      <c r="DH16" s="68"/>
      <c r="DI16" s="70" t="s">
        <v>239</v>
      </c>
      <c r="DJ16" s="125">
        <v>1.936745494566602E-2</v>
      </c>
      <c r="DK16" s="126">
        <v>2.0779014913041273E-2</v>
      </c>
      <c r="DL16" s="54"/>
      <c r="DM16" s="28">
        <v>663.76</v>
      </c>
      <c r="DN16" s="29">
        <v>663.76</v>
      </c>
      <c r="DO16" s="30">
        <v>713.76</v>
      </c>
      <c r="DP16" s="29"/>
      <c r="DQ16" s="28">
        <v>733.36300000000006</v>
      </c>
      <c r="DR16" s="29">
        <v>746.59500000000003</v>
      </c>
      <c r="DS16" s="30">
        <v>813.26499999999999</v>
      </c>
      <c r="DT16" s="54"/>
      <c r="DU16" s="60">
        <f t="shared" si="40"/>
        <v>2933.5744999999997</v>
      </c>
      <c r="DV16" s="29">
        <v>2862.1489999999999</v>
      </c>
      <c r="DW16" s="30">
        <v>3005</v>
      </c>
      <c r="DX16" s="29"/>
      <c r="DY16" s="67">
        <v>3721.4540000000002</v>
      </c>
      <c r="DZ16" s="54"/>
      <c r="EA16" s="28">
        <v>469.04899999999998</v>
      </c>
      <c r="EB16" s="29">
        <v>60.48</v>
      </c>
      <c r="EC16" s="29">
        <v>322.45400000000001</v>
      </c>
      <c r="ED16" s="29">
        <v>39.374000000000002</v>
      </c>
      <c r="EE16" s="29">
        <v>539.61699999999996</v>
      </c>
      <c r="EF16" s="29">
        <v>59.438000000000002</v>
      </c>
      <c r="EG16" s="29">
        <v>55.127000000000002</v>
      </c>
      <c r="EH16" s="29">
        <v>0</v>
      </c>
      <c r="EI16" s="30">
        <v>3482.0230000000001</v>
      </c>
      <c r="EJ16" s="30">
        <f t="shared" si="41"/>
        <v>5027.5619999999999</v>
      </c>
      <c r="EK16" s="136">
        <v>4609.902</v>
      </c>
      <c r="EL16" s="137">
        <f t="shared" si="42"/>
        <v>0.91692593746233264</v>
      </c>
      <c r="EM16" s="54"/>
      <c r="EN16" s="44">
        <f t="shared" si="43"/>
        <v>9.3295517787746821E-2</v>
      </c>
      <c r="EO16" s="37">
        <f t="shared" si="44"/>
        <v>1.2029687550347464E-2</v>
      </c>
      <c r="EP16" s="37">
        <f t="shared" si="45"/>
        <v>6.4137249824069806E-2</v>
      </c>
      <c r="EQ16" s="37">
        <f t="shared" si="46"/>
        <v>7.8316289286934713E-3</v>
      </c>
      <c r="ER16" s="37">
        <f t="shared" si="47"/>
        <v>0.10733174449166415</v>
      </c>
      <c r="ES16" s="37">
        <f t="shared" si="48"/>
        <v>1.1822430036665884E-2</v>
      </c>
      <c r="ET16" s="37">
        <f t="shared" si="49"/>
        <v>1.0964956772288438E-2</v>
      </c>
      <c r="EU16" s="37">
        <f t="shared" si="50"/>
        <v>0</v>
      </c>
      <c r="EV16" s="37">
        <f t="shared" si="51"/>
        <v>0.69258678460852396</v>
      </c>
      <c r="EW16" s="70">
        <f t="shared" si="52"/>
        <v>1</v>
      </c>
      <c r="EX16" s="54"/>
      <c r="EY16" s="31">
        <v>11.433</v>
      </c>
      <c r="EZ16" s="32">
        <v>0</v>
      </c>
      <c r="FA16" s="65">
        <f t="shared" si="53"/>
        <v>11.433</v>
      </c>
      <c r="FC16" s="31">
        <f>BX16</f>
        <v>0</v>
      </c>
      <c r="FD16" s="32">
        <f>BY16</f>
        <v>18.763999999999999</v>
      </c>
      <c r="FE16" s="65">
        <f t="shared" si="54"/>
        <v>18.763999999999999</v>
      </c>
      <c r="FG16" s="28">
        <f>FK16*E16</f>
        <v>3482.0229999999997</v>
      </c>
      <c r="FH16" s="29">
        <f>E16*FL16</f>
        <v>1545.539</v>
      </c>
      <c r="FI16" s="30">
        <f t="shared" si="55"/>
        <v>5027.5619999999999</v>
      </c>
      <c r="FK16" s="44">
        <v>0.69258678460852396</v>
      </c>
      <c r="FL16" s="37">
        <v>0.30741321539147604</v>
      </c>
      <c r="FM16" s="38">
        <f t="shared" si="56"/>
        <v>1</v>
      </c>
      <c r="FN16" s="54"/>
      <c r="FO16" s="60">
        <f t="shared" si="57"/>
        <v>696.12900000000002</v>
      </c>
      <c r="FP16" s="29">
        <v>655.72900000000004</v>
      </c>
      <c r="FQ16" s="30">
        <v>736.529</v>
      </c>
      <c r="FS16" s="60">
        <f t="shared" si="58"/>
        <v>4823.0550000000003</v>
      </c>
      <c r="FT16" s="29">
        <v>4618.5479999999998</v>
      </c>
      <c r="FU16" s="30">
        <v>5027.5619999999999</v>
      </c>
      <c r="FW16" s="60">
        <f t="shared" si="59"/>
        <v>1672</v>
      </c>
      <c r="FX16" s="29">
        <v>1583</v>
      </c>
      <c r="FY16" s="30">
        <v>1761</v>
      </c>
      <c r="GA16" s="60">
        <f t="shared" si="60"/>
        <v>6495.0550000000003</v>
      </c>
      <c r="GB16" s="54">
        <f t="shared" si="61"/>
        <v>6201.5479999999998</v>
      </c>
      <c r="GC16" s="68">
        <f t="shared" si="62"/>
        <v>6788.5619999999999</v>
      </c>
      <c r="GE16" s="60">
        <f t="shared" si="63"/>
        <v>4147.018</v>
      </c>
      <c r="GF16" s="29">
        <v>3971.837</v>
      </c>
      <c r="GG16" s="30">
        <v>4322.1989999999996</v>
      </c>
      <c r="GH16" s="29"/>
      <c r="GI16" s="60">
        <f t="shared" si="64"/>
        <v>5703.6399999999994</v>
      </c>
      <c r="GJ16" s="29">
        <v>5442.0919999999996</v>
      </c>
      <c r="GK16" s="30">
        <v>5965.1880000000001</v>
      </c>
      <c r="GL16" s="29"/>
      <c r="GM16" s="71">
        <f>DW16/C16</f>
        <v>0.5037561263785818</v>
      </c>
      <c r="GN16" s="62"/>
    </row>
    <row r="17" spans="1:196" x14ac:dyDescent="0.2">
      <c r="A17" s="1"/>
      <c r="B17" s="72" t="s">
        <v>168</v>
      </c>
      <c r="C17" s="28">
        <v>1758.0730000000001</v>
      </c>
      <c r="D17" s="29">
        <v>1591.7910000000002</v>
      </c>
      <c r="E17" s="29">
        <v>1451.6420000000001</v>
      </c>
      <c r="F17" s="29">
        <v>105</v>
      </c>
      <c r="G17" s="29">
        <v>1547.261</v>
      </c>
      <c r="H17" s="29">
        <f t="shared" si="0"/>
        <v>1863.0730000000001</v>
      </c>
      <c r="I17" s="30">
        <f t="shared" si="1"/>
        <v>1556.6420000000001</v>
      </c>
      <c r="J17" s="29"/>
      <c r="K17" s="31">
        <v>33.404000000000003</v>
      </c>
      <c r="L17" s="32">
        <v>7.5720000000000001</v>
      </c>
      <c r="M17" s="32">
        <v>0.44500000000000001</v>
      </c>
      <c r="N17" s="33">
        <f t="shared" si="2"/>
        <v>41.421000000000006</v>
      </c>
      <c r="O17" s="32">
        <v>25.614000000000001</v>
      </c>
      <c r="P17" s="33">
        <f t="shared" si="3"/>
        <v>15.807000000000006</v>
      </c>
      <c r="Q17" s="32">
        <v>-8.2000000000000003E-2</v>
      </c>
      <c r="R17" s="33">
        <f t="shared" si="4"/>
        <v>15.889000000000006</v>
      </c>
      <c r="S17" s="32">
        <v>2.4089999999999998</v>
      </c>
      <c r="T17" s="32">
        <v>0.01</v>
      </c>
      <c r="U17" s="32">
        <v>0</v>
      </c>
      <c r="V17" s="33">
        <f t="shared" si="5"/>
        <v>18.308000000000007</v>
      </c>
      <c r="W17" s="32">
        <v>4.1609999999999996</v>
      </c>
      <c r="X17" s="34">
        <f t="shared" si="6"/>
        <v>14.147000000000007</v>
      </c>
      <c r="Y17" s="32"/>
      <c r="Z17" s="35">
        <f t="shared" si="7"/>
        <v>2.0985167022555096E-2</v>
      </c>
      <c r="AA17" s="36">
        <f t="shared" si="8"/>
        <v>4.7569059003349052E-3</v>
      </c>
      <c r="AB17" s="37">
        <f t="shared" si="9"/>
        <v>0.58426094890510949</v>
      </c>
      <c r="AC17" s="37">
        <f t="shared" si="10"/>
        <v>0.58439425051334692</v>
      </c>
      <c r="AD17" s="37">
        <f t="shared" si="11"/>
        <v>0.61838198015499379</v>
      </c>
      <c r="AE17" s="36">
        <f t="shared" si="12"/>
        <v>1.609130846951641E-2</v>
      </c>
      <c r="AF17" s="36">
        <f t="shared" si="13"/>
        <v>8.8874732926621687E-3</v>
      </c>
      <c r="AG17" s="36">
        <f>X17/DU17</f>
        <v>2.1220887281192893E-2</v>
      </c>
      <c r="AH17" s="36">
        <f>(P17+S17+T17)/DU17</f>
        <v>2.7339498945855772E-2</v>
      </c>
      <c r="AI17" s="36">
        <f>R17/DU17</f>
        <v>2.38339349693132E-2</v>
      </c>
      <c r="AJ17" s="38">
        <f>X17/FO17</f>
        <v>0.1094659790384296</v>
      </c>
      <c r="AK17" s="32"/>
      <c r="AL17" s="44">
        <f t="shared" si="14"/>
        <v>0.20904676633490188</v>
      </c>
      <c r="AM17" s="37">
        <f t="shared" si="15"/>
        <v>0.16131780574600305</v>
      </c>
      <c r="AN17" s="38">
        <f t="shared" si="16"/>
        <v>0.25897365795867472</v>
      </c>
      <c r="AO17" s="32"/>
      <c r="AP17" s="44">
        <f t="shared" si="17"/>
        <v>1.0658695463482042</v>
      </c>
      <c r="AQ17" s="37">
        <f t="shared" si="18"/>
        <v>0.95890897417146137</v>
      </c>
      <c r="AR17" s="37">
        <f t="shared" si="19"/>
        <v>-0.12132658882765389</v>
      </c>
      <c r="AS17" s="37">
        <f t="shared" si="20"/>
        <v>0.15904003986182597</v>
      </c>
      <c r="AT17" s="42">
        <v>1.35</v>
      </c>
      <c r="AU17" s="64">
        <v>1.28</v>
      </c>
      <c r="AV17" s="32"/>
      <c r="AW17" s="44">
        <f>FQ17/C17</f>
        <v>7.7476873827196022E-2</v>
      </c>
      <c r="AX17" s="37">
        <v>7.4499999999999997E-2</v>
      </c>
      <c r="AY17" s="37">
        <f t="shared" si="21"/>
        <v>0.18770000000000001</v>
      </c>
      <c r="AZ17" s="37">
        <f t="shared" si="22"/>
        <v>0.18770000000000001</v>
      </c>
      <c r="BA17" s="38">
        <f t="shared" si="23"/>
        <v>0.2089</v>
      </c>
      <c r="BB17" s="32"/>
      <c r="BC17" s="44">
        <f t="shared" si="24"/>
        <v>0.17565176146696759</v>
      </c>
      <c r="BD17" s="37">
        <f t="shared" si="25"/>
        <v>0.17747812424680257</v>
      </c>
      <c r="BE17" s="38">
        <f t="shared" si="26"/>
        <v>0.19910963203365559</v>
      </c>
      <c r="BF17" s="32"/>
      <c r="BG17" s="44"/>
      <c r="BH17" s="38"/>
      <c r="BI17" s="32"/>
      <c r="BJ17" s="44"/>
      <c r="BK17" s="38"/>
      <c r="BL17" s="32"/>
      <c r="BM17" s="35">
        <f>Q17/FS17</f>
        <v>-6.1833312470874237E-5</v>
      </c>
      <c r="BN17" s="37">
        <f t="shared" si="27"/>
        <v>-4.4990672665423011E-3</v>
      </c>
      <c r="BO17" s="36">
        <f>FA17/E17</f>
        <v>1.0629342496290407E-3</v>
      </c>
      <c r="BP17" s="37">
        <f t="shared" si="28"/>
        <v>1.094248634848592E-2</v>
      </c>
      <c r="BQ17" s="37">
        <f t="shared" si="29"/>
        <v>0.85111962866877644</v>
      </c>
      <c r="BR17" s="38">
        <f t="shared" si="30"/>
        <v>0.86116203982675521</v>
      </c>
      <c r="BS17" s="32"/>
      <c r="BT17" s="31">
        <v>78.314999999999998</v>
      </c>
      <c r="BU17" s="32">
        <v>191.286</v>
      </c>
      <c r="BV17" s="33">
        <f t="shared" si="31"/>
        <v>269.601</v>
      </c>
      <c r="BW17" s="29">
        <v>1451.6420000000001</v>
      </c>
      <c r="BX17" s="32">
        <v>0.2</v>
      </c>
      <c r="BY17" s="32">
        <v>4.5999999999999996</v>
      </c>
      <c r="BZ17" s="33">
        <f t="shared" si="32"/>
        <v>1446.8420000000001</v>
      </c>
      <c r="CA17" s="32">
        <v>10.003</v>
      </c>
      <c r="CB17" s="32">
        <v>17.635000000000002</v>
      </c>
      <c r="CC17" s="33">
        <f t="shared" si="33"/>
        <v>27.638000000000002</v>
      </c>
      <c r="CD17" s="32">
        <v>1.0089999999999999</v>
      </c>
      <c r="CE17" s="32">
        <v>0.19600000000000001</v>
      </c>
      <c r="CF17" s="32">
        <v>8.9499999999999993</v>
      </c>
      <c r="CG17" s="32">
        <v>3.8370000000001081</v>
      </c>
      <c r="CH17" s="33">
        <f t="shared" si="34"/>
        <v>1758.0730000000003</v>
      </c>
      <c r="CI17" s="32">
        <v>1.3029999999999999</v>
      </c>
      <c r="CJ17" s="29">
        <v>1547.261</v>
      </c>
      <c r="CK17" s="33">
        <f t="shared" si="35"/>
        <v>1548.5640000000001</v>
      </c>
      <c r="CL17" s="32">
        <v>50</v>
      </c>
      <c r="CM17" s="32">
        <v>8.2990000000000066</v>
      </c>
      <c r="CN17" s="33">
        <f t="shared" si="36"/>
        <v>58.299000000000007</v>
      </c>
      <c r="CO17" s="32">
        <v>15</v>
      </c>
      <c r="CP17" s="32">
        <v>136.21</v>
      </c>
      <c r="CQ17" s="65">
        <f t="shared" si="37"/>
        <v>1758.0730000000001</v>
      </c>
      <c r="CR17" s="32"/>
      <c r="CS17" s="66">
        <v>279.60399999999998</v>
      </c>
      <c r="CT17" s="32"/>
      <c r="CU17" s="28">
        <v>50</v>
      </c>
      <c r="CV17" s="113">
        <v>0</v>
      </c>
      <c r="CW17" s="113">
        <v>15</v>
      </c>
      <c r="CX17" s="113">
        <v>0</v>
      </c>
      <c r="CY17" s="113">
        <v>0</v>
      </c>
      <c r="CZ17" s="30">
        <v>0</v>
      </c>
      <c r="DA17" s="30">
        <f t="shared" si="38"/>
        <v>65</v>
      </c>
      <c r="DB17" s="38">
        <f t="shared" si="39"/>
        <v>3.6972298647439554E-2</v>
      </c>
      <c r="DC17" s="32"/>
      <c r="DD17" s="60" t="s">
        <v>225</v>
      </c>
      <c r="DE17" s="54">
        <v>16.3</v>
      </c>
      <c r="DF17" s="68">
        <v>2</v>
      </c>
      <c r="DG17" s="60"/>
      <c r="DH17" s="68"/>
      <c r="DI17" s="70" t="s">
        <v>239</v>
      </c>
      <c r="DJ17" s="125">
        <v>1.6812612367810959E-3</v>
      </c>
      <c r="DK17" s="126">
        <v>1.2342685799052561E-3</v>
      </c>
      <c r="DL17" s="54"/>
      <c r="DM17" s="28">
        <v>132.31123160000001</v>
      </c>
      <c r="DN17" s="29">
        <v>132.31123160000001</v>
      </c>
      <c r="DO17" s="30">
        <v>147.25528120000001</v>
      </c>
      <c r="DP17" s="29"/>
      <c r="DQ17" s="28">
        <v>136.28100000000001</v>
      </c>
      <c r="DR17" s="29">
        <v>137.69800000000001</v>
      </c>
      <c r="DS17" s="30">
        <v>154.48099999999999</v>
      </c>
      <c r="DT17" s="54"/>
      <c r="DU17" s="60">
        <f t="shared" si="40"/>
        <v>666.65449999999998</v>
      </c>
      <c r="DV17" s="29">
        <v>628.40099999999995</v>
      </c>
      <c r="DW17" s="30">
        <v>704.90800000000002</v>
      </c>
      <c r="DX17" s="29"/>
      <c r="DY17" s="67">
        <v>775.85900000000004</v>
      </c>
      <c r="DZ17" s="54"/>
      <c r="EA17" s="28">
        <v>54.582999999999998</v>
      </c>
      <c r="EB17" s="29">
        <v>19.454999999999998</v>
      </c>
      <c r="EC17" s="29">
        <v>29.167999999999999</v>
      </c>
      <c r="ED17" s="29">
        <v>10.114000000000001</v>
      </c>
      <c r="EE17" s="29">
        <v>52.042000000000002</v>
      </c>
      <c r="EF17" s="29">
        <v>29.832999999999998</v>
      </c>
      <c r="EG17" s="29">
        <v>8.1280000000000001</v>
      </c>
      <c r="EH17" s="29">
        <v>12.798</v>
      </c>
      <c r="EI17" s="30">
        <v>1235.521</v>
      </c>
      <c r="EJ17" s="30">
        <f t="shared" si="41"/>
        <v>1451.6419999999998</v>
      </c>
      <c r="EK17" s="136">
        <v>1376.7840000000001</v>
      </c>
      <c r="EL17" s="137">
        <f t="shared" si="42"/>
        <v>0.94843218920367434</v>
      </c>
      <c r="EM17" s="54"/>
      <c r="EN17" s="44">
        <f t="shared" si="43"/>
        <v>3.7600868533701842E-2</v>
      </c>
      <c r="EO17" s="37">
        <f t="shared" si="44"/>
        <v>1.3402064696392086E-2</v>
      </c>
      <c r="EP17" s="37">
        <f t="shared" si="45"/>
        <v>2.0093108355916958E-2</v>
      </c>
      <c r="EQ17" s="37">
        <f t="shared" si="46"/>
        <v>6.9672825669138821E-3</v>
      </c>
      <c r="ER17" s="37">
        <f t="shared" si="47"/>
        <v>3.5850436953463738E-2</v>
      </c>
      <c r="ES17" s="37">
        <f t="shared" si="48"/>
        <v>2.0551210284629407E-2</v>
      </c>
      <c r="ET17" s="37">
        <f t="shared" si="49"/>
        <v>5.5991766565034636E-3</v>
      </c>
      <c r="EU17" s="37">
        <f t="shared" si="50"/>
        <v>8.8162232837021813E-3</v>
      </c>
      <c r="EV17" s="37">
        <f t="shared" si="51"/>
        <v>0.85111962866877655</v>
      </c>
      <c r="EW17" s="70">
        <f t="shared" si="52"/>
        <v>1.0000000000000002</v>
      </c>
      <c r="EX17" s="54"/>
      <c r="EY17" s="31">
        <v>1.2949999999999999</v>
      </c>
      <c r="EZ17" s="32">
        <v>0.248</v>
      </c>
      <c r="FA17" s="65">
        <f t="shared" si="53"/>
        <v>1.5429999999999999</v>
      </c>
      <c r="FC17" s="31">
        <f>BX17</f>
        <v>0.2</v>
      </c>
      <c r="FD17" s="32">
        <f>BY17</f>
        <v>4.5999999999999996</v>
      </c>
      <c r="FE17" s="65">
        <f t="shared" si="54"/>
        <v>4.8</v>
      </c>
      <c r="FG17" s="28">
        <f>FK17*E17</f>
        <v>1235.521</v>
      </c>
      <c r="FH17" s="29">
        <f>E17*FL17</f>
        <v>216.12100000000004</v>
      </c>
      <c r="FI17" s="30">
        <f t="shared" si="55"/>
        <v>1451.6420000000001</v>
      </c>
      <c r="FK17" s="44">
        <v>0.85111962866877644</v>
      </c>
      <c r="FL17" s="37">
        <v>0.14888037133122356</v>
      </c>
      <c r="FM17" s="38">
        <f t="shared" si="56"/>
        <v>1</v>
      </c>
      <c r="FN17" s="54"/>
      <c r="FO17" s="60">
        <f t="shared" si="57"/>
        <v>129.23650000000001</v>
      </c>
      <c r="FP17" s="29">
        <v>122.26300000000001</v>
      </c>
      <c r="FQ17" s="30">
        <v>136.21</v>
      </c>
      <c r="FS17" s="60">
        <f t="shared" si="58"/>
        <v>1326.1460000000002</v>
      </c>
      <c r="FT17" s="29">
        <v>1200.6500000000001</v>
      </c>
      <c r="FU17" s="30">
        <v>1451.6420000000001</v>
      </c>
      <c r="FW17" s="60">
        <f t="shared" si="59"/>
        <v>122.38</v>
      </c>
      <c r="FX17" s="29">
        <v>139.76</v>
      </c>
      <c r="FY17" s="30">
        <v>105</v>
      </c>
      <c r="GA17" s="60">
        <f t="shared" si="60"/>
        <v>1448.5260000000001</v>
      </c>
      <c r="GB17" s="54">
        <f t="shared" si="61"/>
        <v>1340.41</v>
      </c>
      <c r="GC17" s="68">
        <f t="shared" si="62"/>
        <v>1556.6420000000001</v>
      </c>
      <c r="GE17" s="60">
        <f t="shared" si="63"/>
        <v>1388.1235000000001</v>
      </c>
      <c r="GF17" s="29">
        <v>1228.9860000000001</v>
      </c>
      <c r="GG17" s="30">
        <v>1547.261</v>
      </c>
      <c r="GH17" s="29"/>
      <c r="GI17" s="60">
        <f t="shared" si="64"/>
        <v>1591.7910000000002</v>
      </c>
      <c r="GJ17" s="29">
        <v>1425.509</v>
      </c>
      <c r="GK17" s="30">
        <v>1758.0730000000001</v>
      </c>
      <c r="GL17" s="29"/>
      <c r="GM17" s="71">
        <f>DW17/C17</f>
        <v>0.40095490915337417</v>
      </c>
      <c r="GN17" s="62"/>
    </row>
    <row r="18" spans="1:196" x14ac:dyDescent="0.2">
      <c r="A18" s="1"/>
      <c r="B18" s="72" t="s">
        <v>169</v>
      </c>
      <c r="C18" s="28">
        <v>2095.1309999999999</v>
      </c>
      <c r="D18" s="29">
        <v>2050.9825000000001</v>
      </c>
      <c r="E18" s="29">
        <v>1775.7360000000001</v>
      </c>
      <c r="F18" s="29">
        <v>488</v>
      </c>
      <c r="G18" s="29">
        <v>1483.2139999999999</v>
      </c>
      <c r="H18" s="29">
        <f t="shared" si="0"/>
        <v>2583.1309999999999</v>
      </c>
      <c r="I18" s="30">
        <f t="shared" si="1"/>
        <v>2263.7359999999999</v>
      </c>
      <c r="J18" s="29"/>
      <c r="K18" s="31">
        <v>39.930999999999997</v>
      </c>
      <c r="L18" s="32">
        <v>9.7110000000000003</v>
      </c>
      <c r="M18" s="32">
        <v>0</v>
      </c>
      <c r="N18" s="33">
        <f t="shared" si="2"/>
        <v>49.641999999999996</v>
      </c>
      <c r="O18" s="32">
        <v>28.765000000000001</v>
      </c>
      <c r="P18" s="33">
        <f t="shared" si="3"/>
        <v>20.876999999999995</v>
      </c>
      <c r="Q18" s="32">
        <v>1.88</v>
      </c>
      <c r="R18" s="33">
        <f t="shared" si="4"/>
        <v>18.996999999999996</v>
      </c>
      <c r="S18" s="32">
        <v>3.093</v>
      </c>
      <c r="T18" s="32">
        <v>0.11</v>
      </c>
      <c r="U18" s="32">
        <v>-0.189</v>
      </c>
      <c r="V18" s="33">
        <f t="shared" si="5"/>
        <v>22.010999999999996</v>
      </c>
      <c r="W18" s="32">
        <v>5.1760000000000002</v>
      </c>
      <c r="X18" s="34">
        <f t="shared" si="6"/>
        <v>16.834999999999994</v>
      </c>
      <c r="Y18" s="32"/>
      <c r="Z18" s="35">
        <f t="shared" si="7"/>
        <v>1.9469205612432088E-2</v>
      </c>
      <c r="AA18" s="36">
        <f t="shared" si="8"/>
        <v>4.7348039293363059E-3</v>
      </c>
      <c r="AB18" s="37">
        <f t="shared" si="9"/>
        <v>0.54432775096981745</v>
      </c>
      <c r="AC18" s="37">
        <f t="shared" si="10"/>
        <v>0.54546316488100888</v>
      </c>
      <c r="AD18" s="37">
        <f t="shared" si="11"/>
        <v>0.57944885379315902</v>
      </c>
      <c r="AE18" s="36">
        <f t="shared" si="12"/>
        <v>1.402498558617638E-2</v>
      </c>
      <c r="AF18" s="36">
        <f t="shared" si="13"/>
        <v>8.2082611626379028E-3</v>
      </c>
      <c r="AG18" s="36">
        <f>X18/DU18</f>
        <v>1.6184714361662744E-2</v>
      </c>
      <c r="AH18" s="36">
        <f>(P18+S18+T18)/DU18</f>
        <v>2.3149861706494742E-2</v>
      </c>
      <c r="AI18" s="36">
        <f>R18/DU18</f>
        <v>1.8263202775676106E-2</v>
      </c>
      <c r="AJ18" s="38">
        <f>X18/FO18</f>
        <v>7.1763502280574598E-2</v>
      </c>
      <c r="AK18" s="32"/>
      <c r="AL18" s="44">
        <f t="shared" si="14"/>
        <v>6.6641358199703141E-2</v>
      </c>
      <c r="AM18" s="37">
        <f t="shared" si="15"/>
        <v>6.5391812469173444E-2</v>
      </c>
      <c r="AN18" s="38">
        <f t="shared" si="16"/>
        <v>7.687705697041157E-2</v>
      </c>
      <c r="AO18" s="32"/>
      <c r="AP18" s="44">
        <f t="shared" si="17"/>
        <v>0.83526717935548966</v>
      </c>
      <c r="AQ18" s="37">
        <f t="shared" si="18"/>
        <v>0.80690278360335921</v>
      </c>
      <c r="AR18" s="37">
        <f t="shared" si="19"/>
        <v>4.1738678870199518E-2</v>
      </c>
      <c r="AS18" s="37">
        <f t="shared" si="20"/>
        <v>0.12767459409459361</v>
      </c>
      <c r="AT18" s="42">
        <v>2.27</v>
      </c>
      <c r="AU18" s="64">
        <v>1.37</v>
      </c>
      <c r="AV18" s="32"/>
      <c r="AW18" s="44">
        <f>FQ18/C18</f>
        <v>0.11574837086559267</v>
      </c>
      <c r="AX18" s="37">
        <v>0.1027</v>
      </c>
      <c r="AY18" s="37">
        <f t="shared" si="21"/>
        <v>0.21199999999999999</v>
      </c>
      <c r="AZ18" s="37">
        <f t="shared" si="22"/>
        <v>0.21199999999999999</v>
      </c>
      <c r="BA18" s="38">
        <f t="shared" si="23"/>
        <v>0.23129999999999998</v>
      </c>
      <c r="BB18" s="32"/>
      <c r="BC18" s="44">
        <f t="shared" si="24"/>
        <v>0.1935297325382565</v>
      </c>
      <c r="BD18" s="37">
        <f t="shared" si="25"/>
        <v>0.19656113721509702</v>
      </c>
      <c r="BE18" s="38">
        <f t="shared" si="26"/>
        <v>0.21646835322902105</v>
      </c>
      <c r="BF18" s="32"/>
      <c r="BG18" s="44"/>
      <c r="BH18" s="38"/>
      <c r="BI18" s="32"/>
      <c r="BJ18" s="44"/>
      <c r="BK18" s="38"/>
      <c r="BL18" s="32"/>
      <c r="BM18" s="35">
        <f>Q18/FS18</f>
        <v>1.0928555151999925E-3</v>
      </c>
      <c r="BN18" s="37">
        <f t="shared" si="27"/>
        <v>7.807308970099669E-2</v>
      </c>
      <c r="BO18" s="36">
        <f>FA18/E18</f>
        <v>1.6024904602936471E-2</v>
      </c>
      <c r="BP18" s="37">
        <f t="shared" si="28"/>
        <v>0.11222501794432919</v>
      </c>
      <c r="BQ18" s="37">
        <f t="shared" si="29"/>
        <v>0.79614086778665294</v>
      </c>
      <c r="BR18" s="38">
        <f t="shared" si="30"/>
        <v>0.84008736001017792</v>
      </c>
      <c r="BS18" s="32"/>
      <c r="BT18" s="31">
        <v>69.772000000000006</v>
      </c>
      <c r="BU18" s="32">
        <v>32.176000000000002</v>
      </c>
      <c r="BV18" s="33">
        <f t="shared" si="31"/>
        <v>101.94800000000001</v>
      </c>
      <c r="BW18" s="29">
        <v>1775.7360000000001</v>
      </c>
      <c r="BX18" s="32">
        <v>4.6539999999999999</v>
      </c>
      <c r="BY18" s="32">
        <v>6.4</v>
      </c>
      <c r="BZ18" s="33">
        <f t="shared" si="32"/>
        <v>1764.682</v>
      </c>
      <c r="CA18" s="32">
        <v>165.547</v>
      </c>
      <c r="CB18" s="32">
        <v>42.368000000000002</v>
      </c>
      <c r="CC18" s="33">
        <f t="shared" si="33"/>
        <v>207.91499999999999</v>
      </c>
      <c r="CD18" s="32">
        <v>0</v>
      </c>
      <c r="CE18" s="32">
        <v>0</v>
      </c>
      <c r="CF18" s="32">
        <v>11.423999999999999</v>
      </c>
      <c r="CG18" s="32">
        <v>9.1619999999997574</v>
      </c>
      <c r="CH18" s="33">
        <f t="shared" si="34"/>
        <v>2095.1309999999999</v>
      </c>
      <c r="CI18" s="32">
        <v>135</v>
      </c>
      <c r="CJ18" s="29">
        <v>1483.2139999999999</v>
      </c>
      <c r="CK18" s="33">
        <f t="shared" si="35"/>
        <v>1618.2139999999999</v>
      </c>
      <c r="CL18" s="32">
        <v>199.94300000000001</v>
      </c>
      <c r="CM18" s="32">
        <v>14.465999999999923</v>
      </c>
      <c r="CN18" s="33">
        <f t="shared" si="36"/>
        <v>214.40899999999993</v>
      </c>
      <c r="CO18" s="32">
        <v>20</v>
      </c>
      <c r="CP18" s="32">
        <v>242.50800000000001</v>
      </c>
      <c r="CQ18" s="65">
        <f t="shared" si="37"/>
        <v>2095.1309999999999</v>
      </c>
      <c r="CR18" s="32"/>
      <c r="CS18" s="66">
        <v>267.495</v>
      </c>
      <c r="CT18" s="32"/>
      <c r="CU18" s="28">
        <v>75</v>
      </c>
      <c r="CV18" s="113">
        <v>110</v>
      </c>
      <c r="CW18" s="113">
        <v>75</v>
      </c>
      <c r="CX18" s="113">
        <v>70</v>
      </c>
      <c r="CY18" s="113">
        <v>25</v>
      </c>
      <c r="CZ18" s="30">
        <v>0</v>
      </c>
      <c r="DA18" s="30">
        <f t="shared" si="38"/>
        <v>355</v>
      </c>
      <c r="DB18" s="38">
        <f t="shared" si="39"/>
        <v>0.16944047890084202</v>
      </c>
      <c r="DC18" s="32"/>
      <c r="DD18" s="60" t="s">
        <v>221</v>
      </c>
      <c r="DE18" s="54">
        <v>15.6</v>
      </c>
      <c r="DF18" s="68">
        <v>1</v>
      </c>
      <c r="DG18" s="60"/>
      <c r="DH18" s="68"/>
      <c r="DI18" s="70" t="s">
        <v>239</v>
      </c>
      <c r="DJ18" s="125">
        <v>5.6104347938311198E-3</v>
      </c>
      <c r="DK18" s="126">
        <v>5.7577897467629294E-3</v>
      </c>
      <c r="DL18" s="54"/>
      <c r="DM18" s="28">
        <v>220.29047199999999</v>
      </c>
      <c r="DN18" s="29">
        <v>220.29047199999999</v>
      </c>
      <c r="DO18" s="30">
        <v>240.34521779999997</v>
      </c>
      <c r="DP18" s="29"/>
      <c r="DQ18" s="28">
        <v>240.619</v>
      </c>
      <c r="DR18" s="29">
        <v>244.38800000000001</v>
      </c>
      <c r="DS18" s="30">
        <v>269.13900000000001</v>
      </c>
      <c r="DT18" s="54"/>
      <c r="DU18" s="60">
        <f t="shared" si="40"/>
        <v>1040.1790000000001</v>
      </c>
      <c r="DV18" s="29">
        <v>1041.252</v>
      </c>
      <c r="DW18" s="30">
        <v>1039.106</v>
      </c>
      <c r="DX18" s="29"/>
      <c r="DY18" s="67">
        <v>1243.318</v>
      </c>
      <c r="DZ18" s="54"/>
      <c r="EA18" s="28">
        <v>33.19</v>
      </c>
      <c r="EB18" s="29">
        <v>22.215</v>
      </c>
      <c r="EC18" s="29">
        <v>52.100999999999999</v>
      </c>
      <c r="ED18" s="29">
        <v>60.716000000000001</v>
      </c>
      <c r="EE18" s="29">
        <v>157.70099999999999</v>
      </c>
      <c r="EF18" s="29">
        <v>19.388999999999999</v>
      </c>
      <c r="EG18" s="29">
        <v>16.638999999999999</v>
      </c>
      <c r="EH18" s="29">
        <v>4.9000000000205546E-2</v>
      </c>
      <c r="EI18" s="30">
        <v>1413.7360000000001</v>
      </c>
      <c r="EJ18" s="30">
        <f t="shared" si="41"/>
        <v>1775.7360000000003</v>
      </c>
      <c r="EK18" s="136">
        <v>1524</v>
      </c>
      <c r="EL18" s="137">
        <f t="shared" si="42"/>
        <v>0.85823568368270942</v>
      </c>
      <c r="EM18" s="54"/>
      <c r="EN18" s="44">
        <f t="shared" si="43"/>
        <v>1.8690841431383939E-2</v>
      </c>
      <c r="EO18" s="37">
        <f t="shared" si="44"/>
        <v>1.2510305585965479E-2</v>
      </c>
      <c r="EP18" s="37">
        <f t="shared" si="45"/>
        <v>2.9340510075822075E-2</v>
      </c>
      <c r="EQ18" s="37">
        <f t="shared" si="46"/>
        <v>3.4192019534435292E-2</v>
      </c>
      <c r="ER18" s="37">
        <f t="shared" si="47"/>
        <v>8.8808809417616111E-2</v>
      </c>
      <c r="ES18" s="37">
        <f t="shared" si="48"/>
        <v>1.0918852802443604E-2</v>
      </c>
      <c r="ET18" s="37">
        <f t="shared" si="49"/>
        <v>9.3701991737510509E-3</v>
      </c>
      <c r="EU18" s="37">
        <f t="shared" si="50"/>
        <v>2.7594191929546699E-5</v>
      </c>
      <c r="EV18" s="37">
        <f t="shared" si="51"/>
        <v>0.79614086778665283</v>
      </c>
      <c r="EW18" s="70">
        <f t="shared" si="52"/>
        <v>0.99999999999999989</v>
      </c>
      <c r="EX18" s="54"/>
      <c r="EY18" s="31">
        <v>1.31</v>
      </c>
      <c r="EZ18" s="32">
        <v>27.146000000000001</v>
      </c>
      <c r="FA18" s="65">
        <f t="shared" si="53"/>
        <v>28.456</v>
      </c>
      <c r="FC18" s="31">
        <f>BX18</f>
        <v>4.6539999999999999</v>
      </c>
      <c r="FD18" s="32">
        <f>BY18</f>
        <v>6.4</v>
      </c>
      <c r="FE18" s="65">
        <f t="shared" si="54"/>
        <v>11.054</v>
      </c>
      <c r="FG18" s="28">
        <f>FK18*E18</f>
        <v>1413.7360000000001</v>
      </c>
      <c r="FH18" s="29">
        <f>E18*FL18</f>
        <v>362.00000000000006</v>
      </c>
      <c r="FI18" s="30">
        <f t="shared" si="55"/>
        <v>1775.7360000000001</v>
      </c>
      <c r="FK18" s="44">
        <v>0.79614086778665294</v>
      </c>
      <c r="FL18" s="37">
        <v>0.20385913221334706</v>
      </c>
      <c r="FM18" s="38">
        <f t="shared" si="56"/>
        <v>1</v>
      </c>
      <c r="FN18" s="54"/>
      <c r="FO18" s="60">
        <f t="shared" si="57"/>
        <v>234.59</v>
      </c>
      <c r="FP18" s="29">
        <v>226.672</v>
      </c>
      <c r="FQ18" s="30">
        <v>242.50800000000001</v>
      </c>
      <c r="FS18" s="60">
        <f t="shared" si="58"/>
        <v>1720.2640000000001</v>
      </c>
      <c r="FT18" s="29">
        <v>1664.7919999999999</v>
      </c>
      <c r="FU18" s="30">
        <v>1775.7360000000001</v>
      </c>
      <c r="FW18" s="60">
        <f t="shared" si="59"/>
        <v>474</v>
      </c>
      <c r="FX18" s="29">
        <v>460</v>
      </c>
      <c r="FY18" s="30">
        <v>488</v>
      </c>
      <c r="GA18" s="60">
        <f t="shared" si="60"/>
        <v>2194.2640000000001</v>
      </c>
      <c r="GB18" s="54">
        <f t="shared" si="61"/>
        <v>2124.7919999999999</v>
      </c>
      <c r="GC18" s="68">
        <f t="shared" si="62"/>
        <v>2263.7359999999999</v>
      </c>
      <c r="GE18" s="60">
        <f t="shared" si="63"/>
        <v>1430.2714999999998</v>
      </c>
      <c r="GF18" s="29">
        <v>1377.329</v>
      </c>
      <c r="GG18" s="30">
        <v>1483.2139999999999</v>
      </c>
      <c r="GH18" s="29"/>
      <c r="GI18" s="60">
        <f t="shared" si="64"/>
        <v>2050.9825000000001</v>
      </c>
      <c r="GJ18" s="29">
        <v>2006.8340000000001</v>
      </c>
      <c r="GK18" s="30">
        <v>2095.1309999999999</v>
      </c>
      <c r="GL18" s="29"/>
      <c r="GM18" s="71">
        <f>DW18/C18</f>
        <v>0.49596230498236149</v>
      </c>
      <c r="GN18" s="62"/>
    </row>
    <row r="19" spans="1:196" x14ac:dyDescent="0.2">
      <c r="A19" s="1"/>
      <c r="B19" s="72" t="s">
        <v>170</v>
      </c>
      <c r="C19" s="28">
        <v>3875.6869999999999</v>
      </c>
      <c r="D19" s="29">
        <v>3644.3544999999999</v>
      </c>
      <c r="E19" s="29">
        <v>2589.759</v>
      </c>
      <c r="F19" s="29">
        <v>276</v>
      </c>
      <c r="G19" s="29">
        <v>2983.8449999999998</v>
      </c>
      <c r="H19" s="29">
        <f t="shared" si="0"/>
        <v>4151.6869999999999</v>
      </c>
      <c r="I19" s="30">
        <f t="shared" si="1"/>
        <v>2865.759</v>
      </c>
      <c r="J19" s="29"/>
      <c r="K19" s="31">
        <v>70.542000000000002</v>
      </c>
      <c r="L19" s="32">
        <v>3.0629999999999997</v>
      </c>
      <c r="M19" s="32">
        <v>0.17199999999999999</v>
      </c>
      <c r="N19" s="33">
        <f t="shared" si="2"/>
        <v>73.777000000000001</v>
      </c>
      <c r="O19" s="32">
        <v>38.357999999999997</v>
      </c>
      <c r="P19" s="33">
        <f t="shared" si="3"/>
        <v>35.419000000000004</v>
      </c>
      <c r="Q19" s="32">
        <v>5.6909999999999998</v>
      </c>
      <c r="R19" s="33">
        <f t="shared" si="4"/>
        <v>29.728000000000005</v>
      </c>
      <c r="S19" s="32">
        <v>3.8650000000000002</v>
      </c>
      <c r="T19" s="32">
        <v>-0.27100000000000002</v>
      </c>
      <c r="U19" s="32">
        <v>0</v>
      </c>
      <c r="V19" s="33">
        <f t="shared" si="5"/>
        <v>33.322000000000003</v>
      </c>
      <c r="W19" s="32">
        <v>2.988</v>
      </c>
      <c r="X19" s="34">
        <f t="shared" si="6"/>
        <v>30.334000000000003</v>
      </c>
      <c r="Y19" s="32"/>
      <c r="Z19" s="35">
        <f t="shared" si="7"/>
        <v>1.9356514301778271E-2</v>
      </c>
      <c r="AA19" s="36">
        <f t="shared" si="8"/>
        <v>8.4047805996919343E-4</v>
      </c>
      <c r="AB19" s="37">
        <f t="shared" si="9"/>
        <v>0.49576714789779114</v>
      </c>
      <c r="AC19" s="37">
        <f t="shared" si="10"/>
        <v>0.49403673269622111</v>
      </c>
      <c r="AD19" s="37">
        <f t="shared" si="11"/>
        <v>0.5199181316670507</v>
      </c>
      <c r="AE19" s="36">
        <f t="shared" si="12"/>
        <v>1.0525320739242025E-2</v>
      </c>
      <c r="AF19" s="36">
        <f t="shared" si="13"/>
        <v>8.3235590829596855E-3</v>
      </c>
      <c r="AG19" s="36">
        <f>X19/DU19</f>
        <v>2.0426585267391034E-2</v>
      </c>
      <c r="AH19" s="36">
        <f>(P19+S19+T19)/DU19</f>
        <v>2.6270929354411762E-2</v>
      </c>
      <c r="AI19" s="36">
        <f>R19/DU19</f>
        <v>2.001851146663812E-2</v>
      </c>
      <c r="AJ19" s="38">
        <f>X19/FO19</f>
        <v>9.7975029835970798E-2</v>
      </c>
      <c r="AK19" s="32"/>
      <c r="AL19" s="44">
        <f t="shared" si="14"/>
        <v>0.17360236554997896</v>
      </c>
      <c r="AM19" s="37">
        <f t="shared" si="15"/>
        <v>9.9392521123653627E-2</v>
      </c>
      <c r="AN19" s="38">
        <f t="shared" si="16"/>
        <v>0.19424547101703052</v>
      </c>
      <c r="AO19" s="32"/>
      <c r="AP19" s="44">
        <f t="shared" si="17"/>
        <v>1.1521709162898941</v>
      </c>
      <c r="AQ19" s="37">
        <f t="shared" si="18"/>
        <v>0.84439943639635517</v>
      </c>
      <c r="AR19" s="37">
        <f t="shared" si="19"/>
        <v>-0.18103267885151716</v>
      </c>
      <c r="AS19" s="37">
        <f t="shared" si="20"/>
        <v>0.32290275246685302</v>
      </c>
      <c r="AT19" s="42">
        <v>2.4700000000000002</v>
      </c>
      <c r="AU19" s="64">
        <v>1.68</v>
      </c>
      <c r="AV19" s="32"/>
      <c r="AW19" s="44">
        <f>FQ19/C19</f>
        <v>8.3798304661857378E-2</v>
      </c>
      <c r="AX19" s="37">
        <v>9.0800000000000006E-2</v>
      </c>
      <c r="AY19" s="37">
        <f t="shared" si="21"/>
        <v>0.20411301220926234</v>
      </c>
      <c r="AZ19" s="37">
        <f t="shared" si="22"/>
        <v>0.22936093099175719</v>
      </c>
      <c r="BA19" s="38">
        <f t="shared" si="23"/>
        <v>0.24514088023081648</v>
      </c>
      <c r="BB19" s="32"/>
      <c r="BC19" s="44">
        <f t="shared" si="24"/>
        <v>0.186</v>
      </c>
      <c r="BD19" s="37">
        <f t="shared" si="25"/>
        <v>0.2107</v>
      </c>
      <c r="BE19" s="38">
        <f t="shared" si="26"/>
        <v>0.22739999999999999</v>
      </c>
      <c r="BF19" s="32"/>
      <c r="BG19" s="44"/>
      <c r="BH19" s="38">
        <v>3.1E-2</v>
      </c>
      <c r="BI19" s="32"/>
      <c r="BJ19" s="44"/>
      <c r="BK19" s="38">
        <f>BC19-(4.5%+2.5%+3%+1%+BH19)</f>
        <v>4.4999999999999984E-2</v>
      </c>
      <c r="BL19" s="32"/>
      <c r="BM19" s="35">
        <f>Q19/FS19</f>
        <v>2.3730129508714179E-3</v>
      </c>
      <c r="BN19" s="37">
        <f t="shared" si="27"/>
        <v>0.14587445210570832</v>
      </c>
      <c r="BO19" s="36">
        <f>FA19/E19</f>
        <v>2.7369342089360437E-2</v>
      </c>
      <c r="BP19" s="37">
        <f t="shared" si="28"/>
        <v>0.21079741975393088</v>
      </c>
      <c r="BQ19" s="37">
        <f t="shared" si="29"/>
        <v>0.74341241791224588</v>
      </c>
      <c r="BR19" s="38">
        <f t="shared" si="30"/>
        <v>0.76812425608713086</v>
      </c>
      <c r="BS19" s="32"/>
      <c r="BT19" s="31">
        <v>876.08600000000001</v>
      </c>
      <c r="BU19" s="32">
        <v>73.974999999999994</v>
      </c>
      <c r="BV19" s="33">
        <f t="shared" si="31"/>
        <v>950.06100000000004</v>
      </c>
      <c r="BW19" s="29">
        <v>2589.759</v>
      </c>
      <c r="BX19" s="32">
        <v>5.4710000000000001</v>
      </c>
      <c r="BY19" s="32">
        <v>6</v>
      </c>
      <c r="BZ19" s="33">
        <f t="shared" si="32"/>
        <v>2578.288</v>
      </c>
      <c r="CA19" s="32">
        <v>301.40899999999999</v>
      </c>
      <c r="CB19" s="32">
        <v>34.430999999999997</v>
      </c>
      <c r="CC19" s="33">
        <f t="shared" si="33"/>
        <v>335.84</v>
      </c>
      <c r="CD19" s="32">
        <v>0</v>
      </c>
      <c r="CE19" s="32">
        <v>2.2549999999999999</v>
      </c>
      <c r="CF19" s="32">
        <v>4.9930000000000003</v>
      </c>
      <c r="CG19" s="32">
        <v>4.2499999999997637</v>
      </c>
      <c r="CH19" s="33">
        <f t="shared" si="34"/>
        <v>3875.6869999999999</v>
      </c>
      <c r="CI19" s="32">
        <v>0</v>
      </c>
      <c r="CJ19" s="29">
        <v>2983.8449999999998</v>
      </c>
      <c r="CK19" s="33">
        <f t="shared" si="35"/>
        <v>2983.8449999999998</v>
      </c>
      <c r="CL19" s="32">
        <v>484.84399999999999</v>
      </c>
      <c r="CM19" s="32">
        <v>17.222000000000094</v>
      </c>
      <c r="CN19" s="33">
        <f t="shared" si="36"/>
        <v>502.06600000000009</v>
      </c>
      <c r="CO19" s="32">
        <v>65</v>
      </c>
      <c r="CP19" s="32">
        <v>324.77600000000001</v>
      </c>
      <c r="CQ19" s="65">
        <f t="shared" si="37"/>
        <v>3875.6869999999999</v>
      </c>
      <c r="CR19" s="32"/>
      <c r="CS19" s="66">
        <v>1251.47</v>
      </c>
      <c r="CT19" s="32"/>
      <c r="CU19" s="28">
        <v>115</v>
      </c>
      <c r="CV19" s="113">
        <v>145</v>
      </c>
      <c r="CW19" s="113">
        <v>130</v>
      </c>
      <c r="CX19" s="113">
        <v>110</v>
      </c>
      <c r="CY19" s="113">
        <v>50</v>
      </c>
      <c r="CZ19" s="30">
        <v>0</v>
      </c>
      <c r="DA19" s="30">
        <f t="shared" si="38"/>
        <v>550</v>
      </c>
      <c r="DB19" s="38">
        <f t="shared" si="39"/>
        <v>0.14191032454375185</v>
      </c>
      <c r="DC19" s="32"/>
      <c r="DD19" s="60" t="s">
        <v>226</v>
      </c>
      <c r="DE19" s="54">
        <v>15.8</v>
      </c>
      <c r="DF19" s="68">
        <v>1</v>
      </c>
      <c r="DG19" s="69" t="s">
        <v>154</v>
      </c>
      <c r="DH19" s="68"/>
      <c r="DI19" s="70" t="s">
        <v>239</v>
      </c>
      <c r="DJ19" s="125">
        <v>4.765015912626222E-3</v>
      </c>
      <c r="DK19" s="126">
        <v>3.2535038149863818E-3</v>
      </c>
      <c r="DL19" s="54"/>
      <c r="DM19" s="28">
        <v>323.37400000000002</v>
      </c>
      <c r="DN19" s="29">
        <v>363.37400000000002</v>
      </c>
      <c r="DO19" s="30">
        <v>388.37400000000002</v>
      </c>
      <c r="DP19" s="29"/>
      <c r="DQ19" s="28">
        <v>327.147402</v>
      </c>
      <c r="DR19" s="29">
        <v>370.59116990000001</v>
      </c>
      <c r="DS19" s="30">
        <v>399.96408179999997</v>
      </c>
      <c r="DT19" s="54"/>
      <c r="DU19" s="60">
        <f t="shared" si="40"/>
        <v>1485.0255</v>
      </c>
      <c r="DV19" s="29">
        <v>1385.7619999999999</v>
      </c>
      <c r="DW19" s="30">
        <v>1584.289</v>
      </c>
      <c r="DX19" s="29"/>
      <c r="DY19" s="67">
        <v>1758.857</v>
      </c>
      <c r="DZ19" s="54"/>
      <c r="EA19" s="28">
        <v>0</v>
      </c>
      <c r="EB19" s="29">
        <v>4.1689999999999996</v>
      </c>
      <c r="EC19" s="29">
        <v>166.44</v>
      </c>
      <c r="ED19" s="29">
        <v>17.231999999999999</v>
      </c>
      <c r="EE19" s="29">
        <v>390.42899999999997</v>
      </c>
      <c r="EF19" s="29">
        <v>84.426000000000002</v>
      </c>
      <c r="EG19" s="29">
        <v>1.804</v>
      </c>
      <c r="EH19" s="29">
        <v>0</v>
      </c>
      <c r="EI19" s="30">
        <v>1925.259</v>
      </c>
      <c r="EJ19" s="30">
        <f t="shared" si="41"/>
        <v>2589.759</v>
      </c>
      <c r="EK19" s="136">
        <v>1943</v>
      </c>
      <c r="EL19" s="137">
        <f t="shared" si="42"/>
        <v>0.75026286229722539</v>
      </c>
      <c r="EM19" s="54"/>
      <c r="EN19" s="44">
        <f t="shared" si="43"/>
        <v>0</v>
      </c>
      <c r="EO19" s="37">
        <f t="shared" si="44"/>
        <v>1.6098023020674895E-3</v>
      </c>
      <c r="EP19" s="37">
        <f t="shared" si="45"/>
        <v>6.4268528461528654E-2</v>
      </c>
      <c r="EQ19" s="37">
        <f t="shared" si="46"/>
        <v>6.6539010000544446E-3</v>
      </c>
      <c r="ER19" s="37">
        <f t="shared" si="47"/>
        <v>0.15075881578170014</v>
      </c>
      <c r="ES19" s="37">
        <f t="shared" si="48"/>
        <v>3.2599944628052262E-2</v>
      </c>
      <c r="ET19" s="37">
        <f t="shared" si="49"/>
        <v>6.9658991435110368E-4</v>
      </c>
      <c r="EU19" s="37">
        <f t="shared" si="50"/>
        <v>0</v>
      </c>
      <c r="EV19" s="37">
        <f t="shared" si="51"/>
        <v>0.74341241791224588</v>
      </c>
      <c r="EW19" s="70">
        <f t="shared" si="52"/>
        <v>1</v>
      </c>
      <c r="EX19" s="54"/>
      <c r="EY19" s="31">
        <v>43.540999999999997</v>
      </c>
      <c r="EZ19" s="32">
        <v>27.338999999999999</v>
      </c>
      <c r="FA19" s="65">
        <f t="shared" si="53"/>
        <v>70.88</v>
      </c>
      <c r="FC19" s="31">
        <f>BX19</f>
        <v>5.4710000000000001</v>
      </c>
      <c r="FD19" s="32">
        <f>BY19</f>
        <v>6</v>
      </c>
      <c r="FE19" s="65">
        <f t="shared" si="54"/>
        <v>11.471</v>
      </c>
      <c r="FG19" s="28">
        <f>FK19*E19</f>
        <v>1925.259</v>
      </c>
      <c r="FH19" s="29">
        <f>E19*FL19</f>
        <v>664.5</v>
      </c>
      <c r="FI19" s="30">
        <f t="shared" si="55"/>
        <v>2589.759</v>
      </c>
      <c r="FK19" s="44">
        <v>0.74341241791224588</v>
      </c>
      <c r="FL19" s="37">
        <v>0.25658758208775412</v>
      </c>
      <c r="FM19" s="38">
        <f t="shared" si="56"/>
        <v>1</v>
      </c>
      <c r="FN19" s="54"/>
      <c r="FO19" s="60">
        <f t="shared" si="57"/>
        <v>309.60950000000003</v>
      </c>
      <c r="FP19" s="29">
        <v>294.44299999999998</v>
      </c>
      <c r="FQ19" s="30">
        <v>324.77600000000001</v>
      </c>
      <c r="FS19" s="60">
        <f t="shared" si="58"/>
        <v>2398.2170000000001</v>
      </c>
      <c r="FT19" s="29">
        <v>2206.6750000000002</v>
      </c>
      <c r="FU19" s="30">
        <v>2589.759</v>
      </c>
      <c r="FW19" s="60">
        <f t="shared" si="59"/>
        <v>338</v>
      </c>
      <c r="FX19" s="29">
        <v>400</v>
      </c>
      <c r="FY19" s="30">
        <v>276</v>
      </c>
      <c r="GA19" s="60">
        <f t="shared" si="60"/>
        <v>2736.2170000000001</v>
      </c>
      <c r="GB19" s="54">
        <f t="shared" si="61"/>
        <v>2606.6750000000002</v>
      </c>
      <c r="GC19" s="68">
        <f t="shared" si="62"/>
        <v>2865.759</v>
      </c>
      <c r="GE19" s="60">
        <f t="shared" si="63"/>
        <v>2741.1819999999998</v>
      </c>
      <c r="GF19" s="29">
        <v>2498.5189999999998</v>
      </c>
      <c r="GG19" s="30">
        <v>2983.8449999999998</v>
      </c>
      <c r="GH19" s="29"/>
      <c r="GI19" s="60">
        <f t="shared" si="64"/>
        <v>3644.3544999999999</v>
      </c>
      <c r="GJ19" s="29">
        <v>3413.0219999999999</v>
      </c>
      <c r="GK19" s="30">
        <v>3875.6869999999999</v>
      </c>
      <c r="GL19" s="29"/>
      <c r="GM19" s="71">
        <f>DW19/C19</f>
        <v>0.40877630211108379</v>
      </c>
      <c r="GN19" s="62"/>
    </row>
    <row r="20" spans="1:196" x14ac:dyDescent="0.2">
      <c r="A20" s="1"/>
      <c r="B20" s="72" t="s">
        <v>171</v>
      </c>
      <c r="C20" s="28">
        <v>673.80100000000004</v>
      </c>
      <c r="D20" s="29">
        <v>644.81100000000004</v>
      </c>
      <c r="E20" s="29">
        <v>603.24099999999999</v>
      </c>
      <c r="F20" s="29">
        <v>122</v>
      </c>
      <c r="G20" s="29">
        <v>523.10900000000004</v>
      </c>
      <c r="H20" s="29">
        <f t="shared" si="0"/>
        <v>795.80100000000004</v>
      </c>
      <c r="I20" s="30">
        <f t="shared" si="1"/>
        <v>725.24099999999999</v>
      </c>
      <c r="J20" s="29"/>
      <c r="K20" s="31">
        <v>18.135999999999999</v>
      </c>
      <c r="L20" s="32">
        <v>3.1040000000000001</v>
      </c>
      <c r="M20" s="32">
        <v>0.35</v>
      </c>
      <c r="N20" s="33">
        <f t="shared" si="2"/>
        <v>21.59</v>
      </c>
      <c r="O20" s="32">
        <v>17.552</v>
      </c>
      <c r="P20" s="33">
        <f t="shared" si="3"/>
        <v>4.0380000000000003</v>
      </c>
      <c r="Q20" s="32">
        <v>-4.4999999999999998E-2</v>
      </c>
      <c r="R20" s="33">
        <f t="shared" si="4"/>
        <v>4.0830000000000002</v>
      </c>
      <c r="S20" s="32">
        <v>0.63600000000000001</v>
      </c>
      <c r="T20" s="32">
        <v>-0.17799999999999999</v>
      </c>
      <c r="U20" s="32">
        <v>-0.48699999999999999</v>
      </c>
      <c r="V20" s="33">
        <f t="shared" si="5"/>
        <v>4.0540000000000003</v>
      </c>
      <c r="W20" s="32">
        <v>0.93700000000000006</v>
      </c>
      <c r="X20" s="34">
        <f t="shared" si="6"/>
        <v>3.117</v>
      </c>
      <c r="Y20" s="32"/>
      <c r="Z20" s="35">
        <f t="shared" si="7"/>
        <v>2.8126071050276744E-2</v>
      </c>
      <c r="AA20" s="36">
        <f t="shared" si="8"/>
        <v>4.8138136601267659E-3</v>
      </c>
      <c r="AB20" s="37">
        <f t="shared" si="9"/>
        <v>0.79608127721335276</v>
      </c>
      <c r="AC20" s="37">
        <f t="shared" si="10"/>
        <v>0.78970575002249621</v>
      </c>
      <c r="AD20" s="37">
        <f t="shared" si="11"/>
        <v>0.81296896711440481</v>
      </c>
      <c r="AE20" s="36">
        <f t="shared" si="12"/>
        <v>2.7220379304943618E-2</v>
      </c>
      <c r="AF20" s="36">
        <f t="shared" si="13"/>
        <v>4.8339746065126053E-3</v>
      </c>
      <c r="AG20" s="36">
        <f>X20/DU20</f>
        <v>9.6456753829490954E-3</v>
      </c>
      <c r="AH20" s="36">
        <f>(P20+S20+T20)/DU20</f>
        <v>1.3913043478260872E-2</v>
      </c>
      <c r="AI20" s="36">
        <f>R20/DU20</f>
        <v>1.2634999226365467E-2</v>
      </c>
      <c r="AJ20" s="38">
        <f>X20/FO20</f>
        <v>3.8315918869084205E-2</v>
      </c>
      <c r="AK20" s="32"/>
      <c r="AL20" s="44">
        <f t="shared" si="14"/>
        <v>0.18585057175264738</v>
      </c>
      <c r="AM20" s="37">
        <f t="shared" si="15"/>
        <v>0.35293536050741542</v>
      </c>
      <c r="AN20" s="38">
        <f t="shared" si="16"/>
        <v>6.243932359261211E-2</v>
      </c>
      <c r="AO20" s="32"/>
      <c r="AP20" s="44">
        <f t="shared" si="17"/>
        <v>0.86716420137225425</v>
      </c>
      <c r="AQ20" s="37">
        <f t="shared" si="18"/>
        <v>0.88976372595544617</v>
      </c>
      <c r="AR20" s="37">
        <f t="shared" si="19"/>
        <v>4.1421725405572226E-3</v>
      </c>
      <c r="AS20" s="37">
        <f t="shared" si="20"/>
        <v>9.2043496521970136E-2</v>
      </c>
      <c r="AT20" s="42">
        <v>2.77</v>
      </c>
      <c r="AU20" s="64">
        <v>1.33</v>
      </c>
      <c r="AV20" s="32"/>
      <c r="AW20" s="44">
        <f>FQ20/C20</f>
        <v>0.12304819969100668</v>
      </c>
      <c r="AX20" s="37">
        <v>0.11800000000000001</v>
      </c>
      <c r="AY20" s="37">
        <f t="shared" si="21"/>
        <v>0.23910000000000001</v>
      </c>
      <c r="AZ20" s="37">
        <f t="shared" si="22"/>
        <v>0.23910000000000001</v>
      </c>
      <c r="BA20" s="38">
        <f t="shared" si="23"/>
        <v>0.23910000000000001</v>
      </c>
      <c r="BB20" s="32"/>
      <c r="BC20" s="44">
        <f t="shared" si="24"/>
        <v>0.23206509710816847</v>
      </c>
      <c r="BD20" s="37">
        <f t="shared" si="25"/>
        <v>0.23284403195070003</v>
      </c>
      <c r="BE20" s="38">
        <f t="shared" si="26"/>
        <v>0.23382416767506631</v>
      </c>
      <c r="BF20" s="32"/>
      <c r="BG20" s="44"/>
      <c r="BH20" s="38"/>
      <c r="BI20" s="32"/>
      <c r="BJ20" s="44"/>
      <c r="BK20" s="38"/>
      <c r="BL20" s="32"/>
      <c r="BM20" s="35">
        <f>Q20/FS20</f>
        <v>-8.0939619044193028E-5</v>
      </c>
      <c r="BN20" s="37">
        <f t="shared" si="27"/>
        <v>-1.0008896797153024E-2</v>
      </c>
      <c r="BO20" s="36">
        <f>FA20/E20</f>
        <v>1.4347499589716218E-2</v>
      </c>
      <c r="BP20" s="37">
        <f t="shared" si="28"/>
        <v>0.10109800256979326</v>
      </c>
      <c r="BQ20" s="37">
        <f t="shared" si="29"/>
        <v>0.81616302605426361</v>
      </c>
      <c r="BR20" s="38">
        <f t="shared" si="30"/>
        <v>0.84708807141350262</v>
      </c>
      <c r="BS20" s="32"/>
      <c r="BT20" s="31">
        <v>1.498</v>
      </c>
      <c r="BU20" s="32">
        <v>28.192</v>
      </c>
      <c r="BV20" s="33">
        <f t="shared" si="31"/>
        <v>29.69</v>
      </c>
      <c r="BW20" s="29">
        <v>603.24099999999999</v>
      </c>
      <c r="BX20" s="32">
        <v>0.7</v>
      </c>
      <c r="BY20" s="32">
        <v>2</v>
      </c>
      <c r="BZ20" s="33">
        <f t="shared" si="32"/>
        <v>600.54099999999994</v>
      </c>
      <c r="CA20" s="32">
        <v>32.329000000000001</v>
      </c>
      <c r="CB20" s="32">
        <v>4.3059999999999992</v>
      </c>
      <c r="CC20" s="33">
        <f t="shared" si="33"/>
        <v>36.634999999999998</v>
      </c>
      <c r="CD20" s="32">
        <v>0</v>
      </c>
      <c r="CE20" s="32">
        <v>2.67</v>
      </c>
      <c r="CF20" s="32">
        <v>3.53</v>
      </c>
      <c r="CG20" s="32">
        <v>0.73500000000005228</v>
      </c>
      <c r="CH20" s="33">
        <f t="shared" si="34"/>
        <v>673.80099999999993</v>
      </c>
      <c r="CI20" s="32">
        <v>64.81</v>
      </c>
      <c r="CJ20" s="29">
        <v>523.10900000000004</v>
      </c>
      <c r="CK20" s="33">
        <f t="shared" si="35"/>
        <v>587.9190000000001</v>
      </c>
      <c r="CL20" s="32">
        <v>0</v>
      </c>
      <c r="CM20" s="32">
        <v>2.9719999999999516</v>
      </c>
      <c r="CN20" s="33">
        <f t="shared" si="36"/>
        <v>2.9719999999999516</v>
      </c>
      <c r="CO20" s="32">
        <v>0</v>
      </c>
      <c r="CP20" s="32">
        <v>82.91</v>
      </c>
      <c r="CQ20" s="65">
        <f t="shared" si="37"/>
        <v>673.80100000000004</v>
      </c>
      <c r="CR20" s="32"/>
      <c r="CS20" s="66">
        <v>62.019000000000005</v>
      </c>
      <c r="CT20" s="32"/>
      <c r="CU20" s="28">
        <v>20</v>
      </c>
      <c r="CV20" s="113">
        <v>10</v>
      </c>
      <c r="CW20" s="113">
        <v>20</v>
      </c>
      <c r="CX20" s="113">
        <v>10</v>
      </c>
      <c r="CY20" s="113">
        <v>0</v>
      </c>
      <c r="CZ20" s="30">
        <v>0</v>
      </c>
      <c r="DA20" s="30">
        <f t="shared" si="38"/>
        <v>60</v>
      </c>
      <c r="DB20" s="38">
        <f t="shared" si="39"/>
        <v>8.9047062856837542E-2</v>
      </c>
      <c r="DC20" s="32"/>
      <c r="DD20" s="60" t="s">
        <v>220</v>
      </c>
      <c r="DE20" s="54">
        <v>9</v>
      </c>
      <c r="DF20" s="68">
        <v>2</v>
      </c>
      <c r="DG20" s="60"/>
      <c r="DH20" s="57" t="s">
        <v>155</v>
      </c>
      <c r="DI20" s="70">
        <v>0.26106039538117404</v>
      </c>
      <c r="DJ20" s="125">
        <v>3.9009327615929936E-4</v>
      </c>
      <c r="DK20" s="126">
        <v>1.4358807194512085E-3</v>
      </c>
      <c r="DL20" s="54"/>
      <c r="DM20" s="28">
        <v>80.757220500000003</v>
      </c>
      <c r="DN20" s="29">
        <v>80.757220500000003</v>
      </c>
      <c r="DO20" s="30">
        <v>80.757220500000003</v>
      </c>
      <c r="DP20" s="29"/>
      <c r="DQ20" s="28">
        <v>80.738</v>
      </c>
      <c r="DR20" s="29">
        <v>81.009</v>
      </c>
      <c r="DS20" s="30">
        <v>81.349999999999994</v>
      </c>
      <c r="DT20" s="54"/>
      <c r="DU20" s="60">
        <f t="shared" si="40"/>
        <v>323.14999999999998</v>
      </c>
      <c r="DV20" s="29">
        <v>308.54500000000002</v>
      </c>
      <c r="DW20" s="30">
        <v>337.755</v>
      </c>
      <c r="DX20" s="29"/>
      <c r="DY20" s="67">
        <v>347.911</v>
      </c>
      <c r="DZ20" s="54"/>
      <c r="EA20" s="28">
        <v>25.956</v>
      </c>
      <c r="EB20" s="29">
        <v>5.734</v>
      </c>
      <c r="EC20" s="29">
        <v>14.427</v>
      </c>
      <c r="ED20" s="29">
        <v>15.871</v>
      </c>
      <c r="EE20" s="29">
        <v>36.225999999999999</v>
      </c>
      <c r="EF20" s="29">
        <v>4.4580000000000002</v>
      </c>
      <c r="EG20" s="29">
        <v>7.7560000000000002</v>
      </c>
      <c r="EH20" s="29">
        <v>0.46999999999985309</v>
      </c>
      <c r="EI20" s="30">
        <v>492.34300000000002</v>
      </c>
      <c r="EJ20" s="30">
        <f t="shared" si="41"/>
        <v>603.24099999999987</v>
      </c>
      <c r="EK20" s="136">
        <v>514</v>
      </c>
      <c r="EL20" s="137">
        <f t="shared" si="42"/>
        <v>0.85206410041757785</v>
      </c>
      <c r="EM20" s="54"/>
      <c r="EN20" s="44">
        <f t="shared" si="43"/>
        <v>4.3027579358830059E-2</v>
      </c>
      <c r="EO20" s="37">
        <f t="shared" si="44"/>
        <v>9.5053220852030964E-3</v>
      </c>
      <c r="EP20" s="37">
        <f t="shared" si="45"/>
        <v>2.3915814740708943E-2</v>
      </c>
      <c r="EQ20" s="37">
        <f t="shared" si="46"/>
        <v>2.6309551240714747E-2</v>
      </c>
      <c r="ER20" s="37">
        <f t="shared" si="47"/>
        <v>6.0052284244605403E-2</v>
      </c>
      <c r="ES20" s="37">
        <f t="shared" si="48"/>
        <v>7.3900812444777477E-3</v>
      </c>
      <c r="ET20" s="37">
        <f t="shared" si="49"/>
        <v>1.2857216270114269E-2</v>
      </c>
      <c r="EU20" s="37">
        <f t="shared" si="50"/>
        <v>7.7912476108197746E-4</v>
      </c>
      <c r="EV20" s="37">
        <f t="shared" si="51"/>
        <v>0.81616302605426372</v>
      </c>
      <c r="EW20" s="70">
        <f t="shared" si="52"/>
        <v>1</v>
      </c>
      <c r="EX20" s="54"/>
      <c r="EY20" s="31">
        <v>1.8959999999999999</v>
      </c>
      <c r="EZ20" s="32">
        <v>6.7590000000000003</v>
      </c>
      <c r="FA20" s="65">
        <f t="shared" si="53"/>
        <v>8.6550000000000011</v>
      </c>
      <c r="FC20" s="31">
        <f>BX20</f>
        <v>0.7</v>
      </c>
      <c r="FD20" s="32">
        <f>BY20</f>
        <v>2</v>
      </c>
      <c r="FE20" s="65">
        <f t="shared" si="54"/>
        <v>2.7</v>
      </c>
      <c r="FG20" s="28">
        <f>FK20*E20</f>
        <v>492.34300000000002</v>
      </c>
      <c r="FH20" s="29">
        <f>E20*FL20</f>
        <v>110.89799999999997</v>
      </c>
      <c r="FI20" s="30">
        <f t="shared" si="55"/>
        <v>603.24099999999999</v>
      </c>
      <c r="FK20" s="44">
        <v>0.81616302605426361</v>
      </c>
      <c r="FL20" s="37">
        <v>0.18383697394573639</v>
      </c>
      <c r="FM20" s="38">
        <f t="shared" si="56"/>
        <v>1</v>
      </c>
      <c r="FN20" s="54"/>
      <c r="FO20" s="60">
        <f t="shared" si="57"/>
        <v>81.349999999999994</v>
      </c>
      <c r="FP20" s="29">
        <v>79.790000000000006</v>
      </c>
      <c r="FQ20" s="30">
        <v>82.91</v>
      </c>
      <c r="FS20" s="60">
        <f t="shared" si="58"/>
        <v>555.97</v>
      </c>
      <c r="FT20" s="29">
        <v>508.69900000000001</v>
      </c>
      <c r="FU20" s="30">
        <v>603.24099999999999</v>
      </c>
      <c r="FW20" s="60">
        <f t="shared" si="59"/>
        <v>74.6755</v>
      </c>
      <c r="FX20" s="29">
        <v>27.350999999999999</v>
      </c>
      <c r="FY20" s="30">
        <v>122</v>
      </c>
      <c r="GA20" s="60">
        <f t="shared" si="60"/>
        <v>630.64549999999997</v>
      </c>
      <c r="GB20" s="54">
        <f t="shared" si="61"/>
        <v>536.04999999999995</v>
      </c>
      <c r="GC20" s="68">
        <f t="shared" si="62"/>
        <v>725.24099999999999</v>
      </c>
      <c r="GE20" s="60">
        <f t="shared" si="63"/>
        <v>507.73750000000001</v>
      </c>
      <c r="GF20" s="29">
        <v>492.36599999999999</v>
      </c>
      <c r="GG20" s="30">
        <v>523.10900000000004</v>
      </c>
      <c r="GH20" s="29"/>
      <c r="GI20" s="60">
        <f t="shared" si="64"/>
        <v>644.81100000000004</v>
      </c>
      <c r="GJ20" s="29">
        <v>615.82100000000003</v>
      </c>
      <c r="GK20" s="30">
        <v>673.80100000000004</v>
      </c>
      <c r="GL20" s="29"/>
      <c r="GM20" s="71">
        <f>DW20/C20</f>
        <v>0.5012681785868528</v>
      </c>
      <c r="GN20" s="62"/>
    </row>
    <row r="21" spans="1:196" x14ac:dyDescent="0.2">
      <c r="A21" s="1"/>
      <c r="B21" s="72" t="s">
        <v>173</v>
      </c>
      <c r="C21" s="28">
        <v>6784.7160000000003</v>
      </c>
      <c r="D21" s="29">
        <v>6597.0455000000002</v>
      </c>
      <c r="E21" s="29">
        <v>5787.1809999999996</v>
      </c>
      <c r="F21" s="29">
        <v>1851.3879999999999</v>
      </c>
      <c r="G21" s="29">
        <v>4742.1480000000001</v>
      </c>
      <c r="H21" s="29">
        <f t="shared" si="0"/>
        <v>8636.1039999999994</v>
      </c>
      <c r="I21" s="30">
        <f t="shared" si="1"/>
        <v>7638.5689999999995</v>
      </c>
      <c r="J21" s="29"/>
      <c r="K21" s="31">
        <v>130.73500000000001</v>
      </c>
      <c r="L21" s="32">
        <v>51.038000000000004</v>
      </c>
      <c r="M21" s="32">
        <v>1.361</v>
      </c>
      <c r="N21" s="33">
        <f t="shared" si="2"/>
        <v>183.13400000000001</v>
      </c>
      <c r="O21" s="32">
        <v>106.334</v>
      </c>
      <c r="P21" s="33">
        <f t="shared" si="3"/>
        <v>76.800000000000011</v>
      </c>
      <c r="Q21" s="32">
        <v>6.9029999999999996</v>
      </c>
      <c r="R21" s="33">
        <f t="shared" si="4"/>
        <v>69.897000000000006</v>
      </c>
      <c r="S21" s="32">
        <v>3.7839999999999998</v>
      </c>
      <c r="T21" s="32">
        <v>0.51200000000000001</v>
      </c>
      <c r="U21" s="32">
        <v>-2.0539999999999998</v>
      </c>
      <c r="V21" s="33">
        <f t="shared" si="5"/>
        <v>72.13900000000001</v>
      </c>
      <c r="W21" s="32">
        <v>18.422000000000001</v>
      </c>
      <c r="X21" s="34">
        <f t="shared" si="6"/>
        <v>53.717000000000013</v>
      </c>
      <c r="Y21" s="32"/>
      <c r="Z21" s="35">
        <f t="shared" si="7"/>
        <v>1.981720453496948E-2</v>
      </c>
      <c r="AA21" s="36">
        <f t="shared" si="8"/>
        <v>7.7364935560926482E-3</v>
      </c>
      <c r="AB21" s="37">
        <f t="shared" si="9"/>
        <v>0.56732646854825797</v>
      </c>
      <c r="AC21" s="37">
        <f t="shared" si="10"/>
        <v>0.56888047165067035</v>
      </c>
      <c r="AD21" s="37">
        <f t="shared" si="11"/>
        <v>0.58063494490373169</v>
      </c>
      <c r="AE21" s="36">
        <f t="shared" si="12"/>
        <v>1.6118427559731096E-2</v>
      </c>
      <c r="AF21" s="36">
        <f t="shared" si="13"/>
        <v>8.1425844341986141E-3</v>
      </c>
      <c r="AG21" s="36">
        <f>X21/DU21</f>
        <v>1.5398101272535531E-2</v>
      </c>
      <c r="AH21" s="36">
        <f>(P21+S21+T21)/DU21</f>
        <v>2.3246354427788996E-2</v>
      </c>
      <c r="AI21" s="36">
        <f>R21/DU21</f>
        <v>2.0036135388171637E-2</v>
      </c>
      <c r="AJ21" s="38">
        <f>X21/FO21</f>
        <v>8.2125286277339699E-2</v>
      </c>
      <c r="AK21" s="32"/>
      <c r="AL21" s="44">
        <f t="shared" si="14"/>
        <v>5.2320341968866556E-2</v>
      </c>
      <c r="AM21" s="37">
        <f t="shared" si="15"/>
        <v>5.9963105263508343E-2</v>
      </c>
      <c r="AN21" s="38">
        <f t="shared" si="16"/>
        <v>7.5756334956747773E-2</v>
      </c>
      <c r="AO21" s="32"/>
      <c r="AP21" s="44">
        <f t="shared" si="17"/>
        <v>0.8194227897831432</v>
      </c>
      <c r="AQ21" s="37">
        <f t="shared" si="18"/>
        <v>0.78678116170867873</v>
      </c>
      <c r="AR21" s="37">
        <f t="shared" si="19"/>
        <v>6.6271012670242962E-2</v>
      </c>
      <c r="AS21" s="37">
        <f t="shared" si="20"/>
        <v>0.12314428488974336</v>
      </c>
      <c r="AT21" s="42">
        <v>2.9</v>
      </c>
      <c r="AU21" s="64">
        <v>1.27</v>
      </c>
      <c r="AV21" s="32"/>
      <c r="AW21" s="44">
        <f>FQ21/C21</f>
        <v>0.10200309047571041</v>
      </c>
      <c r="AX21" s="37">
        <v>9.9000000000000005E-2</v>
      </c>
      <c r="AY21" s="37">
        <f t="shared" si="21"/>
        <v>0.18490899946902598</v>
      </c>
      <c r="AZ21" s="37">
        <f t="shared" si="22"/>
        <v>0.20098141064922898</v>
      </c>
      <c r="BA21" s="38">
        <f t="shared" si="23"/>
        <v>0.22143720669676006</v>
      </c>
      <c r="BB21" s="32"/>
      <c r="BC21" s="44">
        <f t="shared" si="24"/>
        <v>0.1666</v>
      </c>
      <c r="BD21" s="37">
        <f t="shared" si="25"/>
        <v>0.18310000000000001</v>
      </c>
      <c r="BE21" s="38">
        <f t="shared" si="26"/>
        <v>0.2049</v>
      </c>
      <c r="BF21" s="32"/>
      <c r="BG21" s="44"/>
      <c r="BH21" s="38">
        <v>0.02</v>
      </c>
      <c r="BI21" s="32"/>
      <c r="BJ21" s="44"/>
      <c r="BK21" s="38">
        <f>BC21-(4.5%+2.5%+3%+1%+BH21)</f>
        <v>3.6599999999999994E-2</v>
      </c>
      <c r="BL21" s="32"/>
      <c r="BM21" s="35">
        <f>Q21/FS21</f>
        <v>1.2232173131587827E-3</v>
      </c>
      <c r="BN21" s="37">
        <f t="shared" si="27"/>
        <v>8.5121337673867981E-2</v>
      </c>
      <c r="BO21" s="36">
        <f>FA21/E21</f>
        <v>7.8558109725615968E-3</v>
      </c>
      <c r="BP21" s="37">
        <f t="shared" si="28"/>
        <v>6.3654858298177977E-2</v>
      </c>
      <c r="BQ21" s="37">
        <f t="shared" si="29"/>
        <v>0.69125969967070333</v>
      </c>
      <c r="BR21" s="38">
        <f t="shared" si="30"/>
        <v>0.76609021925441811</v>
      </c>
      <c r="BS21" s="32"/>
      <c r="BT21" s="31">
        <v>105.827</v>
      </c>
      <c r="BU21" s="32">
        <v>196.03299999999999</v>
      </c>
      <c r="BV21" s="33">
        <f t="shared" si="31"/>
        <v>301.86</v>
      </c>
      <c r="BW21" s="29">
        <v>5787.1809999999996</v>
      </c>
      <c r="BX21" s="32">
        <v>9.1590000000000007</v>
      </c>
      <c r="BY21" s="32">
        <v>12.99</v>
      </c>
      <c r="BZ21" s="33">
        <f t="shared" si="32"/>
        <v>5765.0320000000002</v>
      </c>
      <c r="CA21" s="32">
        <v>532.78200000000004</v>
      </c>
      <c r="CB21" s="32">
        <v>125.151</v>
      </c>
      <c r="CC21" s="33">
        <f t="shared" si="33"/>
        <v>657.93299999999999</v>
      </c>
      <c r="CD21" s="32">
        <v>10.15</v>
      </c>
      <c r="CE21" s="32">
        <v>6.7279999999999998</v>
      </c>
      <c r="CF21" s="32">
        <v>25.584</v>
      </c>
      <c r="CG21" s="32">
        <v>17.429000000000531</v>
      </c>
      <c r="CH21" s="33">
        <f t="shared" si="34"/>
        <v>6784.7159999999994</v>
      </c>
      <c r="CI21" s="32">
        <v>4.5999999999999999E-2</v>
      </c>
      <c r="CJ21" s="29">
        <v>4742.1480000000001</v>
      </c>
      <c r="CK21" s="33">
        <f t="shared" si="35"/>
        <v>4742.1940000000004</v>
      </c>
      <c r="CL21" s="32">
        <v>1160.0830000000001</v>
      </c>
      <c r="CM21" s="32">
        <v>65.376999999999839</v>
      </c>
      <c r="CN21" s="33">
        <f t="shared" si="36"/>
        <v>1225.46</v>
      </c>
      <c r="CO21" s="32">
        <v>125</v>
      </c>
      <c r="CP21" s="32">
        <v>692.06200000000001</v>
      </c>
      <c r="CQ21" s="65">
        <f t="shared" si="37"/>
        <v>6784.7160000000003</v>
      </c>
      <c r="CR21" s="32"/>
      <c r="CS21" s="66">
        <v>835.49900000000002</v>
      </c>
      <c r="CT21" s="32"/>
      <c r="CU21" s="28">
        <v>265</v>
      </c>
      <c r="CV21" s="113">
        <v>260</v>
      </c>
      <c r="CW21" s="113">
        <v>295</v>
      </c>
      <c r="CX21" s="113">
        <v>300</v>
      </c>
      <c r="CY21" s="113">
        <v>165</v>
      </c>
      <c r="CZ21" s="30">
        <v>0</v>
      </c>
      <c r="DA21" s="30">
        <f t="shared" si="38"/>
        <v>1285</v>
      </c>
      <c r="DB21" s="38">
        <f t="shared" si="39"/>
        <v>0.18939628423651039</v>
      </c>
      <c r="DC21" s="32"/>
      <c r="DD21" s="60" t="s">
        <v>223</v>
      </c>
      <c r="DE21" s="54">
        <v>51.6</v>
      </c>
      <c r="DF21" s="68">
        <v>7</v>
      </c>
      <c r="DG21" s="69" t="s">
        <v>154</v>
      </c>
      <c r="DH21" s="57" t="s">
        <v>159</v>
      </c>
      <c r="DI21" s="70">
        <v>0.46436379346966966</v>
      </c>
      <c r="DJ21" s="125">
        <v>2.0937730158219398E-2</v>
      </c>
      <c r="DK21" s="126">
        <v>2.1849863216516264E-2</v>
      </c>
      <c r="DL21" s="54"/>
      <c r="DM21" s="28">
        <v>632.76099999999997</v>
      </c>
      <c r="DN21" s="29">
        <v>687.76099999999997</v>
      </c>
      <c r="DO21" s="30">
        <v>757.76099999999997</v>
      </c>
      <c r="DP21" s="29"/>
      <c r="DQ21" s="28">
        <v>679.22179778858288</v>
      </c>
      <c r="DR21" s="29">
        <v>746.4916637160236</v>
      </c>
      <c r="DS21" s="30">
        <v>835.36942597167251</v>
      </c>
      <c r="DT21" s="54"/>
      <c r="DU21" s="60">
        <f t="shared" si="40"/>
        <v>3488.547</v>
      </c>
      <c r="DV21" s="29">
        <v>3555.0810000000001</v>
      </c>
      <c r="DW21" s="30">
        <v>3422.0129999999999</v>
      </c>
      <c r="DX21" s="29"/>
      <c r="DY21" s="67">
        <v>4076.9615713600415</v>
      </c>
      <c r="DZ21" s="54"/>
      <c r="EA21" s="28">
        <v>682.19299999999998</v>
      </c>
      <c r="EB21" s="29">
        <v>36.256</v>
      </c>
      <c r="EC21" s="29">
        <v>151.23500000000001</v>
      </c>
      <c r="ED21" s="29">
        <v>133.46199999999999</v>
      </c>
      <c r="EE21" s="29">
        <v>595.85299999999995</v>
      </c>
      <c r="EF21" s="29">
        <v>137.749</v>
      </c>
      <c r="EG21" s="29">
        <v>49.988</v>
      </c>
      <c r="EH21" s="29">
        <v>-5.9685589803848416E-13</v>
      </c>
      <c r="EI21" s="30">
        <v>4000.4450000000002</v>
      </c>
      <c r="EJ21" s="30">
        <f t="shared" si="41"/>
        <v>5787.1809999999996</v>
      </c>
      <c r="EK21" s="136">
        <v>4883</v>
      </c>
      <c r="EL21" s="137">
        <f t="shared" si="42"/>
        <v>0.84376140991615789</v>
      </c>
      <c r="EM21" s="54"/>
      <c r="EN21" s="44">
        <f t="shared" si="43"/>
        <v>0.11788001792237016</v>
      </c>
      <c r="EO21" s="37">
        <f t="shared" si="44"/>
        <v>6.2648809498095882E-3</v>
      </c>
      <c r="EP21" s="37">
        <f t="shared" si="45"/>
        <v>2.6132757900608261E-2</v>
      </c>
      <c r="EQ21" s="37">
        <f t="shared" si="46"/>
        <v>2.3061659899699008E-2</v>
      </c>
      <c r="ER21" s="37">
        <f t="shared" si="47"/>
        <v>0.10296083706384852</v>
      </c>
      <c r="ES21" s="37">
        <f t="shared" si="48"/>
        <v>2.3802435071583212E-2</v>
      </c>
      <c r="ET21" s="37">
        <f t="shared" si="49"/>
        <v>8.6377115213780251E-3</v>
      </c>
      <c r="EU21" s="37">
        <f t="shared" si="50"/>
        <v>-1.0313413353383697E-16</v>
      </c>
      <c r="EV21" s="37">
        <f t="shared" si="51"/>
        <v>0.69125969967070333</v>
      </c>
      <c r="EW21" s="70">
        <f t="shared" si="52"/>
        <v>1</v>
      </c>
      <c r="EX21" s="54"/>
      <c r="EY21" s="31">
        <v>32.674999999999997</v>
      </c>
      <c r="EZ21" s="32">
        <v>12.788</v>
      </c>
      <c r="FA21" s="65">
        <f t="shared" si="53"/>
        <v>45.462999999999994</v>
      </c>
      <c r="FC21" s="31">
        <f>BX21</f>
        <v>9.1590000000000007</v>
      </c>
      <c r="FD21" s="32">
        <f>BY21</f>
        <v>12.99</v>
      </c>
      <c r="FE21" s="65">
        <f t="shared" si="54"/>
        <v>22.149000000000001</v>
      </c>
      <c r="FG21" s="28">
        <f>FK21*E21</f>
        <v>4000.4450000000002</v>
      </c>
      <c r="FH21" s="29">
        <f>E21*FL21</f>
        <v>1786.7359999999992</v>
      </c>
      <c r="FI21" s="30">
        <f t="shared" si="55"/>
        <v>5787.1809999999996</v>
      </c>
      <c r="FK21" s="44">
        <v>0.69125969967070333</v>
      </c>
      <c r="FL21" s="37">
        <v>0.30874030032929667</v>
      </c>
      <c r="FM21" s="38">
        <f t="shared" si="56"/>
        <v>1</v>
      </c>
      <c r="FN21" s="54"/>
      <c r="FO21" s="60">
        <f t="shared" si="57"/>
        <v>654.08600000000001</v>
      </c>
      <c r="FP21" s="29">
        <v>616.11</v>
      </c>
      <c r="FQ21" s="30">
        <v>692.06200000000001</v>
      </c>
      <c r="FS21" s="60">
        <f t="shared" si="58"/>
        <v>5643.3145000000004</v>
      </c>
      <c r="FT21" s="29">
        <v>5499.4480000000003</v>
      </c>
      <c r="FU21" s="30">
        <v>5787.1809999999996</v>
      </c>
      <c r="FW21" s="60">
        <f t="shared" si="59"/>
        <v>1779.194</v>
      </c>
      <c r="FX21" s="29">
        <v>1707</v>
      </c>
      <c r="FY21" s="30">
        <v>1851.3879999999999</v>
      </c>
      <c r="GA21" s="60">
        <f t="shared" si="60"/>
        <v>7422.5084999999999</v>
      </c>
      <c r="GB21" s="54">
        <f t="shared" si="61"/>
        <v>7206.4480000000003</v>
      </c>
      <c r="GC21" s="68">
        <f t="shared" si="62"/>
        <v>7638.5689999999995</v>
      </c>
      <c r="GE21" s="60">
        <f t="shared" si="63"/>
        <v>4575.1734999999999</v>
      </c>
      <c r="GF21" s="29">
        <v>4408.1989999999996</v>
      </c>
      <c r="GG21" s="30">
        <v>4742.1480000000001</v>
      </c>
      <c r="GH21" s="29"/>
      <c r="GI21" s="60">
        <f t="shared" si="64"/>
        <v>6597.0455000000002</v>
      </c>
      <c r="GJ21" s="29">
        <v>6409.375</v>
      </c>
      <c r="GK21" s="30">
        <v>6784.7160000000003</v>
      </c>
      <c r="GL21" s="29"/>
      <c r="GM21" s="71">
        <f>DW21/C21</f>
        <v>0.50437085354788613</v>
      </c>
      <c r="GN21" s="62"/>
    </row>
    <row r="22" spans="1:196" x14ac:dyDescent="0.2">
      <c r="A22" s="1"/>
      <c r="B22" s="72" t="s">
        <v>174</v>
      </c>
      <c r="C22" s="28">
        <v>3095.06</v>
      </c>
      <c r="D22" s="29">
        <v>2961.0625</v>
      </c>
      <c r="E22" s="29">
        <v>2419.5149999999999</v>
      </c>
      <c r="F22" s="29">
        <v>971.60199999999998</v>
      </c>
      <c r="G22" s="29">
        <v>2227.5010000000002</v>
      </c>
      <c r="H22" s="29">
        <f t="shared" si="0"/>
        <v>4066.6619999999998</v>
      </c>
      <c r="I22" s="30">
        <f t="shared" si="1"/>
        <v>3391.1169999999997</v>
      </c>
      <c r="J22" s="29"/>
      <c r="K22" s="31">
        <v>52.603000000000002</v>
      </c>
      <c r="L22" s="32">
        <v>16.998199999999997</v>
      </c>
      <c r="M22" s="32">
        <v>1.204</v>
      </c>
      <c r="N22" s="33">
        <f t="shared" si="2"/>
        <v>70.805199999999999</v>
      </c>
      <c r="O22" s="32">
        <v>42.547000000000004</v>
      </c>
      <c r="P22" s="33">
        <f t="shared" si="3"/>
        <v>28.258199999999995</v>
      </c>
      <c r="Q22" s="32">
        <v>1.365</v>
      </c>
      <c r="R22" s="33">
        <f t="shared" si="4"/>
        <v>26.893199999999997</v>
      </c>
      <c r="S22" s="32">
        <v>5.7370000000000001</v>
      </c>
      <c r="T22" s="32">
        <v>1.6439999999999999</v>
      </c>
      <c r="U22" s="32">
        <v>0.253</v>
      </c>
      <c r="V22" s="33">
        <f t="shared" si="5"/>
        <v>34.527199999999993</v>
      </c>
      <c r="W22" s="32">
        <v>7.8159999999999998</v>
      </c>
      <c r="X22" s="34">
        <f t="shared" si="6"/>
        <v>26.711199999999995</v>
      </c>
      <c r="Y22" s="32"/>
      <c r="Z22" s="35">
        <f t="shared" si="7"/>
        <v>1.7764907022394832E-2</v>
      </c>
      <c r="AA22" s="36">
        <f t="shared" si="8"/>
        <v>5.7405745403887954E-3</v>
      </c>
      <c r="AB22" s="37">
        <f t="shared" si="9"/>
        <v>0.5441753148253784</v>
      </c>
      <c r="AC22" s="37">
        <f t="shared" si="10"/>
        <v>0.55586330155130126</v>
      </c>
      <c r="AD22" s="37">
        <f t="shared" si="11"/>
        <v>0.60090219362419717</v>
      </c>
      <c r="AE22" s="36">
        <f t="shared" si="12"/>
        <v>1.4368828756569646E-2</v>
      </c>
      <c r="AF22" s="36">
        <f t="shared" si="13"/>
        <v>9.0208160077674803E-3</v>
      </c>
      <c r="AG22" s="36">
        <f>X22/DU22</f>
        <v>1.8122532942720166E-2</v>
      </c>
      <c r="AH22" s="36">
        <f>(P22+S22+T22)/DU22</f>
        <v>2.4179841267041265E-2</v>
      </c>
      <c r="AI22" s="36">
        <f>R22/DU22</f>
        <v>1.824601301832797E-2</v>
      </c>
      <c r="AJ22" s="38">
        <f>X22/FO22</f>
        <v>8.0094033547427557E-2</v>
      </c>
      <c r="AK22" s="32"/>
      <c r="AL22" s="44">
        <f t="shared" si="14"/>
        <v>6.1432870654710446E-2</v>
      </c>
      <c r="AM22" s="37">
        <f t="shared" si="15"/>
        <v>0.10716613122290103</v>
      </c>
      <c r="AN22" s="38">
        <f t="shared" si="16"/>
        <v>0.1221944521552422</v>
      </c>
      <c r="AO22" s="32"/>
      <c r="AP22" s="44">
        <f t="shared" si="17"/>
        <v>0.92063946700061805</v>
      </c>
      <c r="AQ22" s="37">
        <f t="shared" si="18"/>
        <v>0.81558788207208655</v>
      </c>
      <c r="AR22" s="37">
        <f t="shared" si="19"/>
        <v>-2.7022739462239848E-2</v>
      </c>
      <c r="AS22" s="37">
        <f t="shared" si="20"/>
        <v>0.18975270269397043</v>
      </c>
      <c r="AT22" s="42">
        <v>1.6779999999999999</v>
      </c>
      <c r="AU22" s="64">
        <v>1.38</v>
      </c>
      <c r="AV22" s="32"/>
      <c r="AW22" s="44">
        <f>FQ22/C22</f>
        <v>0.11156423461903808</v>
      </c>
      <c r="AX22" s="37">
        <v>9.9600000000000008E-2</v>
      </c>
      <c r="AY22" s="37">
        <f t="shared" si="21"/>
        <v>0.20646874983530356</v>
      </c>
      <c r="AZ22" s="37">
        <f t="shared" si="22"/>
        <v>0.20646874983530356</v>
      </c>
      <c r="BA22" s="38">
        <f t="shared" si="23"/>
        <v>0.23282018308975827</v>
      </c>
      <c r="BB22" s="32"/>
      <c r="BC22" s="44">
        <f t="shared" si="24"/>
        <v>0.19308004261125464</v>
      </c>
      <c r="BD22" s="37">
        <f t="shared" si="25"/>
        <v>0.19308004261125464</v>
      </c>
      <c r="BE22" s="38">
        <f t="shared" si="26"/>
        <v>0.2147</v>
      </c>
      <c r="BF22" s="32"/>
      <c r="BG22" s="44"/>
      <c r="BH22" s="38"/>
      <c r="BI22" s="32"/>
      <c r="BJ22" s="44"/>
      <c r="BK22" s="38"/>
      <c r="BL22" s="32"/>
      <c r="BM22" s="35">
        <f>Q22/FS22</f>
        <v>5.8097529365321726E-4</v>
      </c>
      <c r="BN22" s="37">
        <f t="shared" si="27"/>
        <v>3.8300523019596404E-2</v>
      </c>
      <c r="BO22" s="36">
        <f>FA22/E22</f>
        <v>2.7505512468407925E-3</v>
      </c>
      <c r="BP22" s="37">
        <f t="shared" si="28"/>
        <v>1.8925874841810401E-2</v>
      </c>
      <c r="BQ22" s="37">
        <f t="shared" si="29"/>
        <v>0.87027193466459185</v>
      </c>
      <c r="BR22" s="38">
        <f t="shared" si="30"/>
        <v>0.90744082259621239</v>
      </c>
      <c r="BS22" s="32"/>
      <c r="BT22" s="31">
        <v>24.789000000000001</v>
      </c>
      <c r="BU22" s="32">
        <v>59.624000000000002</v>
      </c>
      <c r="BV22" s="33">
        <f t="shared" si="31"/>
        <v>84.413000000000011</v>
      </c>
      <c r="BW22" s="29">
        <v>2419.5149999999999</v>
      </c>
      <c r="BX22" s="32">
        <v>2.3029999999999999</v>
      </c>
      <c r="BY22" s="32">
        <v>4.0339999999999998</v>
      </c>
      <c r="BZ22" s="33">
        <f t="shared" si="32"/>
        <v>2413.1779999999999</v>
      </c>
      <c r="CA22" s="32">
        <v>502.88300000000004</v>
      </c>
      <c r="CB22" s="32">
        <v>66.528000000000006</v>
      </c>
      <c r="CC22" s="33">
        <f t="shared" si="33"/>
        <v>569.41100000000006</v>
      </c>
      <c r="CD22" s="32">
        <v>1.8180000000000001</v>
      </c>
      <c r="CE22" s="32">
        <v>0.41</v>
      </c>
      <c r="CF22" s="32">
        <v>18.716999999999999</v>
      </c>
      <c r="CG22" s="32">
        <v>7.1129999999999924</v>
      </c>
      <c r="CH22" s="33">
        <f t="shared" si="34"/>
        <v>3095.06</v>
      </c>
      <c r="CI22" s="32">
        <v>3.6589999999999998</v>
      </c>
      <c r="CJ22" s="29">
        <v>2227.5010000000002</v>
      </c>
      <c r="CK22" s="33">
        <f t="shared" si="35"/>
        <v>2231.1600000000003</v>
      </c>
      <c r="CL22" s="32">
        <v>460</v>
      </c>
      <c r="CM22" s="32">
        <v>18.601999999999634</v>
      </c>
      <c r="CN22" s="33">
        <f t="shared" si="36"/>
        <v>478.60199999999963</v>
      </c>
      <c r="CO22" s="32">
        <v>40</v>
      </c>
      <c r="CP22" s="32">
        <v>345.298</v>
      </c>
      <c r="CQ22" s="65">
        <f t="shared" si="37"/>
        <v>3095.0599999999995</v>
      </c>
      <c r="CR22" s="32"/>
      <c r="CS22" s="66">
        <v>587.29600000000005</v>
      </c>
      <c r="CT22" s="32"/>
      <c r="CU22" s="28">
        <v>100</v>
      </c>
      <c r="CV22" s="113">
        <v>200</v>
      </c>
      <c r="CW22" s="113">
        <v>160</v>
      </c>
      <c r="CX22" s="113">
        <v>0</v>
      </c>
      <c r="CY22" s="113">
        <v>40</v>
      </c>
      <c r="CZ22" s="30">
        <v>0</v>
      </c>
      <c r="DA22" s="30">
        <f t="shared" si="38"/>
        <v>500</v>
      </c>
      <c r="DB22" s="38">
        <f t="shared" si="39"/>
        <v>0.1615477567478498</v>
      </c>
      <c r="DC22" s="32"/>
      <c r="DD22" s="60" t="s">
        <v>221</v>
      </c>
      <c r="DE22" s="54">
        <v>23.3</v>
      </c>
      <c r="DF22" s="68">
        <v>2</v>
      </c>
      <c r="DG22" s="69" t="s">
        <v>154</v>
      </c>
      <c r="DH22" s="68"/>
      <c r="DI22" s="70" t="s">
        <v>239</v>
      </c>
      <c r="DJ22" s="125">
        <v>9.6608751050335402E-3</v>
      </c>
      <c r="DK22" s="126">
        <v>1.1466733990446952E-2</v>
      </c>
      <c r="DL22" s="54"/>
      <c r="DM22" s="28">
        <v>313.40800000000002</v>
      </c>
      <c r="DN22" s="29">
        <v>313.40800000000002</v>
      </c>
      <c r="DO22" s="30">
        <v>353.40800000000002</v>
      </c>
      <c r="DP22" s="29"/>
      <c r="DQ22" s="28">
        <v>357.22557475856252</v>
      </c>
      <c r="DR22" s="29">
        <v>357.22557475856252</v>
      </c>
      <c r="DS22" s="30">
        <v>397.22557475856252</v>
      </c>
      <c r="DT22" s="54"/>
      <c r="DU22" s="60">
        <f t="shared" si="40"/>
        <v>1473.922</v>
      </c>
      <c r="DV22" s="29">
        <v>1429.9</v>
      </c>
      <c r="DW22" s="30">
        <v>1517.944</v>
      </c>
      <c r="DX22" s="29"/>
      <c r="DY22" s="67">
        <v>1850.1424068866443</v>
      </c>
      <c r="DZ22" s="54"/>
      <c r="EA22" s="28">
        <v>215.536</v>
      </c>
      <c r="EB22" s="29">
        <v>15.750999999999999</v>
      </c>
      <c r="EC22" s="29">
        <v>16.100999999999999</v>
      </c>
      <c r="ED22" s="29">
        <v>9.6359999999999992</v>
      </c>
      <c r="EE22" s="29">
        <v>28.826000000000001</v>
      </c>
      <c r="EF22" s="29">
        <v>10.573</v>
      </c>
      <c r="EG22" s="29">
        <v>5.8929999999999998</v>
      </c>
      <c r="EH22" s="29">
        <v>11.562999999999647</v>
      </c>
      <c r="EI22" s="30">
        <v>2105.636</v>
      </c>
      <c r="EJ22" s="30">
        <f t="shared" si="41"/>
        <v>2419.5149999999994</v>
      </c>
      <c r="EK22" s="136">
        <v>2136.27</v>
      </c>
      <c r="EL22" s="137">
        <f t="shared" si="42"/>
        <v>0.88293314982548177</v>
      </c>
      <c r="EM22" s="54"/>
      <c r="EN22" s="44">
        <f t="shared" si="43"/>
        <v>8.90823160840086E-2</v>
      </c>
      <c r="EO22" s="37">
        <f t="shared" si="44"/>
        <v>6.5099823725002755E-3</v>
      </c>
      <c r="EP22" s="37">
        <f t="shared" si="45"/>
        <v>6.6546394628675598E-3</v>
      </c>
      <c r="EQ22" s="37">
        <f t="shared" si="46"/>
        <v>3.9826163507975781E-3</v>
      </c>
      <c r="ER22" s="37">
        <f t="shared" si="47"/>
        <v>1.1913957962649543E-2</v>
      </c>
      <c r="ES22" s="37">
        <f t="shared" si="48"/>
        <v>4.3698840470094225E-3</v>
      </c>
      <c r="ET22" s="37">
        <f t="shared" si="49"/>
        <v>2.4356120958125911E-3</v>
      </c>
      <c r="EU22" s="37">
        <f t="shared" si="50"/>
        <v>4.7790569597624521E-3</v>
      </c>
      <c r="EV22" s="37">
        <f t="shared" si="51"/>
        <v>0.87027193466459207</v>
      </c>
      <c r="EW22" s="70">
        <f t="shared" si="52"/>
        <v>1</v>
      </c>
      <c r="EX22" s="54"/>
      <c r="EY22" s="31">
        <v>5.7380000000000004</v>
      </c>
      <c r="EZ22" s="32">
        <v>0.91700000000000004</v>
      </c>
      <c r="FA22" s="65">
        <f t="shared" si="53"/>
        <v>6.6550000000000002</v>
      </c>
      <c r="FC22" s="31">
        <f>BX22</f>
        <v>2.3029999999999999</v>
      </c>
      <c r="FD22" s="32">
        <f>BY22</f>
        <v>4.0339999999999998</v>
      </c>
      <c r="FE22" s="65">
        <f t="shared" si="54"/>
        <v>6.3369999999999997</v>
      </c>
      <c r="FG22" s="28">
        <f>FK22*E22</f>
        <v>2105.636</v>
      </c>
      <c r="FH22" s="29">
        <f>E22*FL22</f>
        <v>313.87900000000002</v>
      </c>
      <c r="FI22" s="30">
        <f t="shared" si="55"/>
        <v>2419.5149999999999</v>
      </c>
      <c r="FK22" s="44">
        <v>0.87027193466459185</v>
      </c>
      <c r="FL22" s="37">
        <v>0.12972806533540815</v>
      </c>
      <c r="FM22" s="38">
        <f t="shared" si="56"/>
        <v>1</v>
      </c>
      <c r="FN22" s="54"/>
      <c r="FO22" s="60">
        <f t="shared" si="57"/>
        <v>333.49799999999999</v>
      </c>
      <c r="FP22" s="29">
        <v>321.69799999999998</v>
      </c>
      <c r="FQ22" s="30">
        <v>345.298</v>
      </c>
      <c r="FS22" s="60">
        <f t="shared" si="58"/>
        <v>2349.4975000000004</v>
      </c>
      <c r="FT22" s="29">
        <v>2279.4800000000005</v>
      </c>
      <c r="FU22" s="30">
        <v>2419.5149999999999</v>
      </c>
      <c r="FW22" s="60">
        <f t="shared" si="59"/>
        <v>877.50099999999998</v>
      </c>
      <c r="FX22" s="29">
        <v>783.4</v>
      </c>
      <c r="FY22" s="30">
        <v>971.60199999999998</v>
      </c>
      <c r="GA22" s="60">
        <f t="shared" si="60"/>
        <v>3226.9985000000001</v>
      </c>
      <c r="GB22" s="54">
        <f t="shared" si="61"/>
        <v>3062.8800000000006</v>
      </c>
      <c r="GC22" s="68">
        <f t="shared" si="62"/>
        <v>3391.1169999999997</v>
      </c>
      <c r="GE22" s="60">
        <f t="shared" si="63"/>
        <v>2106.2260000000001</v>
      </c>
      <c r="GF22" s="29">
        <v>1984.951</v>
      </c>
      <c r="GG22" s="30">
        <v>2227.5010000000002</v>
      </c>
      <c r="GH22" s="29"/>
      <c r="GI22" s="60">
        <f t="shared" si="64"/>
        <v>2961.0625</v>
      </c>
      <c r="GJ22" s="29">
        <v>2827.0650000000001</v>
      </c>
      <c r="GK22" s="30">
        <v>3095.06</v>
      </c>
      <c r="GL22" s="29"/>
      <c r="GM22" s="71">
        <f>DW22/C22</f>
        <v>0.49044089613771624</v>
      </c>
      <c r="GN22" s="62"/>
    </row>
    <row r="23" spans="1:196" x14ac:dyDescent="0.2">
      <c r="A23" s="1"/>
      <c r="B23" s="72" t="s">
        <v>175</v>
      </c>
      <c r="C23" s="28">
        <v>1628.76</v>
      </c>
      <c r="D23" s="29">
        <v>1605.982</v>
      </c>
      <c r="E23" s="29">
        <v>1305.973</v>
      </c>
      <c r="F23" s="29">
        <v>457</v>
      </c>
      <c r="G23" s="29">
        <v>1100.627</v>
      </c>
      <c r="H23" s="29">
        <f t="shared" si="0"/>
        <v>2085.7600000000002</v>
      </c>
      <c r="I23" s="30">
        <f t="shared" si="1"/>
        <v>1762.973</v>
      </c>
      <c r="J23" s="29"/>
      <c r="K23" s="31">
        <v>29.616</v>
      </c>
      <c r="L23" s="32">
        <v>8.7029999999999994</v>
      </c>
      <c r="M23" s="32">
        <v>0.16700000000000001</v>
      </c>
      <c r="N23" s="33">
        <f t="shared" si="2"/>
        <v>38.486000000000004</v>
      </c>
      <c r="O23" s="32">
        <v>24.869999999999997</v>
      </c>
      <c r="P23" s="33">
        <f t="shared" si="3"/>
        <v>13.616000000000007</v>
      </c>
      <c r="Q23" s="32">
        <v>0.57999999999999996</v>
      </c>
      <c r="R23" s="33">
        <f t="shared" si="4"/>
        <v>13.036000000000007</v>
      </c>
      <c r="S23" s="32">
        <v>1.839</v>
      </c>
      <c r="T23" s="32">
        <v>1E-3</v>
      </c>
      <c r="U23" s="32">
        <v>8.9999999999999993E-3</v>
      </c>
      <c r="V23" s="33">
        <f t="shared" si="5"/>
        <v>14.885000000000007</v>
      </c>
      <c r="W23" s="32">
        <v>3.5859999999999999</v>
      </c>
      <c r="X23" s="34">
        <f t="shared" si="6"/>
        <v>11.299000000000007</v>
      </c>
      <c r="Y23" s="32"/>
      <c r="Z23" s="35">
        <f t="shared" si="7"/>
        <v>1.8441053511185058E-2</v>
      </c>
      <c r="AA23" s="36">
        <f t="shared" si="8"/>
        <v>5.4191142864614917E-3</v>
      </c>
      <c r="AB23" s="37">
        <f t="shared" si="9"/>
        <v>0.61672370183008474</v>
      </c>
      <c r="AC23" s="37">
        <f t="shared" si="10"/>
        <v>0.61673899566026025</v>
      </c>
      <c r="AD23" s="37">
        <f t="shared" si="11"/>
        <v>0.64620901106896</v>
      </c>
      <c r="AE23" s="36">
        <f t="shared" si="12"/>
        <v>1.5485852269826185E-2</v>
      </c>
      <c r="AF23" s="36">
        <f t="shared" si="13"/>
        <v>7.0355707598217208E-3</v>
      </c>
      <c r="AG23" s="36">
        <f>X23/DU23</f>
        <v>1.4909528757814185E-2</v>
      </c>
      <c r="AH23" s="36">
        <f>(P23+S23+T23)/DU23</f>
        <v>2.0394873571181166E-2</v>
      </c>
      <c r="AI23" s="36">
        <f>R23/DU23</f>
        <v>1.7201576855196538E-2</v>
      </c>
      <c r="AJ23" s="38">
        <f>X23/FO23</f>
        <v>6.9849316127038139E-2</v>
      </c>
      <c r="AK23" s="32"/>
      <c r="AL23" s="44">
        <f t="shared" si="14"/>
        <v>8.8059672892173979E-2</v>
      </c>
      <c r="AM23" s="37">
        <f t="shared" si="15"/>
        <v>4.0792856615747893E-2</v>
      </c>
      <c r="AN23" s="38">
        <f t="shared" si="16"/>
        <v>4.789284068535031E-2</v>
      </c>
      <c r="AO23" s="32"/>
      <c r="AP23" s="44">
        <f t="shared" si="17"/>
        <v>0.84276397750948906</v>
      </c>
      <c r="AQ23" s="37">
        <f t="shared" si="18"/>
        <v>0.75877104993385214</v>
      </c>
      <c r="AR23" s="37">
        <f t="shared" si="19"/>
        <v>3.7154645251602426E-2</v>
      </c>
      <c r="AS23" s="37">
        <f t="shared" si="20"/>
        <v>0.17767872491957074</v>
      </c>
      <c r="AT23" s="42">
        <v>2.61</v>
      </c>
      <c r="AU23" s="64">
        <v>1.31</v>
      </c>
      <c r="AV23" s="32"/>
      <c r="AW23" s="44">
        <f>FQ23/C23</f>
        <v>0.10255409022814903</v>
      </c>
      <c r="AX23" s="37">
        <v>0.1008</v>
      </c>
      <c r="AY23" s="37">
        <f t="shared" si="21"/>
        <v>0.1925231983586167</v>
      </c>
      <c r="AZ23" s="37">
        <f t="shared" si="22"/>
        <v>0.21909999999999999</v>
      </c>
      <c r="BA23" s="38">
        <f t="shared" si="23"/>
        <v>0.24559999999999998</v>
      </c>
      <c r="BB23" s="32"/>
      <c r="BC23" s="44">
        <f t="shared" si="24"/>
        <v>0.17364652774132594</v>
      </c>
      <c r="BD23" s="37">
        <f t="shared" si="25"/>
        <v>0.19843577764946724</v>
      </c>
      <c r="BE23" s="38">
        <f t="shared" si="26"/>
        <v>0.22421500183717391</v>
      </c>
      <c r="BF23" s="32"/>
      <c r="BG23" s="44">
        <v>3.4000000000000002E-2</v>
      </c>
      <c r="BH23" s="38"/>
      <c r="BI23" s="32"/>
      <c r="BJ23" s="44">
        <f>AY23-(4.5%+2.5%+3%+1%+BG23)</f>
        <v>4.8523198358616682E-2</v>
      </c>
      <c r="BK23" s="38"/>
      <c r="BL23" s="32"/>
      <c r="BM23" s="35">
        <f>Q23/FS23</f>
        <v>4.6284289276807977E-4</v>
      </c>
      <c r="BN23" s="37">
        <f t="shared" si="27"/>
        <v>3.7525879917184243E-2</v>
      </c>
      <c r="BO23" s="36">
        <f>FA23/E23</f>
        <v>2.8929388279849588E-2</v>
      </c>
      <c r="BP23" s="37">
        <f t="shared" si="28"/>
        <v>0.20935941482877093</v>
      </c>
      <c r="BQ23" s="37">
        <f t="shared" si="29"/>
        <v>0.85869998843773965</v>
      </c>
      <c r="BR23" s="38">
        <f t="shared" si="30"/>
        <v>0.89532794886819034</v>
      </c>
      <c r="BS23" s="32"/>
      <c r="BT23" s="31">
        <v>47.009</v>
      </c>
      <c r="BU23" s="32">
        <v>37.213999999999999</v>
      </c>
      <c r="BV23" s="33">
        <f t="shared" si="31"/>
        <v>84.222999999999999</v>
      </c>
      <c r="BW23" s="29">
        <v>1305.973</v>
      </c>
      <c r="BX23" s="32">
        <v>8.9239999999999995</v>
      </c>
      <c r="BY23" s="32">
        <v>4.5</v>
      </c>
      <c r="BZ23" s="33">
        <f t="shared" si="32"/>
        <v>1292.549</v>
      </c>
      <c r="CA23" s="32">
        <v>203.07400000000001</v>
      </c>
      <c r="CB23" s="32">
        <v>42.298999999999999</v>
      </c>
      <c r="CC23" s="33">
        <f t="shared" si="33"/>
        <v>245.37300000000002</v>
      </c>
      <c r="CD23" s="32">
        <v>0</v>
      </c>
      <c r="CE23" s="32">
        <v>0.35799999999999998</v>
      </c>
      <c r="CF23" s="32">
        <v>2.2389999999999999</v>
      </c>
      <c r="CG23" s="32">
        <v>4.018000000000038</v>
      </c>
      <c r="CH23" s="33">
        <f t="shared" si="34"/>
        <v>1628.76</v>
      </c>
      <c r="CI23" s="32">
        <v>0</v>
      </c>
      <c r="CJ23" s="29">
        <v>1100.627</v>
      </c>
      <c r="CK23" s="33">
        <f t="shared" si="35"/>
        <v>1100.627</v>
      </c>
      <c r="CL23" s="32">
        <v>309.91199999999998</v>
      </c>
      <c r="CM23" s="32">
        <v>11.185000000000059</v>
      </c>
      <c r="CN23" s="33">
        <f t="shared" si="36"/>
        <v>321.09700000000004</v>
      </c>
      <c r="CO23" s="32">
        <v>40</v>
      </c>
      <c r="CP23" s="32">
        <v>167.036</v>
      </c>
      <c r="CQ23" s="65">
        <f t="shared" si="37"/>
        <v>1628.76</v>
      </c>
      <c r="CR23" s="32"/>
      <c r="CS23" s="66">
        <v>289.39600000000002</v>
      </c>
      <c r="CT23" s="32"/>
      <c r="CU23" s="28">
        <v>115</v>
      </c>
      <c r="CV23" s="113">
        <v>90</v>
      </c>
      <c r="CW23" s="113">
        <v>145</v>
      </c>
      <c r="CX23" s="113">
        <v>0</v>
      </c>
      <c r="CY23" s="113">
        <v>0</v>
      </c>
      <c r="CZ23" s="30">
        <v>0</v>
      </c>
      <c r="DA23" s="30">
        <f t="shared" si="38"/>
        <v>350</v>
      </c>
      <c r="DB23" s="38">
        <f t="shared" si="39"/>
        <v>0.21488739900292247</v>
      </c>
      <c r="DC23" s="32"/>
      <c r="DD23" s="60" t="s">
        <v>224</v>
      </c>
      <c r="DE23" s="54">
        <v>13.5</v>
      </c>
      <c r="DF23" s="68">
        <v>3</v>
      </c>
      <c r="DG23" s="69" t="s">
        <v>154</v>
      </c>
      <c r="DH23" s="57" t="s">
        <v>155</v>
      </c>
      <c r="DI23" s="70">
        <v>0.18352369322127243</v>
      </c>
      <c r="DJ23" s="125">
        <v>5.9647491061831891E-3</v>
      </c>
      <c r="DK23" s="126">
        <v>5.3980637508756228E-3</v>
      </c>
      <c r="DL23" s="54"/>
      <c r="DM23" s="28">
        <v>144.88063759999997</v>
      </c>
      <c r="DN23" s="29">
        <v>164.88063759999997</v>
      </c>
      <c r="DO23" s="30">
        <v>184.82284159999998</v>
      </c>
      <c r="DP23" s="29"/>
      <c r="DQ23" s="28">
        <v>165.40700000000001</v>
      </c>
      <c r="DR23" s="29">
        <v>189.02</v>
      </c>
      <c r="DS23" s="30">
        <v>213.57599999999999</v>
      </c>
      <c r="DT23" s="54"/>
      <c r="DU23" s="60">
        <f t="shared" si="40"/>
        <v>757.83749999999998</v>
      </c>
      <c r="DV23" s="29">
        <v>763.13900000000001</v>
      </c>
      <c r="DW23" s="30">
        <v>752.53599999999994</v>
      </c>
      <c r="DX23" s="29"/>
      <c r="DY23" s="67">
        <v>952.55</v>
      </c>
      <c r="DZ23" s="54"/>
      <c r="EA23" s="28">
        <v>35.768999999999998</v>
      </c>
      <c r="EB23" s="29">
        <v>12.438000000000001</v>
      </c>
      <c r="EC23" s="29">
        <v>30.178000000000001</v>
      </c>
      <c r="ED23" s="29">
        <v>21.329000000000001</v>
      </c>
      <c r="EE23" s="29">
        <v>71.893000000000001</v>
      </c>
      <c r="EF23" s="29">
        <v>5.6779999999999999</v>
      </c>
      <c r="EG23" s="29">
        <v>7.2489999999999997</v>
      </c>
      <c r="EH23" s="29">
        <v>0</v>
      </c>
      <c r="EI23" s="30">
        <v>1121.4390000000001</v>
      </c>
      <c r="EJ23" s="30">
        <f t="shared" si="41"/>
        <v>1305.973</v>
      </c>
      <c r="EK23" s="136">
        <v>1101</v>
      </c>
      <c r="EL23" s="137">
        <f t="shared" si="42"/>
        <v>0.84304958831461296</v>
      </c>
      <c r="EM23" s="54"/>
      <c r="EN23" s="44">
        <f t="shared" si="43"/>
        <v>2.7388774499932236E-2</v>
      </c>
      <c r="EO23" s="37">
        <f t="shared" si="44"/>
        <v>9.5239334963280256E-3</v>
      </c>
      <c r="EP23" s="37">
        <f t="shared" si="45"/>
        <v>2.3107675273531691E-2</v>
      </c>
      <c r="EQ23" s="37">
        <f t="shared" si="46"/>
        <v>1.633188434982959E-2</v>
      </c>
      <c r="ER23" s="37">
        <f t="shared" si="47"/>
        <v>5.50493769779314E-2</v>
      </c>
      <c r="ES23" s="37">
        <f t="shared" si="48"/>
        <v>4.3477162238423003E-3</v>
      </c>
      <c r="ET23" s="37">
        <f t="shared" si="49"/>
        <v>5.5506507408652397E-3</v>
      </c>
      <c r="EU23" s="37">
        <f t="shared" si="50"/>
        <v>0</v>
      </c>
      <c r="EV23" s="37">
        <f t="shared" si="51"/>
        <v>0.85869998843773965</v>
      </c>
      <c r="EW23" s="70">
        <f t="shared" si="52"/>
        <v>1.0000000000000002</v>
      </c>
      <c r="EX23" s="54"/>
      <c r="EY23" s="31">
        <v>14.928000000000001</v>
      </c>
      <c r="EZ23" s="32">
        <v>22.853000000000002</v>
      </c>
      <c r="FA23" s="65">
        <f t="shared" si="53"/>
        <v>37.781000000000006</v>
      </c>
      <c r="FC23" s="31">
        <f>BX23</f>
        <v>8.9239999999999995</v>
      </c>
      <c r="FD23" s="32">
        <f>BY23</f>
        <v>4.5</v>
      </c>
      <c r="FE23" s="65">
        <f t="shared" si="54"/>
        <v>13.423999999999999</v>
      </c>
      <c r="FG23" s="28">
        <f>FK23*E23</f>
        <v>1121.4390000000001</v>
      </c>
      <c r="FH23" s="29">
        <f>E23*FL23</f>
        <v>184.53399999999982</v>
      </c>
      <c r="FI23" s="30">
        <f t="shared" si="55"/>
        <v>1305.973</v>
      </c>
      <c r="FK23" s="44">
        <v>0.85869998843773965</v>
      </c>
      <c r="FL23" s="37">
        <v>0.14130001156226035</v>
      </c>
      <c r="FM23" s="38">
        <f t="shared" si="56"/>
        <v>1</v>
      </c>
      <c r="FN23" s="54"/>
      <c r="FO23" s="60">
        <f t="shared" si="57"/>
        <v>161.76249999999999</v>
      </c>
      <c r="FP23" s="29">
        <v>156.489</v>
      </c>
      <c r="FQ23" s="30">
        <v>167.036</v>
      </c>
      <c r="FS23" s="60">
        <f t="shared" si="58"/>
        <v>1253.125</v>
      </c>
      <c r="FT23" s="29">
        <v>1200.277</v>
      </c>
      <c r="FU23" s="30">
        <v>1305.973</v>
      </c>
      <c r="FW23" s="60">
        <f t="shared" si="59"/>
        <v>475.29899999999998</v>
      </c>
      <c r="FX23" s="29">
        <v>493.59800000000001</v>
      </c>
      <c r="FY23" s="30">
        <v>457</v>
      </c>
      <c r="GA23" s="60">
        <f t="shared" si="60"/>
        <v>1728.424</v>
      </c>
      <c r="GB23" s="54">
        <f t="shared" si="61"/>
        <v>1693.875</v>
      </c>
      <c r="GC23" s="68">
        <f t="shared" si="62"/>
        <v>1762.973</v>
      </c>
      <c r="GE23" s="60">
        <f t="shared" si="63"/>
        <v>1075.4755</v>
      </c>
      <c r="GF23" s="29">
        <v>1050.3240000000001</v>
      </c>
      <c r="GG23" s="30">
        <v>1100.627</v>
      </c>
      <c r="GH23" s="29"/>
      <c r="GI23" s="60">
        <f t="shared" si="64"/>
        <v>1605.982</v>
      </c>
      <c r="GJ23" s="29">
        <v>1583.204</v>
      </c>
      <c r="GK23" s="30">
        <v>1628.76</v>
      </c>
      <c r="GL23" s="29"/>
      <c r="GM23" s="71">
        <f>DW23/C23</f>
        <v>0.46203001056018073</v>
      </c>
      <c r="GN23" s="62"/>
    </row>
    <row r="24" spans="1:196" x14ac:dyDescent="0.2">
      <c r="A24" s="1"/>
      <c r="B24" s="72" t="s">
        <v>176</v>
      </c>
      <c r="C24" s="28">
        <v>2993.098</v>
      </c>
      <c r="D24" s="29">
        <v>2838.1035000000002</v>
      </c>
      <c r="E24" s="29">
        <v>2375.9720000000002</v>
      </c>
      <c r="F24" s="29">
        <v>867.3</v>
      </c>
      <c r="G24" s="29">
        <v>1895.8689999999999</v>
      </c>
      <c r="H24" s="29">
        <f t="shared" si="0"/>
        <v>3860.3980000000001</v>
      </c>
      <c r="I24" s="30">
        <f t="shared" si="1"/>
        <v>3243.2719999999999</v>
      </c>
      <c r="J24" s="29"/>
      <c r="K24" s="31">
        <v>63.55</v>
      </c>
      <c r="L24" s="32">
        <v>17.579000000000001</v>
      </c>
      <c r="M24" s="32">
        <v>0.433</v>
      </c>
      <c r="N24" s="33">
        <f t="shared" si="2"/>
        <v>81.561999999999998</v>
      </c>
      <c r="O24" s="32">
        <v>39.851999999999997</v>
      </c>
      <c r="P24" s="33">
        <f t="shared" si="3"/>
        <v>41.71</v>
      </c>
      <c r="Q24" s="32">
        <v>0.98</v>
      </c>
      <c r="R24" s="33">
        <f t="shared" si="4"/>
        <v>40.730000000000004</v>
      </c>
      <c r="S24" s="32">
        <v>1.0580000000000001</v>
      </c>
      <c r="T24" s="32">
        <v>-0.58499999999999996</v>
      </c>
      <c r="U24" s="32">
        <v>-2.2029999999999998</v>
      </c>
      <c r="V24" s="33">
        <f t="shared" si="5"/>
        <v>39</v>
      </c>
      <c r="W24" s="32">
        <v>10.353999999999999</v>
      </c>
      <c r="X24" s="34">
        <f t="shared" si="6"/>
        <v>28.646000000000001</v>
      </c>
      <c r="Y24" s="32"/>
      <c r="Z24" s="35">
        <f t="shared" si="7"/>
        <v>2.2391713339559319E-2</v>
      </c>
      <c r="AA24" s="36">
        <f t="shared" si="8"/>
        <v>6.1939249220474167E-3</v>
      </c>
      <c r="AB24" s="37">
        <f t="shared" si="9"/>
        <v>0.48579264947888084</v>
      </c>
      <c r="AC24" s="37">
        <f t="shared" si="10"/>
        <v>0.48235294117647054</v>
      </c>
      <c r="AD24" s="37">
        <f t="shared" si="11"/>
        <v>0.48860989186140602</v>
      </c>
      <c r="AE24" s="36">
        <f t="shared" si="12"/>
        <v>1.4041771203904296E-2</v>
      </c>
      <c r="AF24" s="36">
        <f t="shared" si="13"/>
        <v>1.009335987922921E-2</v>
      </c>
      <c r="AG24" s="36">
        <f>X24/DU24</f>
        <v>1.9503772447363951E-2</v>
      </c>
      <c r="AH24" s="36">
        <f>(P24+S24+T24)/DU24</f>
        <v>2.8720506637825646E-2</v>
      </c>
      <c r="AI24" s="36">
        <f>R24/DU24</f>
        <v>2.7731224316872645E-2</v>
      </c>
      <c r="AJ24" s="38">
        <f>X24/FO24</f>
        <v>8.954813298113444E-2</v>
      </c>
      <c r="AK24" s="32"/>
      <c r="AL24" s="44">
        <f t="shared" si="14"/>
        <v>8.0615994760588172E-2</v>
      </c>
      <c r="AM24" s="37">
        <f t="shared" si="15"/>
        <v>4.2971115370972979E-2</v>
      </c>
      <c r="AN24" s="38">
        <f t="shared" si="16"/>
        <v>0.10409621209429951</v>
      </c>
      <c r="AO24" s="32"/>
      <c r="AP24" s="44">
        <f t="shared" si="17"/>
        <v>0.79793406656307386</v>
      </c>
      <c r="AQ24" s="37">
        <f t="shared" si="18"/>
        <v>0.72428754368565584</v>
      </c>
      <c r="AR24" s="37">
        <f t="shared" si="19"/>
        <v>8.9455807995595202E-2</v>
      </c>
      <c r="AS24" s="37">
        <f t="shared" si="20"/>
        <v>0.15166392814401666</v>
      </c>
      <c r="AT24" s="42">
        <v>3.5609999999999999</v>
      </c>
      <c r="AU24" s="64">
        <v>1.29</v>
      </c>
      <c r="AV24" s="32"/>
      <c r="AW24" s="44">
        <f>FQ24/C24</f>
        <v>0.11064221752846048</v>
      </c>
      <c r="AX24" s="37">
        <v>0.10199999999999999</v>
      </c>
      <c r="AY24" s="37">
        <f t="shared" si="21"/>
        <v>0.19215199959301868</v>
      </c>
      <c r="AZ24" s="37">
        <f t="shared" si="22"/>
        <v>0.20536567865786021</v>
      </c>
      <c r="BA24" s="38">
        <f t="shared" si="23"/>
        <v>0.23179303678754321</v>
      </c>
      <c r="BB24" s="32"/>
      <c r="BC24" s="44">
        <f t="shared" si="24"/>
        <v>0.1696</v>
      </c>
      <c r="BD24" s="37">
        <f t="shared" si="25"/>
        <v>0.1837</v>
      </c>
      <c r="BE24" s="38">
        <f t="shared" si="26"/>
        <v>0.20940000000000003</v>
      </c>
      <c r="BF24" s="32"/>
      <c r="BG24" s="44"/>
      <c r="BH24" s="38">
        <v>2.5999999999999999E-2</v>
      </c>
      <c r="BI24" s="32"/>
      <c r="BJ24" s="44"/>
      <c r="BK24" s="38">
        <f>BC24-(4.5%+2.5%+3%+1%+BH24)</f>
        <v>3.3599999999999991E-2</v>
      </c>
      <c r="BL24" s="32"/>
      <c r="BM24" s="35">
        <f>Q24/FS24</f>
        <v>4.2844414443639047E-4</v>
      </c>
      <c r="BN24" s="37">
        <f t="shared" si="27"/>
        <v>2.3232107721119881E-2</v>
      </c>
      <c r="BO24" s="36">
        <f>FA24/E24</f>
        <v>6.9377921962043322E-3</v>
      </c>
      <c r="BP24" s="37">
        <f t="shared" si="28"/>
        <v>4.8828026647471962E-2</v>
      </c>
      <c r="BQ24" s="37">
        <f t="shared" si="29"/>
        <v>0.70920532733550723</v>
      </c>
      <c r="BR24" s="38">
        <f t="shared" si="30"/>
        <v>0.78696822221509632</v>
      </c>
      <c r="BS24" s="32"/>
      <c r="BT24" s="31">
        <v>235.999</v>
      </c>
      <c r="BU24" s="32">
        <v>31.559000000000001</v>
      </c>
      <c r="BV24" s="33">
        <f t="shared" si="31"/>
        <v>267.55799999999999</v>
      </c>
      <c r="BW24" s="29">
        <v>2375.9720000000002</v>
      </c>
      <c r="BX24" s="32">
        <v>1.3</v>
      </c>
      <c r="BY24" s="32">
        <v>5.13</v>
      </c>
      <c r="BZ24" s="33">
        <f t="shared" si="32"/>
        <v>2369.5419999999999</v>
      </c>
      <c r="CA24" s="32">
        <v>186.387</v>
      </c>
      <c r="CB24" s="32">
        <v>69.599999999999994</v>
      </c>
      <c r="CC24" s="33">
        <f t="shared" si="33"/>
        <v>255.98699999999999</v>
      </c>
      <c r="CD24" s="32">
        <v>22.001000000000001</v>
      </c>
      <c r="CE24" s="32">
        <v>5.4710000000000001</v>
      </c>
      <c r="CF24" s="32">
        <v>6.157</v>
      </c>
      <c r="CG24" s="32">
        <v>66.382000000000048</v>
      </c>
      <c r="CH24" s="33">
        <f t="shared" si="34"/>
        <v>2993.0980000000004</v>
      </c>
      <c r="CI24" s="32">
        <v>156.91900000000001</v>
      </c>
      <c r="CJ24" s="29">
        <v>1895.8689999999999</v>
      </c>
      <c r="CK24" s="33">
        <f t="shared" si="35"/>
        <v>2052.788</v>
      </c>
      <c r="CL24" s="32">
        <v>504.85899999999998</v>
      </c>
      <c r="CM24" s="32">
        <v>44.370999999999981</v>
      </c>
      <c r="CN24" s="33">
        <f t="shared" si="36"/>
        <v>549.23</v>
      </c>
      <c r="CO24" s="32">
        <v>59.917000000000002</v>
      </c>
      <c r="CP24" s="32">
        <v>331.16300000000001</v>
      </c>
      <c r="CQ24" s="65">
        <f t="shared" si="37"/>
        <v>2993.098</v>
      </c>
      <c r="CR24" s="32"/>
      <c r="CS24" s="66">
        <v>453.94499999999999</v>
      </c>
      <c r="CT24" s="32"/>
      <c r="CU24" s="28">
        <v>145</v>
      </c>
      <c r="CV24" s="113">
        <v>195</v>
      </c>
      <c r="CW24" s="113">
        <v>190</v>
      </c>
      <c r="CX24" s="113">
        <v>100</v>
      </c>
      <c r="CY24" s="113">
        <v>90</v>
      </c>
      <c r="CZ24" s="30">
        <v>0</v>
      </c>
      <c r="DA24" s="30">
        <f t="shared" si="38"/>
        <v>720</v>
      </c>
      <c r="DB24" s="38">
        <f t="shared" si="39"/>
        <v>0.24055343326546608</v>
      </c>
      <c r="DC24" s="32"/>
      <c r="DD24" s="60" t="s">
        <v>226</v>
      </c>
      <c r="DE24" s="54">
        <v>20.8</v>
      </c>
      <c r="DF24" s="68">
        <v>2</v>
      </c>
      <c r="DG24" s="69" t="s">
        <v>154</v>
      </c>
      <c r="DH24" s="57" t="s">
        <v>155</v>
      </c>
      <c r="DI24" s="70">
        <v>0.12364002017133556</v>
      </c>
      <c r="DJ24" s="125">
        <v>1.1076133980953005E-2</v>
      </c>
      <c r="DK24" s="126">
        <v>1.023612841527476E-2</v>
      </c>
      <c r="DL24" s="54"/>
      <c r="DM24" s="28">
        <v>290.83800000000002</v>
      </c>
      <c r="DN24" s="29">
        <v>310.83800000000002</v>
      </c>
      <c r="DO24" s="30">
        <v>350.83800000000002</v>
      </c>
      <c r="DP24" s="29"/>
      <c r="DQ24" s="28">
        <v>317.61773856320212</v>
      </c>
      <c r="DR24" s="29">
        <v>344.02345857346836</v>
      </c>
      <c r="DS24" s="30">
        <v>392.15303334395361</v>
      </c>
      <c r="DT24" s="54"/>
      <c r="DU24" s="60">
        <f t="shared" si="40"/>
        <v>1468.7415000000001</v>
      </c>
      <c r="DV24" s="29">
        <v>1423.9</v>
      </c>
      <c r="DW24" s="30">
        <v>1513.5830000000001</v>
      </c>
      <c r="DX24" s="29"/>
      <c r="DY24" s="67">
        <v>1872.7461000188805</v>
      </c>
      <c r="DZ24" s="54"/>
      <c r="EA24" s="28">
        <v>223.12100000000001</v>
      </c>
      <c r="EB24" s="29">
        <v>0</v>
      </c>
      <c r="EC24" s="29">
        <v>171.40899999999999</v>
      </c>
      <c r="ED24" s="29">
        <v>8.0039999999999996</v>
      </c>
      <c r="EE24" s="29">
        <v>147.83099999999999</v>
      </c>
      <c r="EF24" s="29">
        <v>135.32500000000002</v>
      </c>
      <c r="EG24" s="29">
        <v>5.23</v>
      </c>
      <c r="EH24" s="29">
        <v>0</v>
      </c>
      <c r="EI24" s="30">
        <v>1685.0519999999999</v>
      </c>
      <c r="EJ24" s="30">
        <f t="shared" si="41"/>
        <v>2375.9719999999998</v>
      </c>
      <c r="EK24" s="136">
        <v>2176.6999999999998</v>
      </c>
      <c r="EL24" s="137">
        <f t="shared" si="42"/>
        <v>0.91613032476813705</v>
      </c>
      <c r="EM24" s="54"/>
      <c r="EN24" s="44">
        <f t="shared" si="43"/>
        <v>9.390725143225595E-2</v>
      </c>
      <c r="EO24" s="37">
        <f t="shared" si="44"/>
        <v>0</v>
      </c>
      <c r="EP24" s="37">
        <f t="shared" si="45"/>
        <v>7.2142685183158722E-2</v>
      </c>
      <c r="EQ24" s="37">
        <f t="shared" si="46"/>
        <v>3.368726567484802E-3</v>
      </c>
      <c r="ER24" s="37">
        <f t="shared" si="47"/>
        <v>6.2219167565947746E-2</v>
      </c>
      <c r="ES24" s="37">
        <f t="shared" si="48"/>
        <v>5.6955637524347943E-2</v>
      </c>
      <c r="ET24" s="37">
        <f t="shared" si="49"/>
        <v>2.2012043912975408E-3</v>
      </c>
      <c r="EU24" s="37">
        <f t="shared" si="50"/>
        <v>0</v>
      </c>
      <c r="EV24" s="37">
        <f t="shared" si="51"/>
        <v>0.70920532733550734</v>
      </c>
      <c r="EW24" s="70">
        <f t="shared" si="52"/>
        <v>1</v>
      </c>
      <c r="EX24" s="54"/>
      <c r="EY24" s="31">
        <v>16.484000000000002</v>
      </c>
      <c r="EZ24" s="32">
        <v>0</v>
      </c>
      <c r="FA24" s="65">
        <f t="shared" si="53"/>
        <v>16.484000000000002</v>
      </c>
      <c r="FC24" s="31">
        <f>BX24</f>
        <v>1.3</v>
      </c>
      <c r="FD24" s="32">
        <f>BY24</f>
        <v>5.13</v>
      </c>
      <c r="FE24" s="65">
        <f t="shared" si="54"/>
        <v>6.43</v>
      </c>
      <c r="FG24" s="28">
        <f>FK24*E24</f>
        <v>1685.0519999999999</v>
      </c>
      <c r="FH24" s="29">
        <f>E24*FL24</f>
        <v>690.9200000000003</v>
      </c>
      <c r="FI24" s="30">
        <f t="shared" si="55"/>
        <v>2375.9720000000002</v>
      </c>
      <c r="FK24" s="44">
        <v>0.70920532733550723</v>
      </c>
      <c r="FL24" s="37">
        <v>0.29079467266449277</v>
      </c>
      <c r="FM24" s="38">
        <f t="shared" si="56"/>
        <v>1</v>
      </c>
      <c r="FN24" s="54"/>
      <c r="FO24" s="60">
        <f t="shared" si="57"/>
        <v>319.89499999999998</v>
      </c>
      <c r="FP24" s="29">
        <v>308.62700000000001</v>
      </c>
      <c r="FQ24" s="30">
        <v>331.16300000000001</v>
      </c>
      <c r="FS24" s="60">
        <f t="shared" si="58"/>
        <v>2287.346</v>
      </c>
      <c r="FT24" s="29">
        <v>2198.7199999999998</v>
      </c>
      <c r="FU24" s="30">
        <v>2375.9720000000002</v>
      </c>
      <c r="FW24" s="60">
        <f t="shared" si="59"/>
        <v>889.11349999999993</v>
      </c>
      <c r="FX24" s="29">
        <v>910.92700000000002</v>
      </c>
      <c r="FY24" s="30">
        <v>867.3</v>
      </c>
      <c r="GA24" s="60">
        <f t="shared" si="60"/>
        <v>3176.4594999999999</v>
      </c>
      <c r="GB24" s="54">
        <f t="shared" si="61"/>
        <v>3109.6469999999999</v>
      </c>
      <c r="GC24" s="68">
        <f t="shared" si="62"/>
        <v>3243.2719999999999</v>
      </c>
      <c r="GE24" s="60">
        <f t="shared" si="63"/>
        <v>1806.4960000000001</v>
      </c>
      <c r="GF24" s="29">
        <v>1717.123</v>
      </c>
      <c r="GG24" s="30">
        <v>1895.8689999999999</v>
      </c>
      <c r="GH24" s="29"/>
      <c r="GI24" s="60">
        <f t="shared" si="64"/>
        <v>2838.1035000000002</v>
      </c>
      <c r="GJ24" s="29">
        <v>2683.1089999999999</v>
      </c>
      <c r="GK24" s="30">
        <v>2993.098</v>
      </c>
      <c r="GL24" s="29"/>
      <c r="GM24" s="71">
        <f>DW24/C24</f>
        <v>0.50569109330867223</v>
      </c>
      <c r="GN24" s="62"/>
    </row>
    <row r="25" spans="1:196" x14ac:dyDescent="0.2">
      <c r="A25" s="1"/>
      <c r="B25" s="74" t="s">
        <v>231</v>
      </c>
      <c r="C25" s="28">
        <v>3438.1179999999999</v>
      </c>
      <c r="D25" s="29">
        <v>3267.9870000000001</v>
      </c>
      <c r="E25" s="29">
        <v>2955.19</v>
      </c>
      <c r="F25" s="29">
        <v>651</v>
      </c>
      <c r="G25" s="29">
        <v>2466.0259999999998</v>
      </c>
      <c r="H25" s="29">
        <f t="shared" si="0"/>
        <v>4089.1179999999999</v>
      </c>
      <c r="I25" s="30">
        <f t="shared" si="1"/>
        <v>3606.19</v>
      </c>
      <c r="J25" s="29"/>
      <c r="K25" s="31">
        <v>67.614999999999995</v>
      </c>
      <c r="L25" s="32">
        <v>20.13</v>
      </c>
      <c r="M25" s="32">
        <v>8.1000000000000003E-2</v>
      </c>
      <c r="N25" s="33">
        <f t="shared" si="2"/>
        <v>87.825999999999993</v>
      </c>
      <c r="O25" s="32">
        <v>49.999000000000002</v>
      </c>
      <c r="P25" s="33">
        <f t="shared" si="3"/>
        <v>37.826999999999991</v>
      </c>
      <c r="Q25" s="32">
        <v>5.0289999999999999</v>
      </c>
      <c r="R25" s="33">
        <f t="shared" si="4"/>
        <v>32.797999999999988</v>
      </c>
      <c r="S25" s="32">
        <v>3.29</v>
      </c>
      <c r="T25" s="32">
        <v>0.26400000000000001</v>
      </c>
      <c r="U25" s="32">
        <v>-0.49</v>
      </c>
      <c r="V25" s="33">
        <f t="shared" si="5"/>
        <v>35.861999999999988</v>
      </c>
      <c r="W25" s="32">
        <v>8.9079999999999995</v>
      </c>
      <c r="X25" s="34">
        <f t="shared" si="6"/>
        <v>26.953999999999986</v>
      </c>
      <c r="Y25" s="32"/>
      <c r="Z25" s="35">
        <f t="shared" si="7"/>
        <v>2.0690106784390511E-2</v>
      </c>
      <c r="AA25" s="36">
        <f t="shared" si="8"/>
        <v>6.1597552254644824E-3</v>
      </c>
      <c r="AB25" s="37">
        <f t="shared" si="9"/>
        <v>0.54715473845480411</v>
      </c>
      <c r="AC25" s="37">
        <f t="shared" si="10"/>
        <v>0.54874006760612848</v>
      </c>
      <c r="AD25" s="37">
        <f t="shared" si="11"/>
        <v>0.56929610821396859</v>
      </c>
      <c r="AE25" s="36">
        <f t="shared" si="12"/>
        <v>1.5299632464878227E-2</v>
      </c>
      <c r="AF25" s="36">
        <f t="shared" si="13"/>
        <v>8.2478908269830887E-3</v>
      </c>
      <c r="AG25" s="36">
        <f>X25/DU25</f>
        <v>1.662370021339319E-2</v>
      </c>
      <c r="AH25" s="36">
        <f>(P25+S25+T25)/DU25</f>
        <v>2.5521456501091631E-2</v>
      </c>
      <c r="AI25" s="36">
        <f>R25/DU25</f>
        <v>2.0227948341577127E-2</v>
      </c>
      <c r="AJ25" s="38">
        <f>X25/FO25</f>
        <v>8.2007064643618816E-2</v>
      </c>
      <c r="AK25" s="32"/>
      <c r="AL25" s="44">
        <f t="shared" si="14"/>
        <v>0.12471550903901049</v>
      </c>
      <c r="AM25" s="37">
        <f t="shared" si="15"/>
        <v>7.4710177320816584E-2</v>
      </c>
      <c r="AN25" s="38">
        <f t="shared" si="16"/>
        <v>8.5153748295389256E-2</v>
      </c>
      <c r="AO25" s="32"/>
      <c r="AP25" s="44">
        <f t="shared" si="17"/>
        <v>0.83447291037124505</v>
      </c>
      <c r="AQ25" s="37">
        <f t="shared" si="18"/>
        <v>0.80826122097943442</v>
      </c>
      <c r="AR25" s="37">
        <f t="shared" si="19"/>
        <v>5.0174543165766847E-2</v>
      </c>
      <c r="AS25" s="37">
        <f t="shared" si="20"/>
        <v>0.11997668491890041</v>
      </c>
      <c r="AT25" s="42">
        <v>1.68</v>
      </c>
      <c r="AU25" s="64">
        <v>1.32</v>
      </c>
      <c r="AV25" s="32"/>
      <c r="AW25" s="44">
        <f>FQ25/C25</f>
        <v>0.10452259055681044</v>
      </c>
      <c r="AX25" s="37">
        <v>0.1026</v>
      </c>
      <c r="AY25" s="37">
        <f t="shared" si="21"/>
        <v>0.19731831817157949</v>
      </c>
      <c r="AZ25" s="37">
        <f t="shared" si="22"/>
        <v>0.21483786080425427</v>
      </c>
      <c r="BA25" s="38">
        <f t="shared" si="23"/>
        <v>0.23271494512331015</v>
      </c>
      <c r="BB25" s="32"/>
      <c r="BC25" s="44">
        <f t="shared" si="24"/>
        <v>0.18181891472993209</v>
      </c>
      <c r="BD25" s="37">
        <f t="shared" si="25"/>
        <v>0.19952363484650901</v>
      </c>
      <c r="BE25" s="38">
        <f t="shared" si="26"/>
        <v>0.21818622481371672</v>
      </c>
      <c r="BF25" s="32"/>
      <c r="BG25" s="44"/>
      <c r="BH25" s="38">
        <v>1.6E-2</v>
      </c>
      <c r="BI25" s="32"/>
      <c r="BJ25" s="44"/>
      <c r="BK25" s="38">
        <f>BC25-(4.5%+2.5%+3%+1%+BH25)</f>
        <v>5.5818914729932084E-2</v>
      </c>
      <c r="BL25" s="32"/>
      <c r="BM25" s="35">
        <f>Q25/FS25</f>
        <v>1.8016404278224296E-3</v>
      </c>
      <c r="BN25" s="37">
        <f t="shared" si="27"/>
        <v>0.12152920422416086</v>
      </c>
      <c r="BO25" s="36">
        <f>FA25/E25</f>
        <v>4.6085023297994373E-3</v>
      </c>
      <c r="BP25" s="37">
        <f t="shared" si="28"/>
        <v>3.656382224704139E-2</v>
      </c>
      <c r="BQ25" s="37">
        <f t="shared" si="29"/>
        <v>0.74171576108473569</v>
      </c>
      <c r="BR25" s="38">
        <f t="shared" si="30"/>
        <v>0.78834198974541003</v>
      </c>
      <c r="BS25" s="32"/>
      <c r="BT25" s="31">
        <v>69.623000000000005</v>
      </c>
      <c r="BU25" s="32">
        <v>210.256</v>
      </c>
      <c r="BV25" s="33">
        <f t="shared" si="31"/>
        <v>279.87900000000002</v>
      </c>
      <c r="BW25" s="29">
        <v>2955.19</v>
      </c>
      <c r="BX25" s="32">
        <v>2.0209999999999999</v>
      </c>
      <c r="BY25" s="32">
        <v>11.09</v>
      </c>
      <c r="BZ25" s="33">
        <f t="shared" si="32"/>
        <v>2942.0789999999997</v>
      </c>
      <c r="CA25" s="32">
        <v>128.97200000000001</v>
      </c>
      <c r="CB25" s="32">
        <v>60.404000000000003</v>
      </c>
      <c r="CC25" s="33">
        <f t="shared" si="33"/>
        <v>189.376</v>
      </c>
      <c r="CD25" s="32">
        <v>2.625</v>
      </c>
      <c r="CE25" s="32">
        <v>0.73699999999999999</v>
      </c>
      <c r="CF25" s="32">
        <v>14.897</v>
      </c>
      <c r="CG25" s="32">
        <v>8.5250000000003059</v>
      </c>
      <c r="CH25" s="33">
        <f t="shared" si="34"/>
        <v>3438.1179999999999</v>
      </c>
      <c r="CI25" s="32">
        <v>150</v>
      </c>
      <c r="CJ25" s="29">
        <v>2466.0259999999998</v>
      </c>
      <c r="CK25" s="33">
        <f t="shared" si="35"/>
        <v>2616.0259999999998</v>
      </c>
      <c r="CL25" s="32">
        <v>375</v>
      </c>
      <c r="CM25" s="32">
        <v>27.731000000000108</v>
      </c>
      <c r="CN25" s="33">
        <f t="shared" si="36"/>
        <v>402.73100000000011</v>
      </c>
      <c r="CO25" s="32">
        <v>60</v>
      </c>
      <c r="CP25" s="32">
        <v>359.36099999999999</v>
      </c>
      <c r="CQ25" s="65">
        <f t="shared" si="37"/>
        <v>3438.1179999999999</v>
      </c>
      <c r="CR25" s="32"/>
      <c r="CS25" s="66">
        <v>412.49400000000003</v>
      </c>
      <c r="CT25" s="32"/>
      <c r="CU25" s="28">
        <v>125</v>
      </c>
      <c r="CV25" s="113">
        <v>105</v>
      </c>
      <c r="CW25" s="113">
        <v>175</v>
      </c>
      <c r="CX25" s="113">
        <v>80</v>
      </c>
      <c r="CY25" s="113">
        <v>100</v>
      </c>
      <c r="CZ25" s="30">
        <v>0</v>
      </c>
      <c r="DA25" s="30">
        <f t="shared" si="38"/>
        <v>585</v>
      </c>
      <c r="DB25" s="38">
        <f t="shared" si="39"/>
        <v>0.17015122808466726</v>
      </c>
      <c r="DC25" s="32"/>
      <c r="DD25" s="60" t="s">
        <v>227</v>
      </c>
      <c r="DE25" s="54">
        <v>29.3</v>
      </c>
      <c r="DF25" s="68">
        <v>4</v>
      </c>
      <c r="DG25" s="69" t="s">
        <v>154</v>
      </c>
      <c r="DH25" s="57" t="s">
        <v>155</v>
      </c>
      <c r="DI25" s="70">
        <v>0.23040305990362639</v>
      </c>
      <c r="DJ25" s="125">
        <v>8.7947291168505703E-3</v>
      </c>
      <c r="DK25" s="126">
        <v>7.6801687392954931E-3</v>
      </c>
      <c r="DL25" s="54"/>
      <c r="DM25" s="28">
        <v>331.125</v>
      </c>
      <c r="DN25" s="29">
        <v>360.52499999999998</v>
      </c>
      <c r="DO25" s="30">
        <v>390.52499999999998</v>
      </c>
      <c r="DP25" s="29"/>
      <c r="DQ25" s="28">
        <v>360.84</v>
      </c>
      <c r="DR25" s="29">
        <v>395.97699999999998</v>
      </c>
      <c r="DS25" s="30">
        <v>433.01499999999999</v>
      </c>
      <c r="DT25" s="54"/>
      <c r="DU25" s="60">
        <f t="shared" si="40"/>
        <v>1621.42</v>
      </c>
      <c r="DV25" s="29">
        <v>1564.7139999999999</v>
      </c>
      <c r="DW25" s="30">
        <v>1678.126</v>
      </c>
      <c r="DX25" s="29"/>
      <c r="DY25" s="67">
        <v>1984.6120000000001</v>
      </c>
      <c r="DZ25" s="54"/>
      <c r="EA25" s="28">
        <v>74.168999999999997</v>
      </c>
      <c r="EB25" s="29">
        <v>0</v>
      </c>
      <c r="EC25" s="29">
        <v>144.15100000000001</v>
      </c>
      <c r="ED25" s="29">
        <v>86.494</v>
      </c>
      <c r="EE25" s="29">
        <v>333.21499999999997</v>
      </c>
      <c r="EF25" s="29">
        <v>0</v>
      </c>
      <c r="EG25" s="29">
        <v>0</v>
      </c>
      <c r="EH25" s="29">
        <v>125.25</v>
      </c>
      <c r="EI25" s="30">
        <v>2191.9110000000001</v>
      </c>
      <c r="EJ25" s="30">
        <f t="shared" si="41"/>
        <v>2955.19</v>
      </c>
      <c r="EK25" s="136">
        <v>2478</v>
      </c>
      <c r="EL25" s="137">
        <f t="shared" si="42"/>
        <v>0.83852476490513295</v>
      </c>
      <c r="EM25" s="54"/>
      <c r="EN25" s="44">
        <f t="shared" si="43"/>
        <v>2.5097878647396613E-2</v>
      </c>
      <c r="EO25" s="37">
        <f t="shared" si="44"/>
        <v>0</v>
      </c>
      <c r="EP25" s="37">
        <f t="shared" si="45"/>
        <v>4.8778927920032217E-2</v>
      </c>
      <c r="EQ25" s="37">
        <f t="shared" si="46"/>
        <v>2.9268507270260119E-2</v>
      </c>
      <c r="ER25" s="37">
        <f t="shared" si="47"/>
        <v>0.11275586341318154</v>
      </c>
      <c r="ES25" s="37">
        <f t="shared" si="48"/>
        <v>0</v>
      </c>
      <c r="ET25" s="37">
        <f t="shared" si="49"/>
        <v>0</v>
      </c>
      <c r="EU25" s="37">
        <f t="shared" si="50"/>
        <v>4.2383061664393831E-2</v>
      </c>
      <c r="EV25" s="37">
        <f t="shared" si="51"/>
        <v>0.74171576108473569</v>
      </c>
      <c r="EW25" s="70">
        <f t="shared" si="52"/>
        <v>1</v>
      </c>
      <c r="EX25" s="54"/>
      <c r="EY25" s="31">
        <v>9.7859999999999996</v>
      </c>
      <c r="EZ25" s="32">
        <v>3.8330000000000002</v>
      </c>
      <c r="FA25" s="65">
        <f t="shared" si="53"/>
        <v>13.619</v>
      </c>
      <c r="FC25" s="31">
        <f>BX25</f>
        <v>2.0209999999999999</v>
      </c>
      <c r="FD25" s="32">
        <f>BY25</f>
        <v>11.09</v>
      </c>
      <c r="FE25" s="65">
        <f t="shared" si="54"/>
        <v>13.111000000000001</v>
      </c>
      <c r="FG25" s="28">
        <f>FK25*E25</f>
        <v>2191.9110000000001</v>
      </c>
      <c r="FH25" s="29">
        <f>E25*FL25</f>
        <v>763.279</v>
      </c>
      <c r="FI25" s="30">
        <f t="shared" si="55"/>
        <v>2955.19</v>
      </c>
      <c r="FK25" s="44">
        <v>0.74171576108473569</v>
      </c>
      <c r="FL25" s="37">
        <v>0.25828423891526431</v>
      </c>
      <c r="FM25" s="38">
        <f t="shared" si="56"/>
        <v>1</v>
      </c>
      <c r="FN25" s="54"/>
      <c r="FO25" s="60">
        <f t="shared" si="57"/>
        <v>328.67899999999997</v>
      </c>
      <c r="FP25" s="29">
        <v>297.99700000000001</v>
      </c>
      <c r="FQ25" s="30">
        <v>359.36099999999999</v>
      </c>
      <c r="FS25" s="60">
        <f t="shared" si="58"/>
        <v>2791.3450000000003</v>
      </c>
      <c r="FT25" s="29">
        <v>2627.5</v>
      </c>
      <c r="FU25" s="30">
        <v>2955.19</v>
      </c>
      <c r="FW25" s="60">
        <f t="shared" si="59"/>
        <v>689.5</v>
      </c>
      <c r="FX25" s="29">
        <v>728</v>
      </c>
      <c r="FY25" s="30">
        <v>651</v>
      </c>
      <c r="GA25" s="60">
        <f t="shared" si="60"/>
        <v>3480.8450000000003</v>
      </c>
      <c r="GB25" s="54">
        <f t="shared" si="61"/>
        <v>3355.5</v>
      </c>
      <c r="GC25" s="68">
        <f t="shared" si="62"/>
        <v>3606.19</v>
      </c>
      <c r="GE25" s="60">
        <f t="shared" si="63"/>
        <v>2369.2694999999999</v>
      </c>
      <c r="GF25" s="29">
        <v>2272.5129999999999</v>
      </c>
      <c r="GG25" s="30">
        <v>2466.0259999999998</v>
      </c>
      <c r="GH25" s="29"/>
      <c r="GI25" s="60">
        <f t="shared" si="64"/>
        <v>3267.9870000000001</v>
      </c>
      <c r="GJ25" s="29">
        <v>3097.8560000000002</v>
      </c>
      <c r="GK25" s="30">
        <v>3438.1179999999999</v>
      </c>
      <c r="GL25" s="29"/>
      <c r="GM25" s="71">
        <f>DW25/C25</f>
        <v>0.48809435859967576</v>
      </c>
      <c r="GN25" s="62"/>
    </row>
    <row r="26" spans="1:196" x14ac:dyDescent="0.2">
      <c r="A26" s="1"/>
      <c r="B26" s="72" t="s">
        <v>177</v>
      </c>
      <c r="C26" s="28">
        <v>3818.9969999999998</v>
      </c>
      <c r="D26" s="29">
        <v>3684.7259999999997</v>
      </c>
      <c r="E26" s="29">
        <v>3062.0970000000002</v>
      </c>
      <c r="F26" s="29">
        <v>981.80200000000002</v>
      </c>
      <c r="G26" s="29">
        <v>2861.8829999999998</v>
      </c>
      <c r="H26" s="29">
        <f t="shared" si="0"/>
        <v>4800.799</v>
      </c>
      <c r="I26" s="30">
        <f t="shared" si="1"/>
        <v>4043.8990000000003</v>
      </c>
      <c r="J26" s="29"/>
      <c r="K26" s="31">
        <v>72.135999999999996</v>
      </c>
      <c r="L26" s="32">
        <v>19.634</v>
      </c>
      <c r="M26" s="32">
        <v>0.33100000000000002</v>
      </c>
      <c r="N26" s="33">
        <f t="shared" si="2"/>
        <v>92.100999999999999</v>
      </c>
      <c r="O26" s="32">
        <v>48.171999999999997</v>
      </c>
      <c r="P26" s="33">
        <f t="shared" si="3"/>
        <v>43.929000000000002</v>
      </c>
      <c r="Q26" s="32">
        <v>3.7959999999999998</v>
      </c>
      <c r="R26" s="33">
        <f t="shared" si="4"/>
        <v>40.133000000000003</v>
      </c>
      <c r="S26" s="32">
        <v>8.0969999999999995</v>
      </c>
      <c r="T26" s="32">
        <v>-0.218</v>
      </c>
      <c r="U26" s="32">
        <v>-0.496</v>
      </c>
      <c r="V26" s="33">
        <f t="shared" si="5"/>
        <v>47.515999999999998</v>
      </c>
      <c r="W26" s="32">
        <v>10.725</v>
      </c>
      <c r="X26" s="34">
        <f t="shared" si="6"/>
        <v>36.790999999999997</v>
      </c>
      <c r="Y26" s="32"/>
      <c r="Z26" s="35">
        <f t="shared" si="7"/>
        <v>1.9577032322077682E-2</v>
      </c>
      <c r="AA26" s="36">
        <f t="shared" si="8"/>
        <v>5.3284830405300153E-3</v>
      </c>
      <c r="AB26" s="37">
        <f t="shared" si="9"/>
        <v>0.48181636327265454</v>
      </c>
      <c r="AC26" s="37">
        <f t="shared" si="10"/>
        <v>0.48076807920317771</v>
      </c>
      <c r="AD26" s="37">
        <f t="shared" si="11"/>
        <v>0.52303449473947072</v>
      </c>
      <c r="AE26" s="36">
        <f t="shared" si="12"/>
        <v>1.3073427983518992E-2</v>
      </c>
      <c r="AF26" s="36">
        <f t="shared" si="13"/>
        <v>9.9847315648436269E-3</v>
      </c>
      <c r="AG26" s="36">
        <f>X26/DU26</f>
        <v>2.0561316663843251E-2</v>
      </c>
      <c r="AH26" s="36">
        <f>(P26+S26+T26)/DU26</f>
        <v>2.8953839083482136E-2</v>
      </c>
      <c r="AI26" s="36">
        <f>R26/DU26</f>
        <v>2.2429053890082394E-2</v>
      </c>
      <c r="AJ26" s="38">
        <f>X26/FO26</f>
        <v>9.7429561658011074E-2</v>
      </c>
      <c r="AK26" s="32"/>
      <c r="AL26" s="44">
        <f t="shared" si="14"/>
        <v>2.3723976456592997E-2</v>
      </c>
      <c r="AM26" s="37">
        <f t="shared" si="15"/>
        <v>7.6721373720106427E-3</v>
      </c>
      <c r="AN26" s="38">
        <f t="shared" si="16"/>
        <v>5.8263270624253391E-2</v>
      </c>
      <c r="AO26" s="32"/>
      <c r="AP26" s="44">
        <f t="shared" si="17"/>
        <v>0.93461539591985476</v>
      </c>
      <c r="AQ26" s="37">
        <f t="shared" si="18"/>
        <v>0.84250639118152371</v>
      </c>
      <c r="AR26" s="37">
        <f t="shared" si="19"/>
        <v>-3.2576616320986893E-2</v>
      </c>
      <c r="AS26" s="37">
        <f t="shared" si="20"/>
        <v>0.17266182717608838</v>
      </c>
      <c r="AT26" s="42">
        <v>5.16</v>
      </c>
      <c r="AU26" s="64">
        <v>1.31</v>
      </c>
      <c r="AV26" s="32"/>
      <c r="AW26" s="44">
        <f>FQ26/C26</f>
        <v>0.10304040563530163</v>
      </c>
      <c r="AX26" s="37">
        <v>9.7100000000000006E-2</v>
      </c>
      <c r="AY26" s="37">
        <f t="shared" si="21"/>
        <v>0.19177071379965099</v>
      </c>
      <c r="AZ26" s="37">
        <f t="shared" si="22"/>
        <v>0.20849033522283633</v>
      </c>
      <c r="BA26" s="38">
        <f t="shared" si="23"/>
        <v>0.23078316378708341</v>
      </c>
      <c r="BB26" s="32"/>
      <c r="BC26" s="44">
        <f t="shared" si="24"/>
        <v>0.17322833601088888</v>
      </c>
      <c r="BD26" s="37">
        <f t="shared" si="25"/>
        <v>0.19029040090811364</v>
      </c>
      <c r="BE26" s="38">
        <f t="shared" si="26"/>
        <v>0.21276019936401974</v>
      </c>
      <c r="BF26" s="32"/>
      <c r="BG26" s="44">
        <v>2.8000000000000001E-2</v>
      </c>
      <c r="BH26" s="38"/>
      <c r="BI26" s="32"/>
      <c r="BJ26" s="44">
        <f>AY26-(4.5%+2.5%+3%+1%+BG26)</f>
        <v>5.3770713799650982E-2</v>
      </c>
      <c r="BK26" s="38"/>
      <c r="BL26" s="32"/>
      <c r="BM26" s="35">
        <f>Q26/FS26</f>
        <v>1.2542059398906495E-3</v>
      </c>
      <c r="BN26" s="37">
        <f t="shared" si="27"/>
        <v>7.3270537368746141E-2</v>
      </c>
      <c r="BO26" s="36">
        <f>FA26/E26</f>
        <v>8.5810475631568801E-3</v>
      </c>
      <c r="BP26" s="37">
        <f t="shared" si="28"/>
        <v>6.4266339905248951E-2</v>
      </c>
      <c r="BQ26" s="37">
        <f t="shared" si="29"/>
        <v>0.83607802104244244</v>
      </c>
      <c r="BR26" s="38">
        <f t="shared" si="30"/>
        <v>0.87587598008753431</v>
      </c>
      <c r="BS26" s="32"/>
      <c r="BT26" s="31">
        <v>31.69</v>
      </c>
      <c r="BU26" s="32">
        <v>183.364</v>
      </c>
      <c r="BV26" s="33">
        <f t="shared" si="31"/>
        <v>215.054</v>
      </c>
      <c r="BW26" s="29">
        <v>3062.0970000000002</v>
      </c>
      <c r="BX26" s="32">
        <v>7.85</v>
      </c>
      <c r="BY26" s="32">
        <v>7.5</v>
      </c>
      <c r="BZ26" s="33">
        <f t="shared" si="32"/>
        <v>3046.7470000000003</v>
      </c>
      <c r="CA26" s="32">
        <v>444.34099999999995</v>
      </c>
      <c r="CB26" s="32">
        <v>88.81</v>
      </c>
      <c r="CC26" s="33">
        <f t="shared" si="33"/>
        <v>533.15099999999995</v>
      </c>
      <c r="CD26" s="32">
        <v>5.3740000000000006</v>
      </c>
      <c r="CE26" s="32">
        <v>0.36399999999999999</v>
      </c>
      <c r="CF26" s="32">
        <v>7.4489999999999998</v>
      </c>
      <c r="CG26" s="32">
        <v>10.857999999999501</v>
      </c>
      <c r="CH26" s="33">
        <f t="shared" si="34"/>
        <v>3818.9969999999998</v>
      </c>
      <c r="CI26" s="32">
        <v>0.22500000000000001</v>
      </c>
      <c r="CJ26" s="29">
        <v>2861.8829999999998</v>
      </c>
      <c r="CK26" s="33">
        <f t="shared" si="35"/>
        <v>2862.1079999999997</v>
      </c>
      <c r="CL26" s="32">
        <v>464.82499999999999</v>
      </c>
      <c r="CM26" s="32">
        <v>28.618000000000109</v>
      </c>
      <c r="CN26" s="33">
        <f t="shared" si="36"/>
        <v>493.4430000000001</v>
      </c>
      <c r="CO26" s="32">
        <v>69.935000000000002</v>
      </c>
      <c r="CP26" s="32">
        <v>393.51100000000002</v>
      </c>
      <c r="CQ26" s="65">
        <f t="shared" si="37"/>
        <v>3818.9969999999998</v>
      </c>
      <c r="CR26" s="32"/>
      <c r="CS26" s="66">
        <v>659.39499999999998</v>
      </c>
      <c r="CT26" s="32"/>
      <c r="CU26" s="28">
        <v>150</v>
      </c>
      <c r="CV26" s="113">
        <v>150</v>
      </c>
      <c r="CW26" s="113">
        <v>50</v>
      </c>
      <c r="CX26" s="113">
        <v>75</v>
      </c>
      <c r="CY26" s="113">
        <v>70</v>
      </c>
      <c r="CZ26" s="30">
        <v>40</v>
      </c>
      <c r="DA26" s="30">
        <f t="shared" si="38"/>
        <v>535</v>
      </c>
      <c r="DB26" s="38">
        <f t="shared" si="39"/>
        <v>0.1400891385879591</v>
      </c>
      <c r="DC26" s="32"/>
      <c r="DD26" s="60" t="s">
        <v>223</v>
      </c>
      <c r="DE26" s="54">
        <v>21.7</v>
      </c>
      <c r="DF26" s="68">
        <v>3</v>
      </c>
      <c r="DG26" s="69" t="s">
        <v>154</v>
      </c>
      <c r="DH26" s="57" t="s">
        <v>155</v>
      </c>
      <c r="DI26" s="70">
        <v>0.10526770535004103</v>
      </c>
      <c r="DJ26" s="125">
        <v>1.242515766926108E-2</v>
      </c>
      <c r="DK26" s="126">
        <v>1.1587111309277663E-2</v>
      </c>
      <c r="DL26" s="54"/>
      <c r="DM26" s="28">
        <v>344.09399999999999</v>
      </c>
      <c r="DN26" s="29">
        <v>374.09399999999999</v>
      </c>
      <c r="DO26" s="30">
        <v>414.09399999999999</v>
      </c>
      <c r="DP26" s="29"/>
      <c r="DQ26" s="28">
        <v>391.73700000000002</v>
      </c>
      <c r="DR26" s="29">
        <v>430.32100000000003</v>
      </c>
      <c r="DS26" s="30">
        <v>481.13400000000001</v>
      </c>
      <c r="DT26" s="54"/>
      <c r="DU26" s="60">
        <f t="shared" si="40"/>
        <v>1789.330936413055</v>
      </c>
      <c r="DV26" s="29">
        <v>1784.3628728261101</v>
      </c>
      <c r="DW26" s="30">
        <v>1794.299</v>
      </c>
      <c r="DX26" s="29"/>
      <c r="DY26" s="67">
        <v>2261.3910000000001</v>
      </c>
      <c r="DZ26" s="54"/>
      <c r="EA26" s="28">
        <v>6.5030000000000001</v>
      </c>
      <c r="EB26" s="29">
        <v>54.066000000000003</v>
      </c>
      <c r="EC26" s="29">
        <v>90.975999999999999</v>
      </c>
      <c r="ED26" s="29">
        <v>30.805</v>
      </c>
      <c r="EE26" s="29">
        <v>290.84300000000002</v>
      </c>
      <c r="EF26" s="29">
        <v>24.51</v>
      </c>
      <c r="EG26" s="29">
        <v>4.242</v>
      </c>
      <c r="EH26" s="29">
        <v>0</v>
      </c>
      <c r="EI26" s="30">
        <v>2560.152</v>
      </c>
      <c r="EJ26" s="30">
        <f t="shared" si="41"/>
        <v>3062.0970000000002</v>
      </c>
      <c r="EK26" s="136">
        <v>2711.7</v>
      </c>
      <c r="EL26" s="137">
        <f t="shared" si="42"/>
        <v>0.88556959495404608</v>
      </c>
      <c r="EM26" s="54"/>
      <c r="EN26" s="44">
        <f t="shared" si="43"/>
        <v>2.1237080340694627E-3</v>
      </c>
      <c r="EO26" s="37">
        <f t="shared" si="44"/>
        <v>1.7656527536521541E-2</v>
      </c>
      <c r="EP26" s="37">
        <f t="shared" si="45"/>
        <v>2.971035862025272E-2</v>
      </c>
      <c r="EQ26" s="37">
        <f t="shared" si="46"/>
        <v>1.0060099337153591E-2</v>
      </c>
      <c r="ER26" s="37">
        <f t="shared" si="47"/>
        <v>9.4981641665825733E-2</v>
      </c>
      <c r="ES26" s="37">
        <f t="shared" si="48"/>
        <v>8.0043186091100314E-3</v>
      </c>
      <c r="ET26" s="37">
        <f t="shared" si="49"/>
        <v>1.3853251546244289E-3</v>
      </c>
      <c r="EU26" s="37">
        <f t="shared" si="50"/>
        <v>0</v>
      </c>
      <c r="EV26" s="37">
        <f t="shared" si="51"/>
        <v>0.83607802104244244</v>
      </c>
      <c r="EW26" s="70">
        <f t="shared" si="52"/>
        <v>1</v>
      </c>
      <c r="EX26" s="54"/>
      <c r="EY26" s="31">
        <v>8.4369999999999994</v>
      </c>
      <c r="EZ26" s="32">
        <v>17.838999999999999</v>
      </c>
      <c r="FA26" s="65">
        <f t="shared" si="53"/>
        <v>26.275999999999996</v>
      </c>
      <c r="FC26" s="31">
        <f>BX26</f>
        <v>7.85</v>
      </c>
      <c r="FD26" s="32">
        <f>BY26</f>
        <v>7.5</v>
      </c>
      <c r="FE26" s="65">
        <f t="shared" si="54"/>
        <v>15.35</v>
      </c>
      <c r="FG26" s="28">
        <f>FK26*E26</f>
        <v>2560.152</v>
      </c>
      <c r="FH26" s="29">
        <f>E26*FL26</f>
        <v>501.94500000000016</v>
      </c>
      <c r="FI26" s="30">
        <f t="shared" si="55"/>
        <v>3062.0970000000002</v>
      </c>
      <c r="FK26" s="44">
        <v>0.83607802104244244</v>
      </c>
      <c r="FL26" s="37">
        <v>0.16392197895755756</v>
      </c>
      <c r="FM26" s="38">
        <f t="shared" si="56"/>
        <v>1</v>
      </c>
      <c r="FN26" s="54"/>
      <c r="FO26" s="60">
        <f t="shared" si="57"/>
        <v>377.61639664500001</v>
      </c>
      <c r="FP26" s="29">
        <v>361.72179328999999</v>
      </c>
      <c r="FQ26" s="30">
        <v>393.51100000000002</v>
      </c>
      <c r="FS26" s="60">
        <f t="shared" si="58"/>
        <v>3026.616187395</v>
      </c>
      <c r="FT26" s="29">
        <v>2991.1353747899998</v>
      </c>
      <c r="FU26" s="30">
        <v>3062.0970000000002</v>
      </c>
      <c r="FW26" s="60">
        <f t="shared" si="59"/>
        <v>1001.8882475</v>
      </c>
      <c r="FX26" s="29">
        <v>1021.974495</v>
      </c>
      <c r="FY26" s="30">
        <v>981.80200000000002</v>
      </c>
      <c r="GA26" s="60">
        <f t="shared" si="60"/>
        <v>4028.504434895</v>
      </c>
      <c r="GB26" s="54">
        <f t="shared" si="61"/>
        <v>4013.1098697899997</v>
      </c>
      <c r="GC26" s="68">
        <f t="shared" si="62"/>
        <v>4043.8990000000003</v>
      </c>
      <c r="GE26" s="60">
        <f t="shared" si="63"/>
        <v>2783.1017229999998</v>
      </c>
      <c r="GF26" s="29">
        <v>2704.3204460000002</v>
      </c>
      <c r="GG26" s="30">
        <v>2861.8829999999998</v>
      </c>
      <c r="GH26" s="29"/>
      <c r="GI26" s="60">
        <f t="shared" si="64"/>
        <v>3684.7259999999997</v>
      </c>
      <c r="GJ26" s="29">
        <v>3550.4549999999999</v>
      </c>
      <c r="GK26" s="30">
        <v>3818.9969999999998</v>
      </c>
      <c r="GL26" s="29"/>
      <c r="GM26" s="71">
        <f>DW26/C26</f>
        <v>0.46983514257801201</v>
      </c>
      <c r="GN26" s="62"/>
    </row>
    <row r="27" spans="1:196" x14ac:dyDescent="0.2">
      <c r="A27" s="1"/>
      <c r="B27" s="72" t="s">
        <v>178</v>
      </c>
      <c r="C27" s="28">
        <v>3094.6779999999999</v>
      </c>
      <c r="D27" s="29">
        <v>3009.3135000000002</v>
      </c>
      <c r="E27" s="29">
        <v>2708.5070000000001</v>
      </c>
      <c r="F27" s="29">
        <v>588.70500000000004</v>
      </c>
      <c r="G27" s="29">
        <v>1924.4780000000001</v>
      </c>
      <c r="H27" s="29">
        <f t="shared" si="0"/>
        <v>3683.3829999999998</v>
      </c>
      <c r="I27" s="30">
        <f t="shared" si="1"/>
        <v>3297.212</v>
      </c>
      <c r="J27" s="29"/>
      <c r="K27" s="31">
        <v>44.029000000000003</v>
      </c>
      <c r="L27" s="32">
        <v>11.152000000000001</v>
      </c>
      <c r="M27" s="32">
        <v>0.26100000000000001</v>
      </c>
      <c r="N27" s="33">
        <f t="shared" si="2"/>
        <v>55.442000000000007</v>
      </c>
      <c r="O27" s="32">
        <v>33.456000000000003</v>
      </c>
      <c r="P27" s="33">
        <f t="shared" si="3"/>
        <v>21.986000000000004</v>
      </c>
      <c r="Q27" s="32">
        <v>-0.26300000000000001</v>
      </c>
      <c r="R27" s="33">
        <f t="shared" si="4"/>
        <v>22.249000000000006</v>
      </c>
      <c r="S27" s="32">
        <v>5.1630000000000003</v>
      </c>
      <c r="T27" s="32">
        <v>0.39700000000000002</v>
      </c>
      <c r="U27" s="32">
        <v>1.2E-2</v>
      </c>
      <c r="V27" s="33">
        <f t="shared" si="5"/>
        <v>27.821000000000005</v>
      </c>
      <c r="W27" s="32">
        <v>6.0339999999999998</v>
      </c>
      <c r="X27" s="34">
        <f t="shared" si="6"/>
        <v>21.787000000000006</v>
      </c>
      <c r="Y27" s="32"/>
      <c r="Z27" s="35">
        <f t="shared" si="7"/>
        <v>1.4630911668059842E-2</v>
      </c>
      <c r="AA27" s="36">
        <f t="shared" si="8"/>
        <v>3.7058285884803959E-3</v>
      </c>
      <c r="AB27" s="37">
        <f t="shared" si="9"/>
        <v>0.54844103472017314</v>
      </c>
      <c r="AC27" s="37">
        <f t="shared" si="10"/>
        <v>0.55203366058906034</v>
      </c>
      <c r="AD27" s="37">
        <f t="shared" si="11"/>
        <v>0.60344143429169217</v>
      </c>
      <c r="AE27" s="36">
        <f t="shared" si="12"/>
        <v>1.1117485765441188E-2</v>
      </c>
      <c r="AF27" s="36">
        <f t="shared" si="13"/>
        <v>7.2398571966662845E-3</v>
      </c>
      <c r="AG27" s="36">
        <f>X27/DU27</f>
        <v>1.3764799275716446E-2</v>
      </c>
      <c r="AH27" s="36">
        <f>(P27+S27+T27)/DU27</f>
        <v>1.7403275386647321E-2</v>
      </c>
      <c r="AI27" s="36">
        <f>R27/DU27</f>
        <v>1.4056686055235471E-2</v>
      </c>
      <c r="AJ27" s="38">
        <f>X27/FO27</f>
        <v>6.7837615672989529E-2</v>
      </c>
      <c r="AK27" s="32"/>
      <c r="AL27" s="44">
        <f t="shared" si="14"/>
        <v>6.8454691484258604E-2</v>
      </c>
      <c r="AM27" s="37">
        <f t="shared" si="15"/>
        <v>5.2421722987983269E-2</v>
      </c>
      <c r="AN27" s="38">
        <f t="shared" si="16"/>
        <v>6.8364448288515636E-2</v>
      </c>
      <c r="AO27" s="32"/>
      <c r="AP27" s="44">
        <f t="shared" si="17"/>
        <v>0.71053093087815544</v>
      </c>
      <c r="AQ27" s="37">
        <f t="shared" si="18"/>
        <v>0.7017651719936886</v>
      </c>
      <c r="AR27" s="37">
        <f t="shared" si="19"/>
        <v>0.15640205539962482</v>
      </c>
      <c r="AS27" s="37">
        <f t="shared" si="20"/>
        <v>0.10787778243810826</v>
      </c>
      <c r="AT27" s="42">
        <v>1.4</v>
      </c>
      <c r="AU27" s="64">
        <v>1.31</v>
      </c>
      <c r="AV27" s="32"/>
      <c r="AW27" s="44">
        <f>FQ27/C27</f>
        <v>0.10600488968480727</v>
      </c>
      <c r="AX27" s="37">
        <v>0.10580000000000001</v>
      </c>
      <c r="AY27" s="37">
        <f t="shared" si="21"/>
        <v>0.18870328096156108</v>
      </c>
      <c r="AZ27" s="37">
        <f t="shared" si="22"/>
        <v>0.2107320278468536</v>
      </c>
      <c r="BA27" s="38">
        <f t="shared" si="23"/>
        <v>0.22961381089139007</v>
      </c>
      <c r="BB27" s="32"/>
      <c r="BC27" s="44">
        <f t="shared" si="24"/>
        <v>0.18838952611503831</v>
      </c>
      <c r="BD27" s="37">
        <f t="shared" si="25"/>
        <v>0.20992915221350428</v>
      </c>
      <c r="BE27" s="38">
        <f t="shared" si="26"/>
        <v>0.22598760284621985</v>
      </c>
      <c r="BF27" s="32"/>
      <c r="BG27" s="44">
        <v>2.5000000000000001E-2</v>
      </c>
      <c r="BH27" s="38"/>
      <c r="BI27" s="32"/>
      <c r="BJ27" s="44">
        <f>AY27-(4.5%+2.5%+3%+1%+BG27)</f>
        <v>5.3703280961561073E-2</v>
      </c>
      <c r="BK27" s="38"/>
      <c r="BL27" s="32"/>
      <c r="BM27" s="35">
        <f>Q27/FS27</f>
        <v>-1.0031500054448541E-4</v>
      </c>
      <c r="BN27" s="37">
        <f t="shared" si="27"/>
        <v>-9.547665722790968E-3</v>
      </c>
      <c r="BO27" s="36">
        <f>FA27/E27</f>
        <v>1.4714748752726135E-2</v>
      </c>
      <c r="BP27" s="37">
        <f t="shared" si="28"/>
        <v>0.11476264246347351</v>
      </c>
      <c r="BQ27" s="37">
        <f t="shared" si="29"/>
        <v>0.71170168657492849</v>
      </c>
      <c r="BR27" s="38">
        <f t="shared" si="30"/>
        <v>0.76317628347828403</v>
      </c>
      <c r="BS27" s="32"/>
      <c r="BT27" s="31">
        <v>68.700999999999993</v>
      </c>
      <c r="BU27" s="32">
        <v>36.988999999999997</v>
      </c>
      <c r="BV27" s="33">
        <f t="shared" si="31"/>
        <v>105.69</v>
      </c>
      <c r="BW27" s="29">
        <v>2708.5070000000001</v>
      </c>
      <c r="BX27" s="32">
        <v>7.931</v>
      </c>
      <c r="BY27" s="32">
        <v>11.3</v>
      </c>
      <c r="BZ27" s="33">
        <f t="shared" si="32"/>
        <v>2689.2759999999998</v>
      </c>
      <c r="CA27" s="32">
        <v>228.15699999999998</v>
      </c>
      <c r="CB27" s="32">
        <v>54.308</v>
      </c>
      <c r="CC27" s="33">
        <f t="shared" si="33"/>
        <v>282.46499999999997</v>
      </c>
      <c r="CD27" s="32">
        <v>4.5220000000000002</v>
      </c>
      <c r="CE27" s="32">
        <v>0</v>
      </c>
      <c r="CF27" s="32">
        <v>5.968</v>
      </c>
      <c r="CG27" s="32">
        <v>6.7570000000000139</v>
      </c>
      <c r="CH27" s="33">
        <f t="shared" si="34"/>
        <v>3094.6779999999999</v>
      </c>
      <c r="CI27" s="32">
        <v>175.00700000000001</v>
      </c>
      <c r="CJ27" s="29">
        <v>1924.4780000000001</v>
      </c>
      <c r="CK27" s="33">
        <f t="shared" si="35"/>
        <v>2099.4850000000001</v>
      </c>
      <c r="CL27" s="32">
        <v>577.85400000000004</v>
      </c>
      <c r="CM27" s="32">
        <v>24.287999999999727</v>
      </c>
      <c r="CN27" s="33">
        <f t="shared" si="36"/>
        <v>602.14199999999983</v>
      </c>
      <c r="CO27" s="32">
        <v>65</v>
      </c>
      <c r="CP27" s="32">
        <v>328.05099999999999</v>
      </c>
      <c r="CQ27" s="65">
        <f t="shared" si="37"/>
        <v>3094.6779999999999</v>
      </c>
      <c r="CR27" s="32"/>
      <c r="CS27" s="66">
        <v>333.84699999999998</v>
      </c>
      <c r="CT27" s="32"/>
      <c r="CU27" s="28">
        <v>163</v>
      </c>
      <c r="CV27" s="113">
        <v>240</v>
      </c>
      <c r="CW27" s="113">
        <v>150</v>
      </c>
      <c r="CX27" s="113">
        <v>150</v>
      </c>
      <c r="CY27" s="113">
        <v>65</v>
      </c>
      <c r="CZ27" s="30">
        <v>0</v>
      </c>
      <c r="DA27" s="30">
        <f t="shared" si="38"/>
        <v>768</v>
      </c>
      <c r="DB27" s="38">
        <f t="shared" si="39"/>
        <v>0.24816798387425124</v>
      </c>
      <c r="DC27" s="32"/>
      <c r="DD27" s="60" t="s">
        <v>221</v>
      </c>
      <c r="DE27" s="54">
        <v>19.7</v>
      </c>
      <c r="DF27" s="68">
        <v>4</v>
      </c>
      <c r="DG27" s="69" t="s">
        <v>154</v>
      </c>
      <c r="DH27" s="57" t="s">
        <v>155</v>
      </c>
      <c r="DI27" s="70">
        <v>0.56658873163014289</v>
      </c>
      <c r="DJ27" s="125">
        <v>7.2782990130788134E-3</v>
      </c>
      <c r="DK27" s="126">
        <v>6.947823199339293E-3</v>
      </c>
      <c r="DL27" s="54"/>
      <c r="DM27" s="28">
        <v>299.81799999999998</v>
      </c>
      <c r="DN27" s="29">
        <v>334.81799999999998</v>
      </c>
      <c r="DO27" s="30">
        <v>364.81799999999998</v>
      </c>
      <c r="DP27" s="29"/>
      <c r="DQ27" s="28">
        <v>428.56299999999999</v>
      </c>
      <c r="DR27" s="29">
        <v>477.56299999999999</v>
      </c>
      <c r="DS27" s="30">
        <v>514.09400000000005</v>
      </c>
      <c r="DT27" s="54"/>
      <c r="DU27" s="60">
        <f t="shared" si="40"/>
        <v>1582.8054999999999</v>
      </c>
      <c r="DV27" s="29">
        <v>1576.778</v>
      </c>
      <c r="DW27" s="30">
        <v>1588.8330000000001</v>
      </c>
      <c r="DX27" s="29"/>
      <c r="DY27" s="67">
        <v>2274.877</v>
      </c>
      <c r="DZ27" s="54"/>
      <c r="EA27" s="28">
        <v>315.69099999999997</v>
      </c>
      <c r="EB27" s="29">
        <v>30.986999999999998</v>
      </c>
      <c r="EC27" s="29">
        <v>164.27600000000001</v>
      </c>
      <c r="ED27" s="29">
        <v>26.992000000000001</v>
      </c>
      <c r="EE27" s="29">
        <v>162.971</v>
      </c>
      <c r="EF27" s="29">
        <v>70.637</v>
      </c>
      <c r="EG27" s="29">
        <v>9.3040000000000003</v>
      </c>
      <c r="EH27" s="29">
        <v>0</v>
      </c>
      <c r="EI27" s="30">
        <v>1927.6489999999999</v>
      </c>
      <c r="EJ27" s="30">
        <f t="shared" si="41"/>
        <v>2708.5070000000001</v>
      </c>
      <c r="EK27" s="136">
        <v>2324.1999999999998</v>
      </c>
      <c r="EL27" s="137">
        <f t="shared" si="42"/>
        <v>0.85811112912021259</v>
      </c>
      <c r="EM27" s="54"/>
      <c r="EN27" s="44">
        <f t="shared" si="43"/>
        <v>0.11655535688111568</v>
      </c>
      <c r="EO27" s="37">
        <f t="shared" si="44"/>
        <v>1.1440620238382252E-2</v>
      </c>
      <c r="EP27" s="37">
        <f t="shared" si="45"/>
        <v>6.0651864661970603E-2</v>
      </c>
      <c r="EQ27" s="37">
        <f t="shared" si="46"/>
        <v>9.9656378957115495E-3</v>
      </c>
      <c r="ER27" s="37">
        <f t="shared" si="47"/>
        <v>6.0170049403601322E-2</v>
      </c>
      <c r="ES27" s="37">
        <f t="shared" si="48"/>
        <v>2.6079681536728537E-2</v>
      </c>
      <c r="ET27" s="37">
        <f t="shared" si="49"/>
        <v>3.4351028075615092E-3</v>
      </c>
      <c r="EU27" s="37">
        <f t="shared" si="50"/>
        <v>0</v>
      </c>
      <c r="EV27" s="37">
        <f t="shared" si="51"/>
        <v>0.71170168657492849</v>
      </c>
      <c r="EW27" s="70">
        <f t="shared" si="52"/>
        <v>0.99999999999999989</v>
      </c>
      <c r="EX27" s="54"/>
      <c r="EY27" s="31">
        <v>19.837</v>
      </c>
      <c r="EZ27" s="32">
        <v>20.018000000000001</v>
      </c>
      <c r="FA27" s="65">
        <f t="shared" si="53"/>
        <v>39.855000000000004</v>
      </c>
      <c r="FC27" s="31">
        <f>BX27</f>
        <v>7.931</v>
      </c>
      <c r="FD27" s="32">
        <f>BY27</f>
        <v>11.3</v>
      </c>
      <c r="FE27" s="65">
        <f t="shared" si="54"/>
        <v>19.231000000000002</v>
      </c>
      <c r="FG27" s="28">
        <f>FK27*E27</f>
        <v>1927.6489999999999</v>
      </c>
      <c r="FH27" s="29">
        <f>E27*FL27</f>
        <v>780.85800000000017</v>
      </c>
      <c r="FI27" s="30">
        <f t="shared" si="55"/>
        <v>2708.5070000000001</v>
      </c>
      <c r="FK27" s="44">
        <v>0.71170168657492849</v>
      </c>
      <c r="FL27" s="37">
        <v>0.28829831342507151</v>
      </c>
      <c r="FM27" s="38">
        <f t="shared" si="56"/>
        <v>1</v>
      </c>
      <c r="FN27" s="54"/>
      <c r="FO27" s="60">
        <f t="shared" si="57"/>
        <v>321.16399999999999</v>
      </c>
      <c r="FP27" s="29">
        <v>314.27699999999999</v>
      </c>
      <c r="FQ27" s="30">
        <v>328.05099999999999</v>
      </c>
      <c r="FS27" s="60">
        <f t="shared" si="58"/>
        <v>2621.7415000000001</v>
      </c>
      <c r="FT27" s="29">
        <v>2534.9760000000001</v>
      </c>
      <c r="FU27" s="30">
        <v>2708.5070000000001</v>
      </c>
      <c r="FW27" s="60">
        <f t="shared" si="59"/>
        <v>593.35249999999996</v>
      </c>
      <c r="FX27" s="29">
        <v>598</v>
      </c>
      <c r="FY27" s="30">
        <v>588.70500000000004</v>
      </c>
      <c r="GA27" s="60">
        <f t="shared" si="60"/>
        <v>3215.0940000000001</v>
      </c>
      <c r="GB27" s="54">
        <f t="shared" si="61"/>
        <v>3132.9760000000001</v>
      </c>
      <c r="GC27" s="68">
        <f t="shared" si="62"/>
        <v>3297.212</v>
      </c>
      <c r="GE27" s="60">
        <f t="shared" si="63"/>
        <v>1862.9045000000001</v>
      </c>
      <c r="GF27" s="29">
        <v>1801.3309999999999</v>
      </c>
      <c r="GG27" s="30">
        <v>1924.4780000000001</v>
      </c>
      <c r="GH27" s="29"/>
      <c r="GI27" s="60">
        <f t="shared" si="64"/>
        <v>3009.3135000000002</v>
      </c>
      <c r="GJ27" s="29">
        <v>2923.9490000000001</v>
      </c>
      <c r="GK27" s="30">
        <v>3094.6779999999999</v>
      </c>
      <c r="GL27" s="29"/>
      <c r="GM27" s="71">
        <f>DW27/C27</f>
        <v>0.51340818010791434</v>
      </c>
      <c r="GN27" s="62"/>
    </row>
    <row r="28" spans="1:196" x14ac:dyDescent="0.2">
      <c r="A28" s="1"/>
      <c r="B28" s="72" t="s">
        <v>179</v>
      </c>
      <c r="C28" s="28">
        <v>6337.5870000000004</v>
      </c>
      <c r="D28" s="29">
        <v>6065.8250000000007</v>
      </c>
      <c r="E28" s="29">
        <v>5354.0680000000002</v>
      </c>
      <c r="F28" s="29">
        <v>727.08</v>
      </c>
      <c r="G28" s="29">
        <v>4292.1450000000004</v>
      </c>
      <c r="H28" s="29">
        <f t="shared" si="0"/>
        <v>7064.6670000000004</v>
      </c>
      <c r="I28" s="30">
        <f t="shared" si="1"/>
        <v>6081.1480000000001</v>
      </c>
      <c r="J28" s="29"/>
      <c r="K28" s="31">
        <v>119.85</v>
      </c>
      <c r="L28" s="32">
        <v>30.948999999999998</v>
      </c>
      <c r="M28" s="32">
        <v>0.83299999999999996</v>
      </c>
      <c r="N28" s="33">
        <f t="shared" si="2"/>
        <v>151.63199999999998</v>
      </c>
      <c r="O28" s="32">
        <v>71.049000000000007</v>
      </c>
      <c r="P28" s="33">
        <f t="shared" si="3"/>
        <v>80.58299999999997</v>
      </c>
      <c r="Q28" s="32">
        <v>15.91</v>
      </c>
      <c r="R28" s="33">
        <f t="shared" si="4"/>
        <v>64.672999999999973</v>
      </c>
      <c r="S28" s="32">
        <v>9.0150000000000006</v>
      </c>
      <c r="T28" s="32">
        <v>-1.754</v>
      </c>
      <c r="U28" s="32">
        <v>0</v>
      </c>
      <c r="V28" s="33">
        <f t="shared" si="5"/>
        <v>71.933999999999969</v>
      </c>
      <c r="W28" s="32">
        <v>15.878</v>
      </c>
      <c r="X28" s="34">
        <f t="shared" si="6"/>
        <v>56.055999999999969</v>
      </c>
      <c r="Y28" s="32"/>
      <c r="Z28" s="35">
        <f t="shared" si="7"/>
        <v>1.9758235689292056E-2</v>
      </c>
      <c r="AA28" s="36">
        <f t="shared" si="8"/>
        <v>5.1021913754518127E-3</v>
      </c>
      <c r="AB28" s="37">
        <f t="shared" si="9"/>
        <v>0.44714996884695996</v>
      </c>
      <c r="AC28" s="37">
        <f t="shared" si="10"/>
        <v>0.44226782946460258</v>
      </c>
      <c r="AD28" s="37">
        <f t="shared" si="11"/>
        <v>0.46856204495093395</v>
      </c>
      <c r="AE28" s="36">
        <f t="shared" si="12"/>
        <v>1.1712998644042648E-2</v>
      </c>
      <c r="AF28" s="36">
        <f t="shared" si="13"/>
        <v>9.2412821009508119E-3</v>
      </c>
      <c r="AG28" s="36">
        <f>X28/DU28</f>
        <v>1.7829593097807503E-2</v>
      </c>
      <c r="AH28" s="36">
        <f>(P28+S28+T28)/DU28</f>
        <v>2.7940323535104228E-2</v>
      </c>
      <c r="AI28" s="36">
        <f>R28/DU28</f>
        <v>2.057038094788256E-2</v>
      </c>
      <c r="AJ28" s="38">
        <f>X28/FO28</f>
        <v>9.9808327984381287E-2</v>
      </c>
      <c r="AK28" s="32"/>
      <c r="AL28" s="44">
        <f t="shared" si="14"/>
        <v>7.5271892319936917E-2</v>
      </c>
      <c r="AM28" s="37">
        <f t="shared" si="15"/>
        <v>8.3538210496719098E-2</v>
      </c>
      <c r="AN28" s="38">
        <f t="shared" si="16"/>
        <v>8.6026759078720219E-2</v>
      </c>
      <c r="AO28" s="32"/>
      <c r="AP28" s="44">
        <f t="shared" si="17"/>
        <v>0.80166053176762053</v>
      </c>
      <c r="AQ28" s="37">
        <f t="shared" si="18"/>
        <v>0.75340878751798979</v>
      </c>
      <c r="AR28" s="37">
        <f t="shared" si="19"/>
        <v>8.4556630149613704E-2</v>
      </c>
      <c r="AS28" s="37">
        <f t="shared" si="20"/>
        <v>0.13710849255402727</v>
      </c>
      <c r="AT28" s="42">
        <v>2.4900000000000002</v>
      </c>
      <c r="AU28" s="64">
        <v>1.43</v>
      </c>
      <c r="AV28" s="32"/>
      <c r="AW28" s="44">
        <f>FQ28/C28</f>
        <v>9.2089150018768981E-2</v>
      </c>
      <c r="AX28" s="37">
        <v>9.4E-2</v>
      </c>
      <c r="AY28" s="37">
        <f t="shared" si="21"/>
        <v>0.16196909540203361</v>
      </c>
      <c r="AZ28" s="37">
        <f t="shared" si="22"/>
        <v>0.18471224008755199</v>
      </c>
      <c r="BA28" s="38">
        <f t="shared" si="23"/>
        <v>0.21503643300157654</v>
      </c>
      <c r="BB28" s="32"/>
      <c r="BC28" s="44">
        <f t="shared" si="24"/>
        <v>0.16024706722517112</v>
      </c>
      <c r="BD28" s="37">
        <f t="shared" si="25"/>
        <v>0.18276181288430243</v>
      </c>
      <c r="BE28" s="38">
        <f t="shared" si="26"/>
        <v>0.2126604551839153</v>
      </c>
      <c r="BF28" s="32"/>
      <c r="BG28" s="44">
        <v>3.4000000000000002E-2</v>
      </c>
      <c r="BH28" s="38"/>
      <c r="BI28" s="32"/>
      <c r="BJ28" s="44">
        <f>AY28-(4.5%+2.5%+3%+1%+BG28)</f>
        <v>1.7969095402033591E-2</v>
      </c>
      <c r="BK28" s="38"/>
      <c r="BL28" s="32"/>
      <c r="BM28" s="35">
        <f>Q28/FS28</f>
        <v>3.0793537460357678E-3</v>
      </c>
      <c r="BN28" s="37">
        <f t="shared" si="27"/>
        <v>0.18111652474841772</v>
      </c>
      <c r="BO28" s="36">
        <f>FA28/E28</f>
        <v>2.7316238792633934E-2</v>
      </c>
      <c r="BP28" s="37">
        <f t="shared" si="28"/>
        <v>0.23845805180914612</v>
      </c>
      <c r="BQ28" s="37">
        <f t="shared" si="29"/>
        <v>0.70351459861921806</v>
      </c>
      <c r="BR28" s="38">
        <f t="shared" si="30"/>
        <v>0.73896326811976942</v>
      </c>
      <c r="BS28" s="32"/>
      <c r="BT28" s="31">
        <v>69.796999999999997</v>
      </c>
      <c r="BU28" s="32">
        <v>12.016</v>
      </c>
      <c r="BV28" s="33">
        <f t="shared" si="31"/>
        <v>81.813000000000002</v>
      </c>
      <c r="BW28" s="29">
        <v>5354.0680000000002</v>
      </c>
      <c r="BX28" s="32">
        <v>17.747</v>
      </c>
      <c r="BY28" s="32">
        <v>11.958</v>
      </c>
      <c r="BZ28" s="33">
        <f t="shared" si="32"/>
        <v>5324.3630000000003</v>
      </c>
      <c r="CA28" s="32">
        <v>787.12400000000002</v>
      </c>
      <c r="CB28" s="32">
        <v>67.228000000000009</v>
      </c>
      <c r="CC28" s="33">
        <f t="shared" si="33"/>
        <v>854.35200000000009</v>
      </c>
      <c r="CD28" s="32">
        <v>16.224</v>
      </c>
      <c r="CE28" s="32">
        <v>0</v>
      </c>
      <c r="CF28" s="32">
        <v>44.765999999999998</v>
      </c>
      <c r="CG28" s="32">
        <v>16.068999999999967</v>
      </c>
      <c r="CH28" s="33">
        <f t="shared" si="34"/>
        <v>6337.5870000000004</v>
      </c>
      <c r="CI28" s="32">
        <v>65.763999999999996</v>
      </c>
      <c r="CJ28" s="29">
        <v>4292.1450000000004</v>
      </c>
      <c r="CK28" s="33">
        <f t="shared" si="35"/>
        <v>4357.9090000000006</v>
      </c>
      <c r="CL28" s="32">
        <v>1163.29</v>
      </c>
      <c r="CM28" s="32">
        <v>56.996999999999844</v>
      </c>
      <c r="CN28" s="33">
        <f t="shared" si="36"/>
        <v>1220.2869999999998</v>
      </c>
      <c r="CO28" s="32">
        <v>175.768</v>
      </c>
      <c r="CP28" s="32">
        <v>583.62300000000005</v>
      </c>
      <c r="CQ28" s="65">
        <f t="shared" si="37"/>
        <v>6337.5869999999995</v>
      </c>
      <c r="CR28" s="32"/>
      <c r="CS28" s="66">
        <v>868.93700000000001</v>
      </c>
      <c r="CT28" s="32"/>
      <c r="CU28" s="28">
        <v>153</v>
      </c>
      <c r="CV28" s="113">
        <v>310</v>
      </c>
      <c r="CW28" s="113">
        <v>525</v>
      </c>
      <c r="CX28" s="113">
        <v>250</v>
      </c>
      <c r="CY28" s="113">
        <v>100</v>
      </c>
      <c r="CZ28" s="30">
        <v>0</v>
      </c>
      <c r="DA28" s="30">
        <f t="shared" si="38"/>
        <v>1338</v>
      </c>
      <c r="DB28" s="38">
        <f t="shared" si="39"/>
        <v>0.21112136212094601</v>
      </c>
      <c r="DC28" s="32"/>
      <c r="DD28" s="60" t="s">
        <v>221</v>
      </c>
      <c r="DE28" s="54">
        <v>34.299999999999997</v>
      </c>
      <c r="DF28" s="68">
        <v>4</v>
      </c>
      <c r="DG28" s="69" t="s">
        <v>154</v>
      </c>
      <c r="DH28" s="57" t="s">
        <v>159</v>
      </c>
      <c r="DI28" s="70">
        <v>0.16379886898506102</v>
      </c>
      <c r="DJ28" s="125">
        <v>7.7740017177460371E-3</v>
      </c>
      <c r="DK28" s="126">
        <v>8.5809113135048472E-3</v>
      </c>
      <c r="DL28" s="54"/>
      <c r="DM28" s="28">
        <v>534.125</v>
      </c>
      <c r="DN28" s="29">
        <v>609.125</v>
      </c>
      <c r="DO28" s="30">
        <v>709.125</v>
      </c>
      <c r="DP28" s="29"/>
      <c r="DQ28" s="28">
        <v>575.56500000000005</v>
      </c>
      <c r="DR28" s="29">
        <v>656.43200000000002</v>
      </c>
      <c r="DS28" s="30">
        <v>763.82</v>
      </c>
      <c r="DT28" s="54"/>
      <c r="DU28" s="60">
        <f t="shared" si="40"/>
        <v>3143.9865</v>
      </c>
      <c r="DV28" s="29">
        <v>2990.2759999999998</v>
      </c>
      <c r="DW28" s="30">
        <v>3297.6970000000001</v>
      </c>
      <c r="DX28" s="29"/>
      <c r="DY28" s="67">
        <v>3591.7350000000001</v>
      </c>
      <c r="DZ28" s="54"/>
      <c r="EA28" s="28">
        <v>135.928</v>
      </c>
      <c r="EB28" s="29">
        <v>63.432000000000002</v>
      </c>
      <c r="EC28" s="29">
        <v>423.28300000000002</v>
      </c>
      <c r="ED28" s="29">
        <v>198.67500000000001</v>
      </c>
      <c r="EE28" s="29">
        <v>559.99400000000003</v>
      </c>
      <c r="EF28" s="29">
        <v>0</v>
      </c>
      <c r="EG28" s="29">
        <v>0</v>
      </c>
      <c r="EH28" s="29">
        <v>206.09099999999989</v>
      </c>
      <c r="EI28" s="30">
        <v>3766.665</v>
      </c>
      <c r="EJ28" s="30">
        <f t="shared" si="41"/>
        <v>5354.0679999999993</v>
      </c>
      <c r="EK28" s="136">
        <v>4216</v>
      </c>
      <c r="EL28" s="137">
        <f t="shared" si="42"/>
        <v>0.78743863544504866</v>
      </c>
      <c r="EM28" s="54"/>
      <c r="EN28" s="44">
        <f t="shared" si="43"/>
        <v>2.5387798586047099E-2</v>
      </c>
      <c r="EO28" s="37">
        <f t="shared" si="44"/>
        <v>1.18474401146941E-2</v>
      </c>
      <c r="EP28" s="37">
        <f t="shared" si="45"/>
        <v>7.9058203967525262E-2</v>
      </c>
      <c r="EQ28" s="37">
        <f t="shared" si="46"/>
        <v>3.7107298599868367E-2</v>
      </c>
      <c r="ER28" s="37">
        <f t="shared" si="47"/>
        <v>0.10459224649369415</v>
      </c>
      <c r="ES28" s="37">
        <f t="shared" si="48"/>
        <v>0</v>
      </c>
      <c r="ET28" s="37">
        <f t="shared" si="49"/>
        <v>0</v>
      </c>
      <c r="EU28" s="37">
        <f t="shared" si="50"/>
        <v>3.8492413618952899E-2</v>
      </c>
      <c r="EV28" s="37">
        <f t="shared" si="51"/>
        <v>0.70351459861921817</v>
      </c>
      <c r="EW28" s="70">
        <f t="shared" si="52"/>
        <v>1</v>
      </c>
      <c r="EX28" s="54"/>
      <c r="EY28" s="31">
        <v>114.499</v>
      </c>
      <c r="EZ28" s="32">
        <v>31.754000000000001</v>
      </c>
      <c r="FA28" s="65">
        <f t="shared" si="53"/>
        <v>146.25299999999999</v>
      </c>
      <c r="FC28" s="31">
        <f>BX28</f>
        <v>17.747</v>
      </c>
      <c r="FD28" s="32">
        <f>BY28</f>
        <v>11.958</v>
      </c>
      <c r="FE28" s="65">
        <f t="shared" si="54"/>
        <v>29.704999999999998</v>
      </c>
      <c r="FG28" s="28">
        <f>FK28*E28</f>
        <v>3766.6649999999995</v>
      </c>
      <c r="FH28" s="29">
        <f>E28*FL28</f>
        <v>1587.4030000000005</v>
      </c>
      <c r="FI28" s="30">
        <f t="shared" si="55"/>
        <v>5354.0680000000002</v>
      </c>
      <c r="FK28" s="44">
        <v>0.70351459861921806</v>
      </c>
      <c r="FL28" s="37">
        <v>0.29648540138078194</v>
      </c>
      <c r="FM28" s="38">
        <f t="shared" si="56"/>
        <v>1</v>
      </c>
      <c r="FN28" s="54"/>
      <c r="FO28" s="60">
        <f t="shared" si="57"/>
        <v>561.63650000000007</v>
      </c>
      <c r="FP28" s="29">
        <v>539.65</v>
      </c>
      <c r="FQ28" s="30">
        <v>583.62300000000005</v>
      </c>
      <c r="FS28" s="60">
        <f t="shared" si="58"/>
        <v>5166.6684999999998</v>
      </c>
      <c r="FT28" s="29">
        <v>4979.2690000000002</v>
      </c>
      <c r="FU28" s="30">
        <v>5354.0680000000002</v>
      </c>
      <c r="FW28" s="60">
        <f t="shared" si="59"/>
        <v>680.05850000000009</v>
      </c>
      <c r="FX28" s="29">
        <v>633.03700000000003</v>
      </c>
      <c r="FY28" s="30">
        <v>727.08</v>
      </c>
      <c r="GA28" s="60">
        <f t="shared" si="60"/>
        <v>5846.7270000000008</v>
      </c>
      <c r="GB28" s="54">
        <f t="shared" si="61"/>
        <v>5612.3060000000005</v>
      </c>
      <c r="GC28" s="68">
        <f t="shared" si="62"/>
        <v>6081.1480000000001</v>
      </c>
      <c r="GE28" s="60">
        <f t="shared" si="63"/>
        <v>4122.1495000000004</v>
      </c>
      <c r="GF28" s="29">
        <v>3952.154</v>
      </c>
      <c r="GG28" s="30">
        <v>4292.1450000000004</v>
      </c>
      <c r="GH28" s="29"/>
      <c r="GI28" s="60">
        <f t="shared" si="64"/>
        <v>6065.8250000000007</v>
      </c>
      <c r="GJ28" s="29">
        <v>5794.0630000000001</v>
      </c>
      <c r="GK28" s="30">
        <v>6337.5870000000004</v>
      </c>
      <c r="GL28" s="29"/>
      <c r="GM28" s="71">
        <f>DW28/C28</f>
        <v>0.52033952354421331</v>
      </c>
      <c r="GN28" s="62"/>
    </row>
    <row r="29" spans="1:196" x14ac:dyDescent="0.2">
      <c r="A29" s="1"/>
      <c r="B29" s="72" t="s">
        <v>180</v>
      </c>
      <c r="C29" s="28">
        <v>3252.6460000000002</v>
      </c>
      <c r="D29" s="29">
        <v>3152.4155000000001</v>
      </c>
      <c r="E29" s="29">
        <v>2498.3389999999999</v>
      </c>
      <c r="F29" s="29">
        <v>850.49099999999999</v>
      </c>
      <c r="G29" s="29">
        <v>2101.1009999999997</v>
      </c>
      <c r="H29" s="29">
        <f t="shared" si="0"/>
        <v>4103.1370000000006</v>
      </c>
      <c r="I29" s="30">
        <f t="shared" si="1"/>
        <v>3348.83</v>
      </c>
      <c r="J29" s="29"/>
      <c r="K29" s="31">
        <v>55.72</v>
      </c>
      <c r="L29" s="32">
        <v>14.154999999999998</v>
      </c>
      <c r="M29" s="32">
        <v>0.35299999999999998</v>
      </c>
      <c r="N29" s="33">
        <f t="shared" si="2"/>
        <v>70.227999999999994</v>
      </c>
      <c r="O29" s="32">
        <v>44.037999999999997</v>
      </c>
      <c r="P29" s="33">
        <f t="shared" si="3"/>
        <v>26.189999999999998</v>
      </c>
      <c r="Q29" s="32">
        <v>17.093</v>
      </c>
      <c r="R29" s="33">
        <f t="shared" si="4"/>
        <v>9.0969999999999978</v>
      </c>
      <c r="S29" s="32">
        <v>12.544</v>
      </c>
      <c r="T29" s="32">
        <v>2.9000000000000137E-2</v>
      </c>
      <c r="U29" s="32">
        <v>-4.2430000000000003</v>
      </c>
      <c r="V29" s="33">
        <f t="shared" si="5"/>
        <v>17.427</v>
      </c>
      <c r="W29" s="32">
        <v>2.5499999999999998</v>
      </c>
      <c r="X29" s="34">
        <f t="shared" si="6"/>
        <v>14.876999999999999</v>
      </c>
      <c r="Y29" s="32"/>
      <c r="Z29" s="35">
        <f t="shared" si="7"/>
        <v>1.7675334993118769E-2</v>
      </c>
      <c r="AA29" s="36">
        <f t="shared" si="8"/>
        <v>4.4902075884349626E-3</v>
      </c>
      <c r="AB29" s="37">
        <f t="shared" si="9"/>
        <v>0.53185348003043442</v>
      </c>
      <c r="AC29" s="37">
        <f t="shared" si="10"/>
        <v>0.53203982022906293</v>
      </c>
      <c r="AD29" s="37">
        <f t="shared" si="11"/>
        <v>0.6270718232044199</v>
      </c>
      <c r="AE29" s="36">
        <f t="shared" si="12"/>
        <v>1.3969605212257076E-2</v>
      </c>
      <c r="AF29" s="36">
        <f t="shared" si="13"/>
        <v>4.7192383110665455E-3</v>
      </c>
      <c r="AG29" s="36">
        <f>X29/DU29</f>
        <v>9.7646141855027273E-3</v>
      </c>
      <c r="AH29" s="36">
        <f>(P29+S29+T29)/DU29</f>
        <v>2.5442343192353448E-2</v>
      </c>
      <c r="AI29" s="36">
        <f>R29/DU29</f>
        <v>5.9708741846822809E-3</v>
      </c>
      <c r="AJ29" s="38">
        <f>X29/FO29</f>
        <v>4.2566767191800803E-2</v>
      </c>
      <c r="AK29" s="32"/>
      <c r="AL29" s="44">
        <f t="shared" si="14"/>
        <v>-7.1769222607384383E-3</v>
      </c>
      <c r="AM29" s="37">
        <f t="shared" si="15"/>
        <v>-3.0395589215966574E-3</v>
      </c>
      <c r="AN29" s="38">
        <f t="shared" si="16"/>
        <v>0.16117378470850174</v>
      </c>
      <c r="AO29" s="32"/>
      <c r="AP29" s="44">
        <f t="shared" si="17"/>
        <v>0.84099915984179874</v>
      </c>
      <c r="AQ29" s="37">
        <f t="shared" si="18"/>
        <v>0.73075749929484068</v>
      </c>
      <c r="AR29" s="37">
        <f t="shared" si="19"/>
        <v>2.821979397696521E-2</v>
      </c>
      <c r="AS29" s="37">
        <f t="shared" si="20"/>
        <v>0.20978212815043504</v>
      </c>
      <c r="AT29" s="42">
        <v>3.45</v>
      </c>
      <c r="AU29" s="64">
        <v>1.41</v>
      </c>
      <c r="AV29" s="32"/>
      <c r="AW29" s="44">
        <f>FQ29/C29</f>
        <v>0.1090072513270734</v>
      </c>
      <c r="AX29" s="37">
        <v>0.1</v>
      </c>
      <c r="AY29" s="37">
        <f t="shared" si="21"/>
        <v>0.2035872262886273</v>
      </c>
      <c r="AZ29" s="37">
        <f t="shared" si="22"/>
        <v>0.22034745975197537</v>
      </c>
      <c r="BA29" s="38">
        <f t="shared" si="23"/>
        <v>0.23710769321532341</v>
      </c>
      <c r="BB29" s="32"/>
      <c r="BC29" s="44">
        <f t="shared" si="24"/>
        <v>0.18443125863215643</v>
      </c>
      <c r="BD29" s="37">
        <f t="shared" si="25"/>
        <v>0.20154153270670078</v>
      </c>
      <c r="BE29" s="38">
        <f t="shared" si="26"/>
        <v>0.21971186421273173</v>
      </c>
      <c r="BF29" s="32"/>
      <c r="BG29" s="44"/>
      <c r="BH29" s="38"/>
      <c r="BI29" s="32"/>
      <c r="BJ29" s="44"/>
      <c r="BK29" s="38"/>
      <c r="BL29" s="32"/>
      <c r="BM29" s="35">
        <f>Q29/FS29</f>
        <v>6.8171058986531306E-3</v>
      </c>
      <c r="BN29" s="37">
        <f t="shared" si="27"/>
        <v>0.44096174186724457</v>
      </c>
      <c r="BO29" s="36">
        <f>FA29/E29</f>
        <v>5.3575195359797059E-2</v>
      </c>
      <c r="BP29" s="37">
        <f t="shared" si="28"/>
        <v>0.34433091000766619</v>
      </c>
      <c r="BQ29" s="37">
        <f t="shared" si="29"/>
        <v>0.71200865855274242</v>
      </c>
      <c r="BR29" s="38">
        <f t="shared" si="30"/>
        <v>0.78514884302875931</v>
      </c>
      <c r="BS29" s="32"/>
      <c r="BT29" s="31">
        <v>164.64099999999999</v>
      </c>
      <c r="BU29" s="32">
        <v>168.85</v>
      </c>
      <c r="BV29" s="33">
        <f t="shared" si="31"/>
        <v>333.49099999999999</v>
      </c>
      <c r="BW29" s="29">
        <v>2498.3389999999999</v>
      </c>
      <c r="BX29" s="32">
        <v>26.16</v>
      </c>
      <c r="BY29" s="32">
        <v>8</v>
      </c>
      <c r="BZ29" s="33">
        <f t="shared" si="32"/>
        <v>2464.1790000000001</v>
      </c>
      <c r="CA29" s="32">
        <v>348.85599999999999</v>
      </c>
      <c r="CB29" s="32">
        <v>86.685999999999993</v>
      </c>
      <c r="CC29" s="33">
        <f t="shared" si="33"/>
        <v>435.54199999999997</v>
      </c>
      <c r="CD29" s="32">
        <v>0</v>
      </c>
      <c r="CE29" s="32">
        <v>1.4059999999999999</v>
      </c>
      <c r="CF29" s="32">
        <v>15.023999999999999</v>
      </c>
      <c r="CG29" s="32">
        <v>3.0040000000001417</v>
      </c>
      <c r="CH29" s="33">
        <f t="shared" si="34"/>
        <v>3252.6460000000002</v>
      </c>
      <c r="CI29" s="32">
        <v>3.343</v>
      </c>
      <c r="CJ29" s="29">
        <v>2101.1009999999997</v>
      </c>
      <c r="CK29" s="33">
        <f t="shared" si="35"/>
        <v>2104.4439999999995</v>
      </c>
      <c r="CL29" s="32">
        <v>720.79300000000001</v>
      </c>
      <c r="CM29" s="32">
        <v>22.847000000000662</v>
      </c>
      <c r="CN29" s="33">
        <f t="shared" si="36"/>
        <v>743.64000000000067</v>
      </c>
      <c r="CO29" s="32">
        <v>50</v>
      </c>
      <c r="CP29" s="32">
        <v>354.56200000000001</v>
      </c>
      <c r="CQ29" s="65">
        <f t="shared" si="37"/>
        <v>3252.6460000000002</v>
      </c>
      <c r="CR29" s="32"/>
      <c r="CS29" s="66">
        <v>682.34699999999998</v>
      </c>
      <c r="CT29" s="32"/>
      <c r="CU29" s="28">
        <v>110</v>
      </c>
      <c r="CV29" s="113">
        <v>335</v>
      </c>
      <c r="CW29" s="113">
        <v>225</v>
      </c>
      <c r="CX29" s="113">
        <v>100</v>
      </c>
      <c r="CY29" s="113">
        <v>0</v>
      </c>
      <c r="CZ29" s="30">
        <v>0</v>
      </c>
      <c r="DA29" s="30">
        <f t="shared" si="38"/>
        <v>770</v>
      </c>
      <c r="DB29" s="38">
        <f t="shared" si="39"/>
        <v>0.23673034200463253</v>
      </c>
      <c r="DC29" s="32"/>
      <c r="DD29" s="60" t="s">
        <v>227</v>
      </c>
      <c r="DE29" s="54">
        <v>19.399999999999999</v>
      </c>
      <c r="DF29" s="68">
        <v>1</v>
      </c>
      <c r="DG29" s="69" t="s">
        <v>154</v>
      </c>
      <c r="DH29" s="57" t="s">
        <v>155</v>
      </c>
      <c r="DI29" s="70">
        <v>0.11494961610257536</v>
      </c>
      <c r="DJ29" s="125">
        <v>1.025967315543244E-2</v>
      </c>
      <c r="DK29" s="126">
        <v>1.0037393476595099E-2</v>
      </c>
      <c r="DL29" s="54"/>
      <c r="DM29" s="28">
        <v>303.67599999999999</v>
      </c>
      <c r="DN29" s="29">
        <v>328.67599999999999</v>
      </c>
      <c r="DO29" s="30">
        <v>353.67599999999999</v>
      </c>
      <c r="DP29" s="29"/>
      <c r="DQ29" s="28">
        <v>354.40199999999999</v>
      </c>
      <c r="DR29" s="29">
        <v>387.28100000000001</v>
      </c>
      <c r="DS29" s="30">
        <v>422.197</v>
      </c>
      <c r="DT29" s="54"/>
      <c r="DU29" s="60">
        <f t="shared" si="40"/>
        <v>1523.5625</v>
      </c>
      <c r="DV29" s="29">
        <v>1555.499</v>
      </c>
      <c r="DW29" s="30">
        <v>1491.626</v>
      </c>
      <c r="DX29" s="29"/>
      <c r="DY29" s="67">
        <v>1921.5940000000001</v>
      </c>
      <c r="DZ29" s="54"/>
      <c r="EA29" s="28">
        <v>22.256</v>
      </c>
      <c r="EB29" s="29">
        <v>10.084</v>
      </c>
      <c r="EC29" s="29">
        <v>129.19800000000001</v>
      </c>
      <c r="ED29" s="29">
        <v>83.62</v>
      </c>
      <c r="EE29" s="29">
        <v>363.94900000000001</v>
      </c>
      <c r="EF29" s="29">
        <v>87.132000000000005</v>
      </c>
      <c r="EG29" s="29">
        <v>23.260999999999999</v>
      </c>
      <c r="EH29" s="29">
        <v>0</v>
      </c>
      <c r="EI29" s="30">
        <v>1778.8389999999999</v>
      </c>
      <c r="EJ29" s="30">
        <f t="shared" si="41"/>
        <v>2498.3389999999999</v>
      </c>
      <c r="EK29" s="136">
        <v>2110.404</v>
      </c>
      <c r="EL29" s="137">
        <f t="shared" si="42"/>
        <v>0.84472283385081048</v>
      </c>
      <c r="EM29" s="54"/>
      <c r="EN29" s="44">
        <f t="shared" si="43"/>
        <v>8.9083186869356006E-3</v>
      </c>
      <c r="EO29" s="37">
        <f t="shared" si="44"/>
        <v>4.0362817055651775E-3</v>
      </c>
      <c r="EP29" s="37">
        <f t="shared" si="45"/>
        <v>5.1713558488259606E-2</v>
      </c>
      <c r="EQ29" s="37">
        <f t="shared" si="46"/>
        <v>3.3470237625878634E-2</v>
      </c>
      <c r="ER29" s="37">
        <f t="shared" si="47"/>
        <v>0.1456763873917831</v>
      </c>
      <c r="ES29" s="37">
        <f t="shared" si="48"/>
        <v>3.487597159552807E-2</v>
      </c>
      <c r="ET29" s="37">
        <f t="shared" si="49"/>
        <v>9.3105859533073772E-3</v>
      </c>
      <c r="EU29" s="37">
        <f t="shared" si="50"/>
        <v>0</v>
      </c>
      <c r="EV29" s="37">
        <f t="shared" si="51"/>
        <v>0.71200865855274242</v>
      </c>
      <c r="EW29" s="70">
        <f t="shared" si="52"/>
        <v>1</v>
      </c>
      <c r="EX29" s="54"/>
      <c r="EY29" s="31">
        <v>122.28400000000001</v>
      </c>
      <c r="EZ29" s="32">
        <v>11.565</v>
      </c>
      <c r="FA29" s="65">
        <f t="shared" si="53"/>
        <v>133.84900000000002</v>
      </c>
      <c r="FC29" s="31">
        <f>BX29</f>
        <v>26.16</v>
      </c>
      <c r="FD29" s="32">
        <f>BY29</f>
        <v>8</v>
      </c>
      <c r="FE29" s="65">
        <f t="shared" si="54"/>
        <v>34.159999999999997</v>
      </c>
      <c r="FG29" s="28">
        <f>FK29*E29</f>
        <v>1778.8389999999999</v>
      </c>
      <c r="FH29" s="29">
        <f>E29*FL29</f>
        <v>719.5</v>
      </c>
      <c r="FI29" s="30">
        <f t="shared" si="55"/>
        <v>2498.3389999999999</v>
      </c>
      <c r="FK29" s="44">
        <v>0.71200865855274242</v>
      </c>
      <c r="FL29" s="37">
        <v>0.28799134144725758</v>
      </c>
      <c r="FM29" s="38">
        <f t="shared" si="56"/>
        <v>1</v>
      </c>
      <c r="FN29" s="54"/>
      <c r="FO29" s="60">
        <f t="shared" si="57"/>
        <v>349.49800000000005</v>
      </c>
      <c r="FP29" s="29">
        <v>344.43400000000003</v>
      </c>
      <c r="FQ29" s="30">
        <v>354.56200000000001</v>
      </c>
      <c r="FS29" s="60">
        <f t="shared" si="58"/>
        <v>2507.3689999999997</v>
      </c>
      <c r="FT29" s="29">
        <v>2516.3989999999999</v>
      </c>
      <c r="FU29" s="30">
        <v>2498.3389999999999</v>
      </c>
      <c r="FW29" s="60">
        <f t="shared" si="59"/>
        <v>846.56600000000003</v>
      </c>
      <c r="FX29" s="29">
        <v>842.64099999999996</v>
      </c>
      <c r="FY29" s="30">
        <v>850.49099999999999</v>
      </c>
      <c r="GA29" s="60">
        <f t="shared" si="60"/>
        <v>3353.9349999999999</v>
      </c>
      <c r="GB29" s="54">
        <f t="shared" si="61"/>
        <v>3359.04</v>
      </c>
      <c r="GC29" s="68">
        <f t="shared" si="62"/>
        <v>3348.83</v>
      </c>
      <c r="GE29" s="60">
        <f t="shared" si="63"/>
        <v>1955.2819999999997</v>
      </c>
      <c r="GF29" s="29">
        <v>1809.463</v>
      </c>
      <c r="GG29" s="30">
        <v>2101.1009999999997</v>
      </c>
      <c r="GH29" s="29"/>
      <c r="GI29" s="60">
        <f t="shared" si="64"/>
        <v>3152.4155000000001</v>
      </c>
      <c r="GJ29" s="29">
        <v>3052.1849999999999</v>
      </c>
      <c r="GK29" s="30">
        <v>3252.6460000000002</v>
      </c>
      <c r="GL29" s="29"/>
      <c r="GM29" s="71">
        <f>DW29/C29</f>
        <v>0.45858848457532725</v>
      </c>
      <c r="GN29" s="62"/>
    </row>
    <row r="30" spans="1:196" x14ac:dyDescent="0.2">
      <c r="A30" s="1"/>
      <c r="B30" s="72" t="s">
        <v>181</v>
      </c>
      <c r="C30" s="28">
        <v>9536.2279999999992</v>
      </c>
      <c r="D30" s="29">
        <v>9172.3809999999994</v>
      </c>
      <c r="E30" s="29">
        <v>7804.4160000000002</v>
      </c>
      <c r="F30" s="29">
        <v>5777.1220000000003</v>
      </c>
      <c r="G30" s="29">
        <v>6971.0510000000004</v>
      </c>
      <c r="H30" s="29">
        <f t="shared" si="0"/>
        <v>15313.349999999999</v>
      </c>
      <c r="I30" s="30">
        <f t="shared" si="1"/>
        <v>13581.538</v>
      </c>
      <c r="J30" s="29"/>
      <c r="K30" s="31">
        <v>144.173</v>
      </c>
      <c r="L30" s="32">
        <v>62.242999999999995</v>
      </c>
      <c r="M30" s="32">
        <v>8.5000000000000006E-2</v>
      </c>
      <c r="N30" s="33">
        <f t="shared" si="2"/>
        <v>206.501</v>
      </c>
      <c r="O30" s="32">
        <v>130.04300000000001</v>
      </c>
      <c r="P30" s="33">
        <f t="shared" si="3"/>
        <v>76.457999999999998</v>
      </c>
      <c r="Q30" s="32">
        <v>-0.72</v>
      </c>
      <c r="R30" s="33">
        <f t="shared" si="4"/>
        <v>77.177999999999997</v>
      </c>
      <c r="S30" s="32">
        <v>20.113</v>
      </c>
      <c r="T30" s="32">
        <v>-0.71</v>
      </c>
      <c r="U30" s="32">
        <v>-1.242</v>
      </c>
      <c r="V30" s="33">
        <f t="shared" si="5"/>
        <v>95.338999999999999</v>
      </c>
      <c r="W30" s="32">
        <v>21.338000000000001</v>
      </c>
      <c r="X30" s="34">
        <f t="shared" si="6"/>
        <v>74.001000000000005</v>
      </c>
      <c r="Y30" s="32"/>
      <c r="Z30" s="35">
        <f t="shared" si="7"/>
        <v>1.571816521795159E-2</v>
      </c>
      <c r="AA30" s="36">
        <f t="shared" si="8"/>
        <v>6.7859152383661341E-3</v>
      </c>
      <c r="AB30" s="37">
        <f t="shared" si="9"/>
        <v>0.57565603088037398</v>
      </c>
      <c r="AC30" s="37">
        <f t="shared" si="10"/>
        <v>0.57385245395253603</v>
      </c>
      <c r="AD30" s="37">
        <f t="shared" si="11"/>
        <v>0.62974513440612878</v>
      </c>
      <c r="AE30" s="36">
        <f t="shared" si="12"/>
        <v>1.4177670988590641E-2</v>
      </c>
      <c r="AF30" s="36">
        <f t="shared" si="13"/>
        <v>8.0678070394153943E-3</v>
      </c>
      <c r="AG30" s="36">
        <f>X30/DU30</f>
        <v>1.9884243025158604E-2</v>
      </c>
      <c r="AH30" s="36">
        <f>(P30+S30+T30)/DU30</f>
        <v>2.5758076521056859E-2</v>
      </c>
      <c r="AI30" s="36">
        <f>R30/DU30</f>
        <v>2.0737910409260558E-2</v>
      </c>
      <c r="AJ30" s="38">
        <f>X30/FO30</f>
        <v>7.4810335615860188E-2</v>
      </c>
      <c r="AK30" s="32"/>
      <c r="AL30" s="44">
        <f t="shared" si="14"/>
        <v>6.4462566440119023E-2</v>
      </c>
      <c r="AM30" s="37">
        <f t="shared" si="15"/>
        <v>5.9900460239699242E-2</v>
      </c>
      <c r="AN30" s="38">
        <f t="shared" si="16"/>
        <v>6.9727426361444966E-2</v>
      </c>
      <c r="AO30" s="32"/>
      <c r="AP30" s="44">
        <f t="shared" si="17"/>
        <v>0.89321878792724529</v>
      </c>
      <c r="AQ30" s="37">
        <f t="shared" si="18"/>
        <v>0.82665205875293746</v>
      </c>
      <c r="AR30" s="37">
        <f t="shared" si="19"/>
        <v>1.7306842915249102E-2</v>
      </c>
      <c r="AS30" s="37">
        <f t="shared" si="20"/>
        <v>0.13598447939793384</v>
      </c>
      <c r="AT30" s="42">
        <v>1.55</v>
      </c>
      <c r="AU30" s="64">
        <v>1.47</v>
      </c>
      <c r="AV30" s="32"/>
      <c r="AW30" s="44">
        <f>FQ30/C30</f>
        <v>0.10720255430134432</v>
      </c>
      <c r="AX30" s="37">
        <v>8.3000000000000004E-2</v>
      </c>
      <c r="AY30" s="37">
        <f t="shared" si="21"/>
        <v>0.18936650287274598</v>
      </c>
      <c r="AZ30" s="37">
        <f t="shared" si="22"/>
        <v>0.20908065295367914</v>
      </c>
      <c r="BA30" s="38">
        <f t="shared" si="23"/>
        <v>0.22879480303461228</v>
      </c>
      <c r="BB30" s="32"/>
      <c r="BC30" s="44">
        <f t="shared" si="24"/>
        <v>0.16455236669275752</v>
      </c>
      <c r="BD30" s="37">
        <f t="shared" si="25"/>
        <v>0.18349444875503493</v>
      </c>
      <c r="BE30" s="38">
        <f t="shared" si="26"/>
        <v>0.20420005750701101</v>
      </c>
      <c r="BF30" s="32"/>
      <c r="BG30" s="44"/>
      <c r="BH30" s="38">
        <v>1.2999999999999999E-2</v>
      </c>
      <c r="BI30" s="32"/>
      <c r="BJ30" s="44"/>
      <c r="BK30" s="38">
        <f>BC30-(4.5%+2.5%+3%+1%+BH30)</f>
        <v>4.1552366692757525E-2</v>
      </c>
      <c r="BL30" s="32"/>
      <c r="BM30" s="35">
        <f>Q30/FS30</f>
        <v>-9.5136125922176269E-5</v>
      </c>
      <c r="BN30" s="37">
        <f t="shared" si="27"/>
        <v>-7.5108751212693376E-3</v>
      </c>
      <c r="BO30" s="36">
        <f>FA30/E30</f>
        <v>4.1552116135275211E-3</v>
      </c>
      <c r="BP30" s="37">
        <f t="shared" si="28"/>
        <v>3.1406681122772631E-2</v>
      </c>
      <c r="BQ30" s="37">
        <f t="shared" si="29"/>
        <v>0.97947303167847533</v>
      </c>
      <c r="BR30" s="38">
        <f t="shared" si="30"/>
        <v>0.98820450231777868</v>
      </c>
      <c r="BS30" s="32"/>
      <c r="BT30" s="31">
        <v>74.03</v>
      </c>
      <c r="BU30" s="32">
        <v>243.673</v>
      </c>
      <c r="BV30" s="33">
        <f t="shared" si="31"/>
        <v>317.70299999999997</v>
      </c>
      <c r="BW30" s="29">
        <v>7804.4160000000002</v>
      </c>
      <c r="BX30" s="32">
        <v>3.827</v>
      </c>
      <c r="BY30" s="32">
        <v>6.4160000000000004</v>
      </c>
      <c r="BZ30" s="33">
        <f t="shared" si="32"/>
        <v>7794.1729999999998</v>
      </c>
      <c r="CA30" s="32">
        <v>979.07499999999993</v>
      </c>
      <c r="CB30" s="32">
        <v>404.08900000000006</v>
      </c>
      <c r="CC30" s="33">
        <f t="shared" si="33"/>
        <v>1383.164</v>
      </c>
      <c r="CD30" s="32">
        <v>0</v>
      </c>
      <c r="CE30" s="32">
        <v>7.048</v>
      </c>
      <c r="CF30" s="32">
        <v>1.423</v>
      </c>
      <c r="CG30" s="32">
        <v>32.716999999999871</v>
      </c>
      <c r="CH30" s="33">
        <f t="shared" si="34"/>
        <v>9536.2280000000028</v>
      </c>
      <c r="CI30" s="32">
        <v>1.9239999999999999</v>
      </c>
      <c r="CJ30" s="29">
        <v>6971.0510000000004</v>
      </c>
      <c r="CK30" s="33">
        <f t="shared" si="35"/>
        <v>6972.9750000000004</v>
      </c>
      <c r="CL30" s="32">
        <v>1309.8969999999999</v>
      </c>
      <c r="CM30" s="32">
        <v>81.047999999998865</v>
      </c>
      <c r="CN30" s="33">
        <f t="shared" si="36"/>
        <v>1390.9449999999988</v>
      </c>
      <c r="CO30" s="32">
        <v>150</v>
      </c>
      <c r="CP30" s="32">
        <v>1022.308</v>
      </c>
      <c r="CQ30" s="65">
        <f t="shared" si="37"/>
        <v>9536.2279999999992</v>
      </c>
      <c r="CR30" s="32"/>
      <c r="CS30" s="66">
        <v>1296.7789999999998</v>
      </c>
      <c r="CT30" s="32"/>
      <c r="CU30" s="28">
        <v>160</v>
      </c>
      <c r="CV30" s="113">
        <v>300</v>
      </c>
      <c r="CW30" s="113">
        <v>300</v>
      </c>
      <c r="CX30" s="113">
        <v>375</v>
      </c>
      <c r="CY30" s="113">
        <v>325</v>
      </c>
      <c r="CZ30" s="30">
        <v>0</v>
      </c>
      <c r="DA30" s="30">
        <f t="shared" si="38"/>
        <v>1460</v>
      </c>
      <c r="DB30" s="38">
        <f t="shared" si="39"/>
        <v>0.15310036630835588</v>
      </c>
      <c r="DC30" s="32"/>
      <c r="DD30" s="60" t="s">
        <v>226</v>
      </c>
      <c r="DE30" s="54">
        <v>64.599999999999994</v>
      </c>
      <c r="DF30" s="68">
        <v>8</v>
      </c>
      <c r="DG30" s="69" t="s">
        <v>154</v>
      </c>
      <c r="DH30" s="57" t="s">
        <v>155</v>
      </c>
      <c r="DI30" s="70">
        <v>0.11413988165981452</v>
      </c>
      <c r="DJ30" s="125">
        <v>6.6989452428054874E-2</v>
      </c>
      <c r="DK30" s="126">
        <v>6.8180905713163098E-2</v>
      </c>
      <c r="DL30" s="54"/>
      <c r="DM30" s="28">
        <v>720.42100000000005</v>
      </c>
      <c r="DN30" s="29">
        <v>795.42100000000005</v>
      </c>
      <c r="DO30" s="30">
        <v>870.42100000000005</v>
      </c>
      <c r="DP30" s="29"/>
      <c r="DQ30" s="28">
        <v>1013.519</v>
      </c>
      <c r="DR30" s="29">
        <v>1130.1880000000001</v>
      </c>
      <c r="DS30" s="30">
        <v>1257.7190000000001</v>
      </c>
      <c r="DT30" s="54"/>
      <c r="DU30" s="60">
        <f t="shared" si="40"/>
        <v>3721.59</v>
      </c>
      <c r="DV30" s="29">
        <v>3638.806</v>
      </c>
      <c r="DW30" s="30">
        <v>3804.3739999999998</v>
      </c>
      <c r="DX30" s="29"/>
      <c r="DY30" s="67">
        <v>6159.2489999999998</v>
      </c>
      <c r="DZ30" s="54"/>
      <c r="EA30" s="28">
        <v>0</v>
      </c>
      <c r="EB30" s="29">
        <v>0</v>
      </c>
      <c r="EC30" s="29">
        <v>0.66900000000000004</v>
      </c>
      <c r="ED30" s="29">
        <v>0</v>
      </c>
      <c r="EE30" s="29">
        <v>153.946</v>
      </c>
      <c r="EF30" s="29">
        <v>5.5860000000000003</v>
      </c>
      <c r="EG30" s="29">
        <v>0</v>
      </c>
      <c r="EH30" s="29">
        <v>0</v>
      </c>
      <c r="EI30" s="30">
        <v>7644.2150000000001</v>
      </c>
      <c r="EJ30" s="30">
        <f t="shared" si="41"/>
        <v>7804.4160000000002</v>
      </c>
      <c r="EK30" s="136">
        <v>7794</v>
      </c>
      <c r="EL30" s="137">
        <f t="shared" si="42"/>
        <v>0.99866537098996255</v>
      </c>
      <c r="EM30" s="54"/>
      <c r="EN30" s="44">
        <f t="shared" si="43"/>
        <v>0</v>
      </c>
      <c r="EO30" s="37">
        <f t="shared" si="44"/>
        <v>0</v>
      </c>
      <c r="EP30" s="37">
        <f t="shared" si="45"/>
        <v>8.5720699665420191E-5</v>
      </c>
      <c r="EQ30" s="37">
        <f t="shared" si="46"/>
        <v>0</v>
      </c>
      <c r="ER30" s="37">
        <f t="shared" si="47"/>
        <v>1.9725498999540771E-2</v>
      </c>
      <c r="ES30" s="37">
        <f t="shared" si="48"/>
        <v>7.1574862231844124E-4</v>
      </c>
      <c r="ET30" s="37">
        <f t="shared" si="49"/>
        <v>0</v>
      </c>
      <c r="EU30" s="37">
        <f t="shared" si="50"/>
        <v>0</v>
      </c>
      <c r="EV30" s="37">
        <f t="shared" si="51"/>
        <v>0.97947303167847533</v>
      </c>
      <c r="EW30" s="70">
        <f t="shared" si="52"/>
        <v>1</v>
      </c>
      <c r="EX30" s="54"/>
      <c r="EY30" s="31">
        <v>29.038</v>
      </c>
      <c r="EZ30" s="32">
        <v>3.391</v>
      </c>
      <c r="FA30" s="65">
        <f t="shared" si="53"/>
        <v>32.429000000000002</v>
      </c>
      <c r="FC30" s="31">
        <f>BX30</f>
        <v>3.827</v>
      </c>
      <c r="FD30" s="32">
        <f>BY30</f>
        <v>6.4160000000000004</v>
      </c>
      <c r="FE30" s="65">
        <f t="shared" si="54"/>
        <v>10.243</v>
      </c>
      <c r="FG30" s="28">
        <f>FK30*E30</f>
        <v>7644.2150000000001</v>
      </c>
      <c r="FH30" s="29">
        <f>E30*FL30</f>
        <v>160.20100000000031</v>
      </c>
      <c r="FI30" s="30">
        <f t="shared" si="55"/>
        <v>7804.4160000000002</v>
      </c>
      <c r="FK30" s="44">
        <v>0.97947303167847533</v>
      </c>
      <c r="FL30" s="37">
        <v>2.0526968321524675E-2</v>
      </c>
      <c r="FM30" s="38">
        <f t="shared" si="56"/>
        <v>1</v>
      </c>
      <c r="FN30" s="54"/>
      <c r="FO30" s="60">
        <f t="shared" si="57"/>
        <v>989.18149999999991</v>
      </c>
      <c r="FP30" s="29">
        <v>956.05499999999995</v>
      </c>
      <c r="FQ30" s="30">
        <v>1022.308</v>
      </c>
      <c r="FS30" s="60">
        <f t="shared" si="58"/>
        <v>7568.1030000000001</v>
      </c>
      <c r="FT30" s="29">
        <v>7331.79</v>
      </c>
      <c r="FU30" s="30">
        <v>7804.4160000000002</v>
      </c>
      <c r="FW30" s="60">
        <f t="shared" si="59"/>
        <v>5629.6535000000003</v>
      </c>
      <c r="FX30" s="29">
        <v>5482.1850000000004</v>
      </c>
      <c r="FY30" s="30">
        <v>5777.1220000000003</v>
      </c>
      <c r="GA30" s="60">
        <f t="shared" si="60"/>
        <v>13197.7565</v>
      </c>
      <c r="GB30" s="54">
        <f t="shared" si="61"/>
        <v>12813.975</v>
      </c>
      <c r="GC30" s="68">
        <f t="shared" si="62"/>
        <v>13581.538</v>
      </c>
      <c r="GE30" s="60">
        <f t="shared" si="63"/>
        <v>6743.8559999999998</v>
      </c>
      <c r="GF30" s="29">
        <v>6516.6610000000001</v>
      </c>
      <c r="GG30" s="30">
        <v>6971.0510000000004</v>
      </c>
      <c r="GH30" s="29"/>
      <c r="GI30" s="60">
        <f t="shared" si="64"/>
        <v>9172.3809999999994</v>
      </c>
      <c r="GJ30" s="29">
        <v>8808.5339999999997</v>
      </c>
      <c r="GK30" s="30">
        <v>9536.2279999999992</v>
      </c>
      <c r="GL30" s="29"/>
      <c r="GM30" s="71">
        <f>DW30/C30</f>
        <v>0.39893907737944184</v>
      </c>
      <c r="GN30" s="62"/>
    </row>
    <row r="31" spans="1:196" x14ac:dyDescent="0.2">
      <c r="A31" s="1"/>
      <c r="B31" s="72" t="s">
        <v>182</v>
      </c>
      <c r="C31" s="28">
        <v>14514.508</v>
      </c>
      <c r="D31" s="29">
        <v>14273.584500000001</v>
      </c>
      <c r="E31" s="29">
        <v>11971.251</v>
      </c>
      <c r="F31" s="29">
        <v>5100</v>
      </c>
      <c r="G31" s="29">
        <v>9194.5169999999998</v>
      </c>
      <c r="H31" s="29">
        <f t="shared" si="0"/>
        <v>19614.508000000002</v>
      </c>
      <c r="I31" s="30">
        <f t="shared" si="1"/>
        <v>17071.251</v>
      </c>
      <c r="J31" s="29"/>
      <c r="K31" s="31">
        <v>248.33699999999999</v>
      </c>
      <c r="L31" s="32">
        <v>75.063999999999993</v>
      </c>
      <c r="M31" s="32">
        <v>1.052</v>
      </c>
      <c r="N31" s="33">
        <f t="shared" si="2"/>
        <v>324.45299999999997</v>
      </c>
      <c r="O31" s="32">
        <v>158.37</v>
      </c>
      <c r="P31" s="33">
        <f t="shared" si="3"/>
        <v>166.08299999999997</v>
      </c>
      <c r="Q31" s="32">
        <v>-1.276</v>
      </c>
      <c r="R31" s="33">
        <f t="shared" si="4"/>
        <v>167.35899999999998</v>
      </c>
      <c r="S31" s="32">
        <v>27.938000000000002</v>
      </c>
      <c r="T31" s="32">
        <v>3.4920000000000004</v>
      </c>
      <c r="U31" s="32">
        <v>-3.7</v>
      </c>
      <c r="V31" s="33">
        <f t="shared" si="5"/>
        <v>195.08899999999997</v>
      </c>
      <c r="W31" s="32">
        <v>41.302999999999997</v>
      </c>
      <c r="X31" s="34">
        <f t="shared" si="6"/>
        <v>153.78599999999997</v>
      </c>
      <c r="Y31" s="32"/>
      <c r="Z31" s="35">
        <f t="shared" si="7"/>
        <v>1.7398362688783604E-2</v>
      </c>
      <c r="AA31" s="36">
        <f t="shared" si="8"/>
        <v>5.2589452915628859E-3</v>
      </c>
      <c r="AB31" s="37">
        <f t="shared" si="9"/>
        <v>0.44500580246878896</v>
      </c>
      <c r="AC31" s="37">
        <f t="shared" si="10"/>
        <v>0.44941556396162224</v>
      </c>
      <c r="AD31" s="37">
        <f t="shared" si="11"/>
        <v>0.48811384083364928</v>
      </c>
      <c r="AE31" s="36">
        <f t="shared" si="12"/>
        <v>1.1095320870521347E-2</v>
      </c>
      <c r="AF31" s="36">
        <f t="shared" si="13"/>
        <v>1.0774168184593013E-2</v>
      </c>
      <c r="AG31" s="36">
        <f>X31/DU31</f>
        <v>2.0622791237787874E-2</v>
      </c>
      <c r="AH31" s="36">
        <f>(P31+S31+T31)/DU31</f>
        <v>2.6486607140761814E-2</v>
      </c>
      <c r="AI31" s="36">
        <f>R31/DU31</f>
        <v>2.2442938360871221E-2</v>
      </c>
      <c r="AJ31" s="38">
        <f>X31/FO31</f>
        <v>8.9025095147719543E-2</v>
      </c>
      <c r="AK31" s="32"/>
      <c r="AL31" s="44">
        <f t="shared" si="14"/>
        <v>1.4606862704050797E-2</v>
      </c>
      <c r="AM31" s="37">
        <f t="shared" si="15"/>
        <v>2.3830349049586894E-2</v>
      </c>
      <c r="AN31" s="38">
        <f t="shared" si="16"/>
        <v>6.7260564432320424E-2</v>
      </c>
      <c r="AO31" s="32"/>
      <c r="AP31" s="44">
        <f t="shared" si="17"/>
        <v>0.76804980532109801</v>
      </c>
      <c r="AQ31" s="37">
        <f t="shared" si="18"/>
        <v>0.72935837127266989</v>
      </c>
      <c r="AR31" s="37">
        <f t="shared" si="19"/>
        <v>0.10453278884823376</v>
      </c>
      <c r="AS31" s="37">
        <f t="shared" si="20"/>
        <v>0.13052802065354197</v>
      </c>
      <c r="AT31" s="42">
        <v>1.79</v>
      </c>
      <c r="AU31" s="64">
        <v>1.38</v>
      </c>
      <c r="AV31" s="32"/>
      <c r="AW31" s="44">
        <f>FQ31/C31</f>
        <v>0.12314024009632295</v>
      </c>
      <c r="AX31" s="37">
        <v>9.9000000000000005E-2</v>
      </c>
      <c r="AY31" s="37">
        <f t="shared" si="21"/>
        <v>0.18637009884203665</v>
      </c>
      <c r="AZ31" s="37">
        <f t="shared" si="22"/>
        <v>0.19997271315568682</v>
      </c>
      <c r="BA31" s="38">
        <f t="shared" si="23"/>
        <v>0.22717794178298714</v>
      </c>
      <c r="BB31" s="32"/>
      <c r="BC31" s="44">
        <f t="shared" si="24"/>
        <v>0.17899999999999999</v>
      </c>
      <c r="BD31" s="37">
        <f t="shared" si="25"/>
        <v>0.193</v>
      </c>
      <c r="BE31" s="38">
        <f t="shared" si="26"/>
        <v>0.21899999999999997</v>
      </c>
      <c r="BF31" s="32"/>
      <c r="BG31" s="44">
        <v>2.1999999999999999E-2</v>
      </c>
      <c r="BH31" s="38"/>
      <c r="BI31" s="32"/>
      <c r="BJ31" s="44">
        <f>AY31-(4.5%+2.5%+3%+1%+BG31)</f>
        <v>5.437009884203664E-2</v>
      </c>
      <c r="BK31" s="38"/>
      <c r="BL31" s="32"/>
      <c r="BM31" s="35">
        <f>Q31/FS31</f>
        <v>-1.073615121683883E-4</v>
      </c>
      <c r="BN31" s="37">
        <f t="shared" si="27"/>
        <v>-6.460334256479322E-3</v>
      </c>
      <c r="BO31" s="36">
        <f>FA31/E31</f>
        <v>8.1684027843038284E-3</v>
      </c>
      <c r="BP31" s="37">
        <f t="shared" si="28"/>
        <v>5.3879196346709915E-2</v>
      </c>
      <c r="BQ31" s="37">
        <f t="shared" si="29"/>
        <v>0.67982176633001845</v>
      </c>
      <c r="BR31" s="38">
        <f t="shared" si="30"/>
        <v>0.77547433401336541</v>
      </c>
      <c r="BS31" s="32"/>
      <c r="BT31" s="31">
        <v>80.828999999999994</v>
      </c>
      <c r="BU31" s="32">
        <v>649.59500000000003</v>
      </c>
      <c r="BV31" s="33">
        <f t="shared" si="31"/>
        <v>730.42399999999998</v>
      </c>
      <c r="BW31" s="29">
        <v>11971.251</v>
      </c>
      <c r="BX31" s="32">
        <v>18.564</v>
      </c>
      <c r="BY31" s="32">
        <v>9.0279999999999987</v>
      </c>
      <c r="BZ31" s="33">
        <f t="shared" si="32"/>
        <v>11943.659</v>
      </c>
      <c r="CA31" s="32">
        <v>1164.126</v>
      </c>
      <c r="CB31" s="32">
        <v>552.33699999999999</v>
      </c>
      <c r="CC31" s="33">
        <f t="shared" si="33"/>
        <v>1716.463</v>
      </c>
      <c r="CD31" s="32">
        <v>6.234</v>
      </c>
      <c r="CE31" s="32">
        <v>22.628</v>
      </c>
      <c r="CF31" s="32">
        <v>28.201000000000001</v>
      </c>
      <c r="CG31" s="32">
        <v>66.898999999999319</v>
      </c>
      <c r="CH31" s="33">
        <f t="shared" si="34"/>
        <v>14514.507999999998</v>
      </c>
      <c r="CI31" s="32">
        <v>20.902999999999999</v>
      </c>
      <c r="CJ31" s="29">
        <v>9194.5169999999998</v>
      </c>
      <c r="CK31" s="33">
        <f t="shared" si="35"/>
        <v>9215.42</v>
      </c>
      <c r="CL31" s="32">
        <v>3089.8029999999999</v>
      </c>
      <c r="CM31" s="32">
        <v>120.87899999999968</v>
      </c>
      <c r="CN31" s="33">
        <f t="shared" si="36"/>
        <v>3210.6819999999998</v>
      </c>
      <c r="CO31" s="32">
        <v>301.08600000000001</v>
      </c>
      <c r="CP31" s="32">
        <v>1787.3200000000002</v>
      </c>
      <c r="CQ31" s="65">
        <f t="shared" si="37"/>
        <v>14514.507999999998</v>
      </c>
      <c r="CR31" s="32"/>
      <c r="CS31" s="66">
        <v>1894.55</v>
      </c>
      <c r="CT31" s="32"/>
      <c r="CU31" s="28">
        <v>730</v>
      </c>
      <c r="CV31" s="113">
        <v>750</v>
      </c>
      <c r="CW31" s="113">
        <v>625</v>
      </c>
      <c r="CX31" s="113">
        <v>910</v>
      </c>
      <c r="CY31" s="113">
        <v>375</v>
      </c>
      <c r="CZ31" s="30">
        <v>0</v>
      </c>
      <c r="DA31" s="30">
        <f t="shared" si="38"/>
        <v>3390</v>
      </c>
      <c r="DB31" s="38">
        <f t="shared" si="39"/>
        <v>0.23355941517273612</v>
      </c>
      <c r="DC31" s="32"/>
      <c r="DD31" s="60" t="s">
        <v>227</v>
      </c>
      <c r="DE31" s="54">
        <v>76</v>
      </c>
      <c r="DF31" s="68">
        <v>3</v>
      </c>
      <c r="DG31" s="69" t="s">
        <v>154</v>
      </c>
      <c r="DH31" s="57" t="s">
        <v>159</v>
      </c>
      <c r="DI31" s="70">
        <v>0.52760888583675936</v>
      </c>
      <c r="DJ31" s="125">
        <v>5.9518456844535363E-2</v>
      </c>
      <c r="DK31" s="126">
        <v>6.0253354819066081E-2</v>
      </c>
      <c r="DL31" s="54"/>
      <c r="DM31" s="28">
        <v>1370.105</v>
      </c>
      <c r="DN31" s="29">
        <v>1470.105</v>
      </c>
      <c r="DO31" s="30">
        <v>1670.105</v>
      </c>
      <c r="DP31" s="29"/>
      <c r="DQ31" s="28">
        <v>1701.1372399999998</v>
      </c>
      <c r="DR31" s="29">
        <v>1834.1870799999999</v>
      </c>
      <c r="DS31" s="30">
        <v>2081.2796399999997</v>
      </c>
      <c r="DT31" s="54"/>
      <c r="DU31" s="60">
        <f t="shared" si="40"/>
        <v>7457.0895</v>
      </c>
      <c r="DV31" s="29">
        <v>7562.6509999999998</v>
      </c>
      <c r="DW31" s="30">
        <v>7351.5280000000002</v>
      </c>
      <c r="DX31" s="29"/>
      <c r="DY31" s="67">
        <v>9503.56</v>
      </c>
      <c r="DZ31" s="54"/>
      <c r="EA31" s="28">
        <v>2250.4920000000002</v>
      </c>
      <c r="EB31" s="29">
        <v>43.39</v>
      </c>
      <c r="EC31" s="29">
        <v>372.83100000000002</v>
      </c>
      <c r="ED31" s="29">
        <v>76.584000000000003</v>
      </c>
      <c r="EE31" s="29">
        <v>956.98199999999997</v>
      </c>
      <c r="EF31" s="29">
        <v>79.864000000000004</v>
      </c>
      <c r="EG31" s="29">
        <v>39.820999999999998</v>
      </c>
      <c r="EH31" s="29">
        <v>12.970000000000255</v>
      </c>
      <c r="EI31" s="30">
        <v>8138.317</v>
      </c>
      <c r="EJ31" s="30">
        <f t="shared" si="41"/>
        <v>11971.251</v>
      </c>
      <c r="EK31" s="136">
        <v>10885.831</v>
      </c>
      <c r="EL31" s="137">
        <f t="shared" si="42"/>
        <v>0.9093311133481371</v>
      </c>
      <c r="EM31" s="54"/>
      <c r="EN31" s="44">
        <f t="shared" si="43"/>
        <v>0.18799138034947227</v>
      </c>
      <c r="EO31" s="37">
        <f t="shared" si="44"/>
        <v>3.6245167693835841E-3</v>
      </c>
      <c r="EP31" s="37">
        <f t="shared" si="45"/>
        <v>3.1143862909565594E-2</v>
      </c>
      <c r="EQ31" s="37">
        <f t="shared" si="46"/>
        <v>6.3973263947101266E-3</v>
      </c>
      <c r="ER31" s="37">
        <f t="shared" si="47"/>
        <v>7.9940016294036437E-2</v>
      </c>
      <c r="ES31" s="37">
        <f t="shared" si="48"/>
        <v>6.6713161389732791E-3</v>
      </c>
      <c r="ET31" s="37">
        <f t="shared" si="49"/>
        <v>3.3263858555801725E-3</v>
      </c>
      <c r="EU31" s="37">
        <f t="shared" si="50"/>
        <v>1.0834289582601062E-3</v>
      </c>
      <c r="EV31" s="37">
        <f t="shared" si="51"/>
        <v>0.67982176633001845</v>
      </c>
      <c r="EW31" s="70">
        <f t="shared" si="52"/>
        <v>1</v>
      </c>
      <c r="EX31" s="54"/>
      <c r="EY31" s="31">
        <v>50.973999999999997</v>
      </c>
      <c r="EZ31" s="32">
        <v>46.811999999999998</v>
      </c>
      <c r="FA31" s="65">
        <f t="shared" si="53"/>
        <v>97.786000000000001</v>
      </c>
      <c r="FC31" s="31">
        <f>BX31</f>
        <v>18.564</v>
      </c>
      <c r="FD31" s="32">
        <f>BY31</f>
        <v>9.0279999999999987</v>
      </c>
      <c r="FE31" s="65">
        <f t="shared" si="54"/>
        <v>27.591999999999999</v>
      </c>
      <c r="FG31" s="28">
        <f>FK31*E31</f>
        <v>8138.317</v>
      </c>
      <c r="FH31" s="29">
        <f>E31*FL31</f>
        <v>3832.9340000000002</v>
      </c>
      <c r="FI31" s="30">
        <f t="shared" si="55"/>
        <v>11971.251</v>
      </c>
      <c r="FK31" s="44">
        <v>0.67982176633001845</v>
      </c>
      <c r="FL31" s="37">
        <v>0.32017823366998155</v>
      </c>
      <c r="FM31" s="38">
        <f t="shared" si="56"/>
        <v>1</v>
      </c>
      <c r="FN31" s="54"/>
      <c r="FO31" s="60">
        <f t="shared" si="57"/>
        <v>1727.4455</v>
      </c>
      <c r="FP31" s="29">
        <v>1667.5709999999999</v>
      </c>
      <c r="FQ31" s="30">
        <v>1787.3200000000002</v>
      </c>
      <c r="FS31" s="60">
        <f t="shared" si="58"/>
        <v>11885.0785</v>
      </c>
      <c r="FT31" s="29">
        <v>11798.905999999999</v>
      </c>
      <c r="FU31" s="30">
        <v>11971.251</v>
      </c>
      <c r="FW31" s="60">
        <f t="shared" si="59"/>
        <v>4987.5</v>
      </c>
      <c r="FX31" s="29">
        <v>4875</v>
      </c>
      <c r="FY31" s="30">
        <v>5100</v>
      </c>
      <c r="GA31" s="60">
        <f t="shared" si="60"/>
        <v>16872.5785</v>
      </c>
      <c r="GB31" s="54">
        <f t="shared" si="61"/>
        <v>16673.905999999999</v>
      </c>
      <c r="GC31" s="68">
        <f t="shared" si="62"/>
        <v>17071.251</v>
      </c>
      <c r="GE31" s="60">
        <f t="shared" si="63"/>
        <v>8904.7900000000009</v>
      </c>
      <c r="GF31" s="29">
        <v>8615.0630000000001</v>
      </c>
      <c r="GG31" s="30">
        <v>9194.5169999999998</v>
      </c>
      <c r="GH31" s="29"/>
      <c r="GI31" s="60">
        <f t="shared" si="64"/>
        <v>14273.584500000001</v>
      </c>
      <c r="GJ31" s="29">
        <v>14032.661</v>
      </c>
      <c r="GK31" s="30">
        <v>14514.508</v>
      </c>
      <c r="GL31" s="29"/>
      <c r="GM31" s="71">
        <f>DW31/C31</f>
        <v>0.5064951564324468</v>
      </c>
      <c r="GN31" s="62"/>
    </row>
    <row r="32" spans="1:196" x14ac:dyDescent="0.2">
      <c r="A32" s="1"/>
      <c r="B32" s="72" t="s">
        <v>183</v>
      </c>
      <c r="C32" s="28">
        <v>2878.328</v>
      </c>
      <c r="D32" s="29">
        <v>2840.9920000000002</v>
      </c>
      <c r="E32" s="29">
        <v>2288.5889999999999</v>
      </c>
      <c r="F32" s="29">
        <v>1017</v>
      </c>
      <c r="G32" s="29">
        <v>2081.2420000000002</v>
      </c>
      <c r="H32" s="29">
        <f t="shared" si="0"/>
        <v>3895.328</v>
      </c>
      <c r="I32" s="30">
        <f t="shared" si="1"/>
        <v>3305.5889999999999</v>
      </c>
      <c r="J32" s="29"/>
      <c r="K32" s="31">
        <v>48.024999999999999</v>
      </c>
      <c r="L32" s="32">
        <v>18.132000000000001</v>
      </c>
      <c r="M32" s="32">
        <v>0.75700000000000001</v>
      </c>
      <c r="N32" s="33">
        <f t="shared" si="2"/>
        <v>66.914000000000001</v>
      </c>
      <c r="O32" s="32">
        <v>40.898999999999994</v>
      </c>
      <c r="P32" s="33">
        <f t="shared" si="3"/>
        <v>26.015000000000008</v>
      </c>
      <c r="Q32" s="32">
        <v>5.681</v>
      </c>
      <c r="R32" s="33">
        <f t="shared" si="4"/>
        <v>20.334000000000007</v>
      </c>
      <c r="S32" s="32">
        <v>7.1849999999999996</v>
      </c>
      <c r="T32" s="32">
        <v>-0.16300000000000001</v>
      </c>
      <c r="U32" s="32">
        <v>-2.4039999999999999</v>
      </c>
      <c r="V32" s="33">
        <f t="shared" si="5"/>
        <v>24.952000000000005</v>
      </c>
      <c r="W32" s="32">
        <v>5.3179999999999996</v>
      </c>
      <c r="X32" s="34">
        <f t="shared" si="6"/>
        <v>19.634000000000007</v>
      </c>
      <c r="Y32" s="32"/>
      <c r="Z32" s="35">
        <f t="shared" si="7"/>
        <v>1.6904306664714295E-2</v>
      </c>
      <c r="AA32" s="36">
        <f t="shared" si="8"/>
        <v>6.3822777396064477E-3</v>
      </c>
      <c r="AB32" s="37">
        <f t="shared" si="9"/>
        <v>0.55316760441462876</v>
      </c>
      <c r="AC32" s="37">
        <f t="shared" si="10"/>
        <v>0.55195076856637726</v>
      </c>
      <c r="AD32" s="37">
        <f t="shared" si="11"/>
        <v>0.61121738350718824</v>
      </c>
      <c r="AE32" s="36">
        <f t="shared" si="12"/>
        <v>1.4396027866322747E-2</v>
      </c>
      <c r="AF32" s="36">
        <f t="shared" si="13"/>
        <v>6.9109663103592003E-3</v>
      </c>
      <c r="AG32" s="36">
        <f>X32/DU32</f>
        <v>1.4032023372888483E-2</v>
      </c>
      <c r="AH32" s="36">
        <f>(P32+S32+T32)/DU32</f>
        <v>2.3610876854951453E-2</v>
      </c>
      <c r="AI32" s="36">
        <f>R32/DU32</f>
        <v>1.4532299239294815E-2</v>
      </c>
      <c r="AJ32" s="38">
        <f>X32/FO32</f>
        <v>6.0836384086609907E-2</v>
      </c>
      <c r="AK32" s="32"/>
      <c r="AL32" s="44">
        <f t="shared" si="14"/>
        <v>9.5832791101367575E-3</v>
      </c>
      <c r="AM32" s="37">
        <f t="shared" si="15"/>
        <v>-3.6999697094365928E-3</v>
      </c>
      <c r="AN32" s="38">
        <f t="shared" si="16"/>
        <v>4.691232155649803E-3</v>
      </c>
      <c r="AO32" s="32"/>
      <c r="AP32" s="44">
        <f t="shared" si="17"/>
        <v>0.90939963444725125</v>
      </c>
      <c r="AQ32" s="37">
        <f t="shared" si="18"/>
        <v>0.82501915637428602</v>
      </c>
      <c r="AR32" s="37">
        <f t="shared" si="19"/>
        <v>-1.4127646328007108E-2</v>
      </c>
      <c r="AS32" s="37">
        <f t="shared" si="20"/>
        <v>0.16748647131251199</v>
      </c>
      <c r="AT32" s="42">
        <v>1.62</v>
      </c>
      <c r="AU32" s="64">
        <v>1.21</v>
      </c>
      <c r="AV32" s="32"/>
      <c r="AW32" s="44">
        <f>FQ32/C32</f>
        <v>0.11542603900597846</v>
      </c>
      <c r="AX32" s="37">
        <v>0.11269999999999999</v>
      </c>
      <c r="AY32" s="37">
        <f t="shared" si="21"/>
        <v>0.20086803947002688</v>
      </c>
      <c r="AZ32" s="37">
        <f t="shared" si="22"/>
        <v>0.23344340660613361</v>
      </c>
      <c r="BA32" s="38">
        <f t="shared" si="23"/>
        <v>0.2660166021958677</v>
      </c>
      <c r="BB32" s="32"/>
      <c r="BC32" s="44">
        <f t="shared" si="24"/>
        <v>0.17932710236054142</v>
      </c>
      <c r="BD32" s="37">
        <f t="shared" si="25"/>
        <v>0.20818936064269841</v>
      </c>
      <c r="BE32" s="38">
        <f t="shared" si="26"/>
        <v>0.23825064289240147</v>
      </c>
      <c r="BF32" s="32"/>
      <c r="BG32" s="44">
        <v>0.03</v>
      </c>
      <c r="BH32" s="38"/>
      <c r="BI32" s="32"/>
      <c r="BJ32" s="44">
        <f>AY32-(4.5%+2.5%+3%+1%+BG32)</f>
        <v>6.0868039470026863E-2</v>
      </c>
      <c r="BK32" s="38"/>
      <c r="BL32" s="32"/>
      <c r="BM32" s="35">
        <f>Q32/FS32</f>
        <v>2.4941531623412288E-3</v>
      </c>
      <c r="BN32" s="37">
        <f t="shared" si="27"/>
        <v>0.17195871295819831</v>
      </c>
      <c r="BO32" s="36">
        <f>FA32/E32</f>
        <v>2.297223310957101E-2</v>
      </c>
      <c r="BP32" s="37">
        <f t="shared" si="28"/>
        <v>0.15166918612031066</v>
      </c>
      <c r="BQ32" s="37">
        <f t="shared" si="29"/>
        <v>0.8305536730273545</v>
      </c>
      <c r="BR32" s="38">
        <f t="shared" si="30"/>
        <v>0.88268565753334738</v>
      </c>
      <c r="BS32" s="32"/>
      <c r="BT32" s="31">
        <v>75.790999999999997</v>
      </c>
      <c r="BU32" s="32">
        <v>118.86199999999999</v>
      </c>
      <c r="BV32" s="33">
        <f t="shared" si="31"/>
        <v>194.65299999999999</v>
      </c>
      <c r="BW32" s="29">
        <v>2288.5889999999999</v>
      </c>
      <c r="BX32" s="32">
        <v>10.349</v>
      </c>
      <c r="BY32" s="32">
        <v>4.0529999999999999</v>
      </c>
      <c r="BZ32" s="33">
        <f t="shared" si="32"/>
        <v>2274.1869999999999</v>
      </c>
      <c r="CA32" s="32">
        <v>286.92899999999997</v>
      </c>
      <c r="CB32" s="32">
        <v>85.397999999999996</v>
      </c>
      <c r="CC32" s="33">
        <f t="shared" si="33"/>
        <v>372.327</v>
      </c>
      <c r="CD32" s="32">
        <v>1.3280000000000001</v>
      </c>
      <c r="CE32" s="32">
        <v>4.7960000000000003</v>
      </c>
      <c r="CF32" s="32">
        <v>8.577</v>
      </c>
      <c r="CG32" s="32">
        <v>22.460000000000285</v>
      </c>
      <c r="CH32" s="33">
        <f t="shared" si="34"/>
        <v>2878.328</v>
      </c>
      <c r="CI32" s="32">
        <v>1.587</v>
      </c>
      <c r="CJ32" s="29">
        <v>2081.2420000000002</v>
      </c>
      <c r="CK32" s="33">
        <f t="shared" si="35"/>
        <v>2082.8290000000002</v>
      </c>
      <c r="CL32" s="32">
        <v>349.83</v>
      </c>
      <c r="CM32" s="32">
        <v>23.434999999999832</v>
      </c>
      <c r="CN32" s="33">
        <f t="shared" si="36"/>
        <v>373.26499999999982</v>
      </c>
      <c r="CO32" s="32">
        <v>90</v>
      </c>
      <c r="CP32" s="32">
        <v>332.23399999999998</v>
      </c>
      <c r="CQ32" s="65">
        <f t="shared" si="37"/>
        <v>2878.328</v>
      </c>
      <c r="CR32" s="32"/>
      <c r="CS32" s="66">
        <v>482.08100000000002</v>
      </c>
      <c r="CT32" s="32"/>
      <c r="CU32" s="28">
        <v>130</v>
      </c>
      <c r="CV32" s="113">
        <v>125</v>
      </c>
      <c r="CW32" s="113">
        <v>125</v>
      </c>
      <c r="CX32" s="113">
        <v>60</v>
      </c>
      <c r="CY32" s="113">
        <v>0</v>
      </c>
      <c r="CZ32" s="30">
        <v>0</v>
      </c>
      <c r="DA32" s="30">
        <f t="shared" si="38"/>
        <v>440</v>
      </c>
      <c r="DB32" s="38">
        <f t="shared" si="39"/>
        <v>0.15286652528829237</v>
      </c>
      <c r="DC32" s="32"/>
      <c r="DD32" s="60" t="s">
        <v>221</v>
      </c>
      <c r="DE32" s="54">
        <v>16.8</v>
      </c>
      <c r="DF32" s="68">
        <v>4</v>
      </c>
      <c r="DG32" s="69" t="s">
        <v>154</v>
      </c>
      <c r="DH32" s="57" t="s">
        <v>155</v>
      </c>
      <c r="DI32" s="70">
        <v>0.2614753456900859</v>
      </c>
      <c r="DJ32" s="125">
        <v>1.2767001119208289E-2</v>
      </c>
      <c r="DK32" s="126">
        <v>1.2003148352976067E-2</v>
      </c>
      <c r="DL32" s="54"/>
      <c r="DM32" s="28">
        <v>277.5</v>
      </c>
      <c r="DN32" s="29">
        <v>322.50299999999999</v>
      </c>
      <c r="DO32" s="30">
        <v>367.50299999999999</v>
      </c>
      <c r="DP32" s="29"/>
      <c r="DQ32" s="28">
        <v>332.77300000000002</v>
      </c>
      <c r="DR32" s="29">
        <v>386.33199999999999</v>
      </c>
      <c r="DS32" s="30">
        <v>442.11599999999999</v>
      </c>
      <c r="DT32" s="54"/>
      <c r="DU32" s="60">
        <f t="shared" si="40"/>
        <v>1399.2280000000001</v>
      </c>
      <c r="DV32" s="29">
        <v>1416.952</v>
      </c>
      <c r="DW32" s="30">
        <v>1381.5039999999999</v>
      </c>
      <c r="DX32" s="29"/>
      <c r="DY32" s="67">
        <v>1855.6759999999999</v>
      </c>
      <c r="DZ32" s="54"/>
      <c r="EA32" s="28">
        <v>23.413</v>
      </c>
      <c r="EB32" s="29">
        <v>4.7549999999999999</v>
      </c>
      <c r="EC32" s="29">
        <v>73.831000000000003</v>
      </c>
      <c r="ED32" s="29">
        <v>39.545000000000002</v>
      </c>
      <c r="EE32" s="29">
        <v>202.86699999999999</v>
      </c>
      <c r="EF32" s="29">
        <v>39.825000000000003</v>
      </c>
      <c r="EG32" s="29">
        <v>3.5569999999999999</v>
      </c>
      <c r="EH32" s="29">
        <v>0</v>
      </c>
      <c r="EI32" s="30">
        <v>1900.796</v>
      </c>
      <c r="EJ32" s="30">
        <f t="shared" si="41"/>
        <v>2288.5889999999999</v>
      </c>
      <c r="EK32" s="136">
        <v>2123</v>
      </c>
      <c r="EL32" s="137">
        <f t="shared" si="42"/>
        <v>0.92764581145850133</v>
      </c>
      <c r="EM32" s="54"/>
      <c r="EN32" s="44">
        <f t="shared" si="43"/>
        <v>1.0230320953216153E-2</v>
      </c>
      <c r="EO32" s="37">
        <f t="shared" si="44"/>
        <v>2.0776994034315465E-3</v>
      </c>
      <c r="EP32" s="37">
        <f t="shared" si="45"/>
        <v>3.2260488886383706E-2</v>
      </c>
      <c r="EQ32" s="37">
        <f t="shared" si="46"/>
        <v>1.7279205659032706E-2</v>
      </c>
      <c r="ER32" s="37">
        <f t="shared" si="47"/>
        <v>8.8642827523858589E-2</v>
      </c>
      <c r="ES32" s="37">
        <f t="shared" si="48"/>
        <v>1.740155178583835E-2</v>
      </c>
      <c r="ET32" s="37">
        <f t="shared" si="49"/>
        <v>1.554232760884545E-3</v>
      </c>
      <c r="EU32" s="37">
        <f t="shared" si="50"/>
        <v>0</v>
      </c>
      <c r="EV32" s="37">
        <f t="shared" si="51"/>
        <v>0.8305536730273545</v>
      </c>
      <c r="EW32" s="70">
        <f t="shared" si="52"/>
        <v>1</v>
      </c>
      <c r="EX32" s="54"/>
      <c r="EY32" s="31">
        <v>51.209000000000003</v>
      </c>
      <c r="EZ32" s="32">
        <v>1.365</v>
      </c>
      <c r="FA32" s="65">
        <f t="shared" si="53"/>
        <v>52.574000000000005</v>
      </c>
      <c r="FC32" s="31">
        <f>BX32</f>
        <v>10.349</v>
      </c>
      <c r="FD32" s="32">
        <f>BY32</f>
        <v>4.0529999999999999</v>
      </c>
      <c r="FE32" s="65">
        <f t="shared" si="54"/>
        <v>14.402000000000001</v>
      </c>
      <c r="FG32" s="28">
        <f>FK32*E32</f>
        <v>1900.796</v>
      </c>
      <c r="FH32" s="29">
        <f>E32*FL32</f>
        <v>387.79299999999978</v>
      </c>
      <c r="FI32" s="30">
        <f t="shared" si="55"/>
        <v>2288.5889999999999</v>
      </c>
      <c r="FK32" s="44">
        <v>0.8305536730273545</v>
      </c>
      <c r="FL32" s="37">
        <v>0.1694463269726455</v>
      </c>
      <c r="FM32" s="38">
        <f t="shared" si="56"/>
        <v>1</v>
      </c>
      <c r="FN32" s="54"/>
      <c r="FO32" s="60">
        <f t="shared" si="57"/>
        <v>322.73450000000003</v>
      </c>
      <c r="FP32" s="29">
        <v>313.23500000000001</v>
      </c>
      <c r="FQ32" s="30">
        <v>332.23399999999998</v>
      </c>
      <c r="FS32" s="60">
        <f t="shared" si="58"/>
        <v>2277.7269999999999</v>
      </c>
      <c r="FT32" s="29">
        <v>2266.8649999999998</v>
      </c>
      <c r="FU32" s="30">
        <v>2288.5889999999999</v>
      </c>
      <c r="FW32" s="60">
        <f t="shared" si="59"/>
        <v>1034</v>
      </c>
      <c r="FX32" s="29">
        <v>1051</v>
      </c>
      <c r="FY32" s="30">
        <v>1017</v>
      </c>
      <c r="GA32" s="60">
        <f t="shared" si="60"/>
        <v>3311.7269999999999</v>
      </c>
      <c r="GB32" s="54">
        <f t="shared" si="61"/>
        <v>3317.8649999999998</v>
      </c>
      <c r="GC32" s="68">
        <f t="shared" si="62"/>
        <v>3305.5889999999999</v>
      </c>
      <c r="GE32" s="60">
        <f t="shared" si="63"/>
        <v>2076.3829999999998</v>
      </c>
      <c r="GF32" s="29">
        <v>2071.5239999999999</v>
      </c>
      <c r="GG32" s="30">
        <v>2081.2420000000002</v>
      </c>
      <c r="GH32" s="29"/>
      <c r="GI32" s="60">
        <f t="shared" si="64"/>
        <v>2840.9920000000002</v>
      </c>
      <c r="GJ32" s="29">
        <v>2803.6559999999999</v>
      </c>
      <c r="GK32" s="30">
        <v>2878.328</v>
      </c>
      <c r="GL32" s="29"/>
      <c r="GM32" s="71">
        <f>DW32/C32</f>
        <v>0.47996753670881148</v>
      </c>
      <c r="GN32" s="62"/>
    </row>
    <row r="33" spans="1:196" x14ac:dyDescent="0.2">
      <c r="A33" s="1"/>
      <c r="B33" s="72" t="s">
        <v>184</v>
      </c>
      <c r="C33" s="28">
        <v>5576.7089999999998</v>
      </c>
      <c r="D33" s="29">
        <v>5312.9184999999998</v>
      </c>
      <c r="E33" s="29">
        <v>4917.1189999999997</v>
      </c>
      <c r="F33" s="29">
        <v>1771.1420000000001</v>
      </c>
      <c r="G33" s="29">
        <v>3532.9940000000001</v>
      </c>
      <c r="H33" s="29">
        <f t="shared" si="0"/>
        <v>7347.8509999999997</v>
      </c>
      <c r="I33" s="30">
        <f t="shared" si="1"/>
        <v>6688.2609999999995</v>
      </c>
      <c r="J33" s="29"/>
      <c r="K33" s="31">
        <v>94.010999999999996</v>
      </c>
      <c r="L33" s="32">
        <v>23.911999999999999</v>
      </c>
      <c r="M33" s="32">
        <v>0.47299999999999998</v>
      </c>
      <c r="N33" s="33">
        <f t="shared" si="2"/>
        <v>118.396</v>
      </c>
      <c r="O33" s="32">
        <v>71.216999999999999</v>
      </c>
      <c r="P33" s="33">
        <f t="shared" si="3"/>
        <v>47.179000000000002</v>
      </c>
      <c r="Q33" s="32">
        <v>2.1850000000000001</v>
      </c>
      <c r="R33" s="33">
        <f t="shared" si="4"/>
        <v>44.994</v>
      </c>
      <c r="S33" s="32">
        <v>13.744999999999999</v>
      </c>
      <c r="T33" s="32">
        <v>1.135</v>
      </c>
      <c r="U33" s="32">
        <v>2.5000000000000001E-2</v>
      </c>
      <c r="V33" s="33">
        <f t="shared" si="5"/>
        <v>59.898999999999994</v>
      </c>
      <c r="W33" s="32">
        <v>12.476000000000001</v>
      </c>
      <c r="X33" s="34">
        <f t="shared" si="6"/>
        <v>47.422999999999995</v>
      </c>
      <c r="Y33" s="32"/>
      <c r="Z33" s="35">
        <f t="shared" si="7"/>
        <v>1.7694794301851231E-2</v>
      </c>
      <c r="AA33" s="36">
        <f t="shared" si="8"/>
        <v>4.5007278014898965E-3</v>
      </c>
      <c r="AB33" s="37">
        <f t="shared" si="9"/>
        <v>0.53435727362765995</v>
      </c>
      <c r="AC33" s="37">
        <f t="shared" si="10"/>
        <v>0.53894703385020548</v>
      </c>
      <c r="AD33" s="37">
        <f t="shared" si="11"/>
        <v>0.60151525389371263</v>
      </c>
      <c r="AE33" s="36">
        <f t="shared" si="12"/>
        <v>1.3404496982214201E-2</v>
      </c>
      <c r="AF33" s="36">
        <f t="shared" si="13"/>
        <v>8.9259791958035857E-3</v>
      </c>
      <c r="AG33" s="36">
        <f>X33/DU33</f>
        <v>1.8976631248797029E-2</v>
      </c>
      <c r="AH33" s="36">
        <f>(P33+S33+T33)/DU33</f>
        <v>2.4833324729964256E-2</v>
      </c>
      <c r="AI33" s="36">
        <f>R33/DU33</f>
        <v>1.8004650621183258E-2</v>
      </c>
      <c r="AJ33" s="38">
        <f>X33/FO33</f>
        <v>8.1706035388776896E-2</v>
      </c>
      <c r="AK33" s="32"/>
      <c r="AL33" s="44">
        <f t="shared" si="14"/>
        <v>0.13520948113617007</v>
      </c>
      <c r="AM33" s="37">
        <f t="shared" si="15"/>
        <v>0.13927153174087958</v>
      </c>
      <c r="AN33" s="38">
        <f t="shared" si="16"/>
        <v>4.0394956151975067E-2</v>
      </c>
      <c r="AO33" s="32"/>
      <c r="AP33" s="44">
        <f t="shared" si="17"/>
        <v>0.71850894802423948</v>
      </c>
      <c r="AQ33" s="37">
        <f t="shared" si="18"/>
        <v>0.7153140432400279</v>
      </c>
      <c r="AR33" s="37">
        <f t="shared" si="19"/>
        <v>0.16303145815928358</v>
      </c>
      <c r="AS33" s="37">
        <f t="shared" si="20"/>
        <v>8.9104165198506863E-2</v>
      </c>
      <c r="AT33" s="42">
        <v>1.24</v>
      </c>
      <c r="AU33" s="64">
        <v>1.45</v>
      </c>
      <c r="AV33" s="32"/>
      <c r="AW33" s="44">
        <f>FQ33/C33</f>
        <v>0.10814998595049517</v>
      </c>
      <c r="AX33" s="37">
        <v>9.0700000000000003E-2</v>
      </c>
      <c r="AY33" s="37">
        <f t="shared" si="21"/>
        <v>0.19986904210599582</v>
      </c>
      <c r="AZ33" s="37">
        <f t="shared" si="22"/>
        <v>0.19986904210599582</v>
      </c>
      <c r="BA33" s="38">
        <f t="shared" si="23"/>
        <v>0.21153393765268863</v>
      </c>
      <c r="BB33" s="32"/>
      <c r="BC33" s="44">
        <f t="shared" si="24"/>
        <v>0.18144167730345007</v>
      </c>
      <c r="BD33" s="37">
        <f t="shared" si="25"/>
        <v>0.18550046846145901</v>
      </c>
      <c r="BE33" s="38">
        <f t="shared" si="26"/>
        <v>0.19967301329753978</v>
      </c>
      <c r="BF33" s="32"/>
      <c r="BG33" s="44"/>
      <c r="BH33" s="38"/>
      <c r="BI33" s="32"/>
      <c r="BJ33" s="44"/>
      <c r="BK33" s="38">
        <f>BC33-(4.5%+2.5%+3%+1%+BH33)</f>
        <v>7.1441677303450066E-2</v>
      </c>
      <c r="BL33" s="32"/>
      <c r="BM33" s="35">
        <f>Q33/FS33</f>
        <v>4.7250481506193982E-4</v>
      </c>
      <c r="BN33" s="37">
        <f t="shared" si="27"/>
        <v>3.5208430686926959E-2</v>
      </c>
      <c r="BO33" s="36">
        <f>FA33/E33</f>
        <v>5.7279476050915183E-3</v>
      </c>
      <c r="BP33" s="37">
        <f t="shared" si="28"/>
        <v>4.5340103091787751E-2</v>
      </c>
      <c r="BQ33" s="37">
        <f t="shared" si="29"/>
        <v>0.7347357263470744</v>
      </c>
      <c r="BR33" s="38">
        <f t="shared" si="30"/>
        <v>0.80498129483882286</v>
      </c>
      <c r="BS33" s="32"/>
      <c r="BT33" s="31">
        <v>67.236999999999995</v>
      </c>
      <c r="BU33" s="32">
        <v>14.746</v>
      </c>
      <c r="BV33" s="33">
        <f t="shared" si="31"/>
        <v>81.98299999999999</v>
      </c>
      <c r="BW33" s="29">
        <v>4917.1189999999997</v>
      </c>
      <c r="BX33" s="32">
        <v>3.4140000000000001</v>
      </c>
      <c r="BY33" s="32">
        <v>14.659000000000001</v>
      </c>
      <c r="BZ33" s="33">
        <f t="shared" si="32"/>
        <v>4899.0460000000003</v>
      </c>
      <c r="CA33" s="32">
        <v>414.92499999999995</v>
      </c>
      <c r="CB33" s="32">
        <v>145.99299999999999</v>
      </c>
      <c r="CC33" s="33">
        <f t="shared" si="33"/>
        <v>560.91799999999989</v>
      </c>
      <c r="CD33" s="32">
        <v>1.0229999999999999</v>
      </c>
      <c r="CE33" s="32">
        <v>1.921</v>
      </c>
      <c r="CF33" s="32">
        <v>14.471</v>
      </c>
      <c r="CG33" s="32">
        <v>17.346999999999486</v>
      </c>
      <c r="CH33" s="33">
        <f t="shared" si="34"/>
        <v>5576.7089999999998</v>
      </c>
      <c r="CI33" s="32">
        <v>215.447</v>
      </c>
      <c r="CJ33" s="29">
        <v>3532.9940000000001</v>
      </c>
      <c r="CK33" s="33">
        <f t="shared" si="35"/>
        <v>3748.4410000000003</v>
      </c>
      <c r="CL33" s="32">
        <v>1160.6400000000001</v>
      </c>
      <c r="CM33" s="32">
        <v>34.506999999999493</v>
      </c>
      <c r="CN33" s="33">
        <f t="shared" si="36"/>
        <v>1195.1469999999995</v>
      </c>
      <c r="CO33" s="32">
        <v>30</v>
      </c>
      <c r="CP33" s="32">
        <v>603.12099999999998</v>
      </c>
      <c r="CQ33" s="65">
        <f t="shared" si="37"/>
        <v>5576.7089999999998</v>
      </c>
      <c r="CR33" s="32"/>
      <c r="CS33" s="66">
        <v>496.90799999999996</v>
      </c>
      <c r="CT33" s="32"/>
      <c r="CU33" s="28">
        <v>250</v>
      </c>
      <c r="CV33" s="113">
        <v>330</v>
      </c>
      <c r="CW33" s="113">
        <v>340</v>
      </c>
      <c r="CX33" s="113">
        <v>170</v>
      </c>
      <c r="CY33" s="113">
        <v>300</v>
      </c>
      <c r="CZ33" s="30">
        <v>0</v>
      </c>
      <c r="DA33" s="30">
        <f t="shared" si="38"/>
        <v>1390</v>
      </c>
      <c r="DB33" s="38">
        <f t="shared" si="39"/>
        <v>0.24925094710876972</v>
      </c>
      <c r="DC33" s="32"/>
      <c r="DD33" s="60" t="s">
        <v>220</v>
      </c>
      <c r="DE33" s="54">
        <v>35.799999999999997</v>
      </c>
      <c r="DF33" s="68">
        <v>2</v>
      </c>
      <c r="DG33" s="69" t="s">
        <v>154</v>
      </c>
      <c r="DH33" s="68"/>
      <c r="DI33" s="70" t="s">
        <v>239</v>
      </c>
      <c r="DJ33" s="125">
        <v>1.8854471083895472E-2</v>
      </c>
      <c r="DK33" s="126">
        <v>2.0902804725922701E-2</v>
      </c>
      <c r="DL33" s="54"/>
      <c r="DM33" s="28">
        <v>514.02700000000004</v>
      </c>
      <c r="DN33" s="29">
        <v>514.02700000000004</v>
      </c>
      <c r="DO33" s="30">
        <v>544.02700000000004</v>
      </c>
      <c r="DP33" s="29"/>
      <c r="DQ33" s="28">
        <v>600.72400000000005</v>
      </c>
      <c r="DR33" s="29">
        <v>614.16200000000003</v>
      </c>
      <c r="DS33" s="30">
        <v>661.08500000000004</v>
      </c>
      <c r="DT33" s="54"/>
      <c r="DU33" s="60">
        <f t="shared" si="40"/>
        <v>2499.0209999999997</v>
      </c>
      <c r="DV33" s="29">
        <v>2426.223</v>
      </c>
      <c r="DW33" s="30">
        <v>2571.819</v>
      </c>
      <c r="DX33" s="29"/>
      <c r="DY33" s="67">
        <v>3310.8380000000002</v>
      </c>
      <c r="DZ33" s="54"/>
      <c r="EA33" s="28">
        <v>48.173999999999999</v>
      </c>
      <c r="EB33" s="29">
        <v>25.984999999999999</v>
      </c>
      <c r="EC33" s="29">
        <v>31.997</v>
      </c>
      <c r="ED33" s="29">
        <v>51.082999999999998</v>
      </c>
      <c r="EE33" s="29">
        <v>1073.827</v>
      </c>
      <c r="EF33" s="29">
        <v>57.938000000000002</v>
      </c>
      <c r="EG33" s="29">
        <v>15.332000000000001</v>
      </c>
      <c r="EH33" s="29">
        <v>0</v>
      </c>
      <c r="EI33" s="30">
        <v>3612.7829999999999</v>
      </c>
      <c r="EJ33" s="30">
        <f t="shared" si="41"/>
        <v>4917.1190000000006</v>
      </c>
      <c r="EK33" s="136">
        <v>3793</v>
      </c>
      <c r="EL33" s="137">
        <f t="shared" si="42"/>
        <v>0.77138665954596575</v>
      </c>
      <c r="EM33" s="54"/>
      <c r="EN33" s="44">
        <f t="shared" si="43"/>
        <v>9.7972003524828249E-3</v>
      </c>
      <c r="EO33" s="37">
        <f t="shared" si="44"/>
        <v>5.2845985626949433E-3</v>
      </c>
      <c r="EP33" s="37">
        <f t="shared" si="45"/>
        <v>6.5072657383317333E-3</v>
      </c>
      <c r="EQ33" s="37">
        <f t="shared" si="46"/>
        <v>1.0388806941625776E-2</v>
      </c>
      <c r="ER33" s="37">
        <f t="shared" si="47"/>
        <v>0.2183854000686174</v>
      </c>
      <c r="ES33" s="37">
        <f t="shared" si="48"/>
        <v>1.17829159717306E-2</v>
      </c>
      <c r="ET33" s="37">
        <f t="shared" si="49"/>
        <v>3.1180860174423275E-3</v>
      </c>
      <c r="EU33" s="37">
        <f t="shared" si="50"/>
        <v>0</v>
      </c>
      <c r="EV33" s="37">
        <f t="shared" si="51"/>
        <v>0.73473572634707429</v>
      </c>
      <c r="EW33" s="70">
        <f t="shared" si="52"/>
        <v>0.99999999999999989</v>
      </c>
      <c r="EX33" s="54"/>
      <c r="EY33" s="31">
        <v>18.094999999999999</v>
      </c>
      <c r="EZ33" s="32">
        <v>10.07</v>
      </c>
      <c r="FA33" s="65">
        <f t="shared" si="53"/>
        <v>28.164999999999999</v>
      </c>
      <c r="FC33" s="31">
        <f>BX33</f>
        <v>3.4140000000000001</v>
      </c>
      <c r="FD33" s="32">
        <f>BY33</f>
        <v>14.659000000000001</v>
      </c>
      <c r="FE33" s="65">
        <f t="shared" si="54"/>
        <v>18.073</v>
      </c>
      <c r="FG33" s="28">
        <f>FK33*E33</f>
        <v>3612.7829999999999</v>
      </c>
      <c r="FH33" s="29">
        <f>E33*FL33</f>
        <v>1304.3359999999998</v>
      </c>
      <c r="FI33" s="30">
        <f t="shared" si="55"/>
        <v>4917.1189999999997</v>
      </c>
      <c r="FK33" s="44">
        <v>0.7347357263470744</v>
      </c>
      <c r="FL33" s="37">
        <v>0.2652642736529256</v>
      </c>
      <c r="FM33" s="38">
        <f t="shared" si="56"/>
        <v>1</v>
      </c>
      <c r="FN33" s="54"/>
      <c r="FO33" s="60">
        <f t="shared" si="57"/>
        <v>580.41</v>
      </c>
      <c r="FP33" s="29">
        <v>557.69899999999996</v>
      </c>
      <c r="FQ33" s="30">
        <v>603.12099999999998</v>
      </c>
      <c r="FS33" s="60">
        <f t="shared" si="58"/>
        <v>4624.2914999999994</v>
      </c>
      <c r="FT33" s="29">
        <v>4331.4639999999999</v>
      </c>
      <c r="FU33" s="30">
        <v>4917.1189999999997</v>
      </c>
      <c r="FW33" s="60">
        <f t="shared" si="59"/>
        <v>1655.1624999999999</v>
      </c>
      <c r="FX33" s="29">
        <v>1539.183</v>
      </c>
      <c r="FY33" s="30">
        <v>1771.1420000000001</v>
      </c>
      <c r="GA33" s="60">
        <f t="shared" si="60"/>
        <v>6279.4539999999997</v>
      </c>
      <c r="GB33" s="54">
        <f t="shared" si="61"/>
        <v>5870.6469999999999</v>
      </c>
      <c r="GC33" s="68">
        <f t="shared" si="62"/>
        <v>6688.2609999999995</v>
      </c>
      <c r="GE33" s="60">
        <f t="shared" si="63"/>
        <v>3464.4070000000002</v>
      </c>
      <c r="GF33" s="29">
        <v>3395.82</v>
      </c>
      <c r="GG33" s="30">
        <v>3532.9940000000001</v>
      </c>
      <c r="GH33" s="29"/>
      <c r="GI33" s="60">
        <f t="shared" si="64"/>
        <v>5312.9184999999998</v>
      </c>
      <c r="GJ33" s="29">
        <v>5049.1279999999997</v>
      </c>
      <c r="GK33" s="30">
        <v>5576.7089999999998</v>
      </c>
      <c r="GL33" s="29"/>
      <c r="GM33" s="71">
        <f>DW33/C33</f>
        <v>0.4611714543469993</v>
      </c>
      <c r="GN33" s="62"/>
    </row>
    <row r="34" spans="1:196" x14ac:dyDescent="0.2">
      <c r="A34" s="1"/>
      <c r="B34" s="72" t="s">
        <v>185</v>
      </c>
      <c r="C34" s="28">
        <v>8688.4130000000005</v>
      </c>
      <c r="D34" s="29">
        <v>8374.5035000000007</v>
      </c>
      <c r="E34" s="29">
        <v>7372.9219999999996</v>
      </c>
      <c r="F34" s="29">
        <v>1770</v>
      </c>
      <c r="G34" s="29">
        <v>5159.9750000000004</v>
      </c>
      <c r="H34" s="29">
        <f t="shared" si="0"/>
        <v>10458.413</v>
      </c>
      <c r="I34" s="30">
        <f t="shared" si="1"/>
        <v>9142.9219999999987</v>
      </c>
      <c r="J34" s="29"/>
      <c r="K34" s="31">
        <v>146.559</v>
      </c>
      <c r="L34" s="32">
        <v>27.061999999999998</v>
      </c>
      <c r="M34" s="32">
        <v>0</v>
      </c>
      <c r="N34" s="33">
        <f t="shared" si="2"/>
        <v>173.62099999999998</v>
      </c>
      <c r="O34" s="32">
        <v>89.431999999999988</v>
      </c>
      <c r="P34" s="33">
        <f t="shared" si="3"/>
        <v>84.188999999999993</v>
      </c>
      <c r="Q34" s="32">
        <v>-21.128</v>
      </c>
      <c r="R34" s="33">
        <f t="shared" si="4"/>
        <v>105.31699999999999</v>
      </c>
      <c r="S34" s="32">
        <v>15.225999999999999</v>
      </c>
      <c r="T34" s="32">
        <v>2.0580000000000003</v>
      </c>
      <c r="U34" s="32">
        <v>-6.9999999999999993E-3</v>
      </c>
      <c r="V34" s="33">
        <f t="shared" si="5"/>
        <v>122.59399999999999</v>
      </c>
      <c r="W34" s="32">
        <v>28.501999999999999</v>
      </c>
      <c r="X34" s="34">
        <f t="shared" si="6"/>
        <v>94.091999999999999</v>
      </c>
      <c r="Y34" s="32"/>
      <c r="Z34" s="35">
        <f t="shared" si="7"/>
        <v>1.7500619588970256E-2</v>
      </c>
      <c r="AA34" s="36">
        <f t="shared" si="8"/>
        <v>3.231475155512204E-3</v>
      </c>
      <c r="AB34" s="37">
        <f t="shared" si="9"/>
        <v>0.46846337183415837</v>
      </c>
      <c r="AC34" s="37">
        <f t="shared" si="10"/>
        <v>0.47356855020201538</v>
      </c>
      <c r="AD34" s="37">
        <f t="shared" si="11"/>
        <v>0.5150989799621013</v>
      </c>
      <c r="AE34" s="36">
        <f t="shared" si="12"/>
        <v>1.0679080855360557E-2</v>
      </c>
      <c r="AF34" s="36">
        <f t="shared" si="13"/>
        <v>1.123553175421086E-2</v>
      </c>
      <c r="AG34" s="36">
        <f>X34/DU34</f>
        <v>2.2840674811196424E-2</v>
      </c>
      <c r="AH34" s="36">
        <f>(P34+S34+T34)/DU34</f>
        <v>2.4632400152154645E-2</v>
      </c>
      <c r="AI34" s="36">
        <f>R34/DU34</f>
        <v>2.5565524689567378E-2</v>
      </c>
      <c r="AJ34" s="38">
        <f>X34/FO34</f>
        <v>0.11217212792286288</v>
      </c>
      <c r="AK34" s="32"/>
      <c r="AL34" s="44">
        <f t="shared" si="14"/>
        <v>7.5682733117999904E-2</v>
      </c>
      <c r="AM34" s="37">
        <f t="shared" si="15"/>
        <v>6.5506544710984396E-2</v>
      </c>
      <c r="AN34" s="38">
        <f t="shared" si="16"/>
        <v>7.8509158698166243E-2</v>
      </c>
      <c r="AO34" s="32"/>
      <c r="AP34" s="44">
        <f t="shared" si="17"/>
        <v>0.69985482011066991</v>
      </c>
      <c r="AQ34" s="37">
        <f t="shared" si="18"/>
        <v>0.66713724204386493</v>
      </c>
      <c r="AR34" s="37">
        <f t="shared" si="19"/>
        <v>0.16351248496129275</v>
      </c>
      <c r="AS34" s="37">
        <f t="shared" si="20"/>
        <v>0.13280492076055778</v>
      </c>
      <c r="AT34" s="42">
        <v>2.2999999999999998</v>
      </c>
      <c r="AU34" s="64">
        <v>1.25</v>
      </c>
      <c r="AV34" s="32"/>
      <c r="AW34" s="44">
        <f>FQ34/C34</f>
        <v>0.1010181030759012</v>
      </c>
      <c r="AX34" s="37">
        <v>0.1</v>
      </c>
      <c r="AY34" s="37">
        <f t="shared" si="21"/>
        <v>0.1890506856629682</v>
      </c>
      <c r="AZ34" s="37">
        <f t="shared" si="22"/>
        <v>0.2065999886748498</v>
      </c>
      <c r="BA34" s="38">
        <f t="shared" si="23"/>
        <v>0.22527244707949179</v>
      </c>
      <c r="BB34" s="32"/>
      <c r="BC34" s="44">
        <f t="shared" si="24"/>
        <v>0.1724292624954166</v>
      </c>
      <c r="BD34" s="37">
        <f t="shared" si="25"/>
        <v>0.19019336902582146</v>
      </c>
      <c r="BE34" s="38">
        <f t="shared" si="26"/>
        <v>0.20968472159505569</v>
      </c>
      <c r="BF34" s="32"/>
      <c r="BG34" s="44"/>
      <c r="BH34" s="38">
        <v>2.4E-2</v>
      </c>
      <c r="BI34" s="32"/>
      <c r="BJ34" s="44"/>
      <c r="BK34" s="38">
        <f>BC34-(4.5%+2.5%+3%+1%+BH34)</f>
        <v>3.8429262495416588E-2</v>
      </c>
      <c r="BL34" s="32"/>
      <c r="BM34" s="35">
        <f>Q34/FS34</f>
        <v>-2.9701061375750409E-3</v>
      </c>
      <c r="BN34" s="37">
        <f t="shared" si="27"/>
        <v>-0.20821302218324086</v>
      </c>
      <c r="BO34" s="36">
        <f>FA34/E34</f>
        <v>2.1847511746360534E-3</v>
      </c>
      <c r="BP34" s="37">
        <f t="shared" si="28"/>
        <v>1.8040013260104109E-2</v>
      </c>
      <c r="BQ34" s="37">
        <f t="shared" si="29"/>
        <v>0.76046552506591014</v>
      </c>
      <c r="BR34" s="38">
        <f t="shared" si="30"/>
        <v>0.80683757337096407</v>
      </c>
      <c r="BS34" s="32"/>
      <c r="BT34" s="31">
        <v>76.936000000000007</v>
      </c>
      <c r="BU34" s="32">
        <v>354.47800000000001</v>
      </c>
      <c r="BV34" s="33">
        <f t="shared" si="31"/>
        <v>431.41399999999999</v>
      </c>
      <c r="BW34" s="29">
        <v>7372.9219999999996</v>
      </c>
      <c r="BX34" s="32">
        <v>4.0170000000000003</v>
      </c>
      <c r="BY34" s="32">
        <v>11.2</v>
      </c>
      <c r="BZ34" s="33">
        <f t="shared" si="32"/>
        <v>7357.7049999999999</v>
      </c>
      <c r="CA34" s="32">
        <v>718.125</v>
      </c>
      <c r="CB34" s="32">
        <v>161.839</v>
      </c>
      <c r="CC34" s="33">
        <f t="shared" si="33"/>
        <v>879.96399999999994</v>
      </c>
      <c r="CD34" s="32">
        <v>0</v>
      </c>
      <c r="CE34" s="32">
        <v>0</v>
      </c>
      <c r="CF34" s="32">
        <v>0.67</v>
      </c>
      <c r="CG34" s="32">
        <v>18.659999999999926</v>
      </c>
      <c r="CH34" s="33">
        <f t="shared" si="34"/>
        <v>8688.4129999999986</v>
      </c>
      <c r="CI34" s="32">
        <v>71.02</v>
      </c>
      <c r="CJ34" s="29">
        <v>5159.9750000000004</v>
      </c>
      <c r="CK34" s="33">
        <f t="shared" si="35"/>
        <v>5230.9950000000008</v>
      </c>
      <c r="CL34" s="32">
        <v>2348.7080000000001</v>
      </c>
      <c r="CM34" s="32">
        <v>76.222999999999615</v>
      </c>
      <c r="CN34" s="33">
        <f t="shared" si="36"/>
        <v>2424.9309999999996</v>
      </c>
      <c r="CO34" s="32">
        <v>154.80000000000001</v>
      </c>
      <c r="CP34" s="32">
        <v>877.68700000000001</v>
      </c>
      <c r="CQ34" s="65">
        <f t="shared" si="37"/>
        <v>8688.4130000000005</v>
      </c>
      <c r="CR34" s="32"/>
      <c r="CS34" s="66">
        <v>1153.864</v>
      </c>
      <c r="CT34" s="32"/>
      <c r="CU34" s="28">
        <v>380</v>
      </c>
      <c r="CV34" s="113">
        <v>600</v>
      </c>
      <c r="CW34" s="113">
        <v>600</v>
      </c>
      <c r="CX34" s="113">
        <v>500</v>
      </c>
      <c r="CY34" s="113">
        <v>425</v>
      </c>
      <c r="CZ34" s="30">
        <v>0</v>
      </c>
      <c r="DA34" s="30">
        <f t="shared" si="38"/>
        <v>2505</v>
      </c>
      <c r="DB34" s="38">
        <f t="shared" si="39"/>
        <v>0.28831502369880435</v>
      </c>
      <c r="DC34" s="32"/>
      <c r="DD34" s="60" t="s">
        <v>226</v>
      </c>
      <c r="DE34" s="54">
        <v>44.4</v>
      </c>
      <c r="DF34" s="68">
        <v>2</v>
      </c>
      <c r="DG34" s="69" t="s">
        <v>154</v>
      </c>
      <c r="DH34" s="57" t="s">
        <v>159</v>
      </c>
      <c r="DI34" s="70">
        <v>0.1210297182220794</v>
      </c>
      <c r="DJ34" s="125">
        <v>2.1325328119503734E-2</v>
      </c>
      <c r="DK34" s="126">
        <v>2.5675835348392573E-2</v>
      </c>
      <c r="DL34" s="54"/>
      <c r="DM34" s="28">
        <v>807.94100000000003</v>
      </c>
      <c r="DN34" s="29">
        <v>882.94100000000003</v>
      </c>
      <c r="DO34" s="30">
        <v>962.74099999999999</v>
      </c>
      <c r="DP34" s="29"/>
      <c r="DQ34" s="28">
        <v>877.49699999999996</v>
      </c>
      <c r="DR34" s="29">
        <v>967.899</v>
      </c>
      <c r="DS34" s="30">
        <v>1067.0909999999999</v>
      </c>
      <c r="DT34" s="54"/>
      <c r="DU34" s="60">
        <f t="shared" si="40"/>
        <v>4119.4930000000004</v>
      </c>
      <c r="DV34" s="29">
        <v>3965.3119999999999</v>
      </c>
      <c r="DW34" s="30">
        <v>4273.674</v>
      </c>
      <c r="DX34" s="29"/>
      <c r="DY34" s="67">
        <v>5089.0259999999998</v>
      </c>
      <c r="DZ34" s="54"/>
      <c r="EA34" s="28">
        <v>22.914000000000001</v>
      </c>
      <c r="EB34" s="29">
        <v>16.074999999999999</v>
      </c>
      <c r="EC34" s="29">
        <v>329.13200000000001</v>
      </c>
      <c r="ED34" s="29">
        <v>48.555</v>
      </c>
      <c r="EE34" s="29">
        <v>1155.7819999999999</v>
      </c>
      <c r="EF34" s="29">
        <v>178.57300000000001</v>
      </c>
      <c r="EG34" s="29">
        <v>15.038</v>
      </c>
      <c r="EH34" s="29">
        <v>0</v>
      </c>
      <c r="EI34" s="30">
        <v>5606.8530000000001</v>
      </c>
      <c r="EJ34" s="30">
        <f t="shared" si="41"/>
        <v>7372.9220000000005</v>
      </c>
      <c r="EK34" s="136">
        <v>7116.7</v>
      </c>
      <c r="EL34" s="137">
        <f t="shared" si="42"/>
        <v>0.96524824214877081</v>
      </c>
      <c r="EM34" s="54"/>
      <c r="EN34" s="44">
        <f t="shared" si="43"/>
        <v>3.1078587295511875E-3</v>
      </c>
      <c r="EO34" s="37">
        <f t="shared" si="44"/>
        <v>2.1802753372407845E-3</v>
      </c>
      <c r="EP34" s="37">
        <f t="shared" si="45"/>
        <v>4.4640645866048767E-2</v>
      </c>
      <c r="EQ34" s="37">
        <f t="shared" si="46"/>
        <v>6.5855843856750416E-3</v>
      </c>
      <c r="ER34" s="37">
        <f t="shared" si="47"/>
        <v>0.15676037261753209</v>
      </c>
      <c r="ES34" s="37">
        <f t="shared" si="48"/>
        <v>2.4220112460161657E-2</v>
      </c>
      <c r="ET34" s="37">
        <f t="shared" si="49"/>
        <v>2.0396255378803681E-3</v>
      </c>
      <c r="EU34" s="37">
        <f t="shared" si="50"/>
        <v>0</v>
      </c>
      <c r="EV34" s="37">
        <f t="shared" si="51"/>
        <v>0.76046552506591003</v>
      </c>
      <c r="EW34" s="70">
        <f t="shared" si="52"/>
        <v>0.99999999999999989</v>
      </c>
      <c r="EX34" s="54"/>
      <c r="EY34" s="31">
        <v>13.378</v>
      </c>
      <c r="EZ34" s="32">
        <v>2.73</v>
      </c>
      <c r="FA34" s="65">
        <f t="shared" si="53"/>
        <v>16.108000000000001</v>
      </c>
      <c r="FC34" s="31">
        <f>BX34</f>
        <v>4.0170000000000003</v>
      </c>
      <c r="FD34" s="32">
        <f>BY34</f>
        <v>11.2</v>
      </c>
      <c r="FE34" s="65">
        <f t="shared" si="54"/>
        <v>15.216999999999999</v>
      </c>
      <c r="FG34" s="28">
        <f>FK34*E34</f>
        <v>5606.8530000000001</v>
      </c>
      <c r="FH34" s="29">
        <f>E34*FL34</f>
        <v>1766.0689999999995</v>
      </c>
      <c r="FI34" s="30">
        <f t="shared" si="55"/>
        <v>7372.9219999999996</v>
      </c>
      <c r="FK34" s="44">
        <v>0.76046552506591014</v>
      </c>
      <c r="FL34" s="37">
        <v>0.23953447493408986</v>
      </c>
      <c r="FM34" s="38">
        <f t="shared" si="56"/>
        <v>1</v>
      </c>
      <c r="FN34" s="54"/>
      <c r="FO34" s="60">
        <f t="shared" si="57"/>
        <v>838.81799999999998</v>
      </c>
      <c r="FP34" s="29">
        <v>799.94899999999996</v>
      </c>
      <c r="FQ34" s="30">
        <v>877.68700000000001</v>
      </c>
      <c r="FS34" s="60">
        <f t="shared" si="58"/>
        <v>7113.5504999999994</v>
      </c>
      <c r="FT34" s="29">
        <v>6854.1790000000001</v>
      </c>
      <c r="FU34" s="30">
        <v>7372.9219999999996</v>
      </c>
      <c r="FW34" s="60">
        <f t="shared" si="59"/>
        <v>1748.3215</v>
      </c>
      <c r="FX34" s="29">
        <v>1726.643</v>
      </c>
      <c r="FY34" s="30">
        <v>1770</v>
      </c>
      <c r="GA34" s="60">
        <f t="shared" si="60"/>
        <v>8861.8719999999994</v>
      </c>
      <c r="GB34" s="54">
        <f t="shared" si="61"/>
        <v>8580.8220000000001</v>
      </c>
      <c r="GC34" s="68">
        <f t="shared" si="62"/>
        <v>9142.9219999999987</v>
      </c>
      <c r="GE34" s="60">
        <f t="shared" si="63"/>
        <v>4972.1670000000004</v>
      </c>
      <c r="GF34" s="29">
        <v>4784.3590000000004</v>
      </c>
      <c r="GG34" s="30">
        <v>5159.9750000000004</v>
      </c>
      <c r="GH34" s="29"/>
      <c r="GI34" s="60">
        <f t="shared" si="64"/>
        <v>8374.5035000000007</v>
      </c>
      <c r="GJ34" s="29">
        <v>8060.5940000000001</v>
      </c>
      <c r="GK34" s="30">
        <v>8688.4130000000005</v>
      </c>
      <c r="GL34" s="29"/>
      <c r="GM34" s="71">
        <f>DW34/C34</f>
        <v>0.49188200422792977</v>
      </c>
      <c r="GN34" s="62"/>
    </row>
    <row r="35" spans="1:196" x14ac:dyDescent="0.2">
      <c r="A35" s="1"/>
      <c r="B35" s="72" t="s">
        <v>186</v>
      </c>
      <c r="C35" s="28">
        <v>4827.5420000000004</v>
      </c>
      <c r="D35" s="29">
        <v>4676.4390000000003</v>
      </c>
      <c r="E35" s="29">
        <v>3835.2069999999999</v>
      </c>
      <c r="F35" s="29">
        <v>1112</v>
      </c>
      <c r="G35" s="29">
        <v>3764.4780000000001</v>
      </c>
      <c r="H35" s="29">
        <f t="shared" si="0"/>
        <v>5939.5420000000004</v>
      </c>
      <c r="I35" s="30">
        <f t="shared" si="1"/>
        <v>4947.2070000000003</v>
      </c>
      <c r="J35" s="29"/>
      <c r="K35" s="31">
        <v>94.528999999999996</v>
      </c>
      <c r="L35" s="32">
        <v>28.788</v>
      </c>
      <c r="M35" s="32">
        <v>0.49</v>
      </c>
      <c r="N35" s="33">
        <f t="shared" si="2"/>
        <v>123.80699999999999</v>
      </c>
      <c r="O35" s="32">
        <v>58.986999999999995</v>
      </c>
      <c r="P35" s="33">
        <f t="shared" si="3"/>
        <v>64.819999999999993</v>
      </c>
      <c r="Q35" s="32">
        <v>0.85299999999999998</v>
      </c>
      <c r="R35" s="33">
        <f t="shared" si="4"/>
        <v>63.966999999999992</v>
      </c>
      <c r="S35" s="32">
        <v>9.6189999999999998</v>
      </c>
      <c r="T35" s="32">
        <v>0.34899999999999998</v>
      </c>
      <c r="U35" s="32">
        <v>-0.64600000000000002</v>
      </c>
      <c r="V35" s="33">
        <f t="shared" si="5"/>
        <v>73.288999999999987</v>
      </c>
      <c r="W35" s="32">
        <v>17.555</v>
      </c>
      <c r="X35" s="34">
        <f t="shared" si="6"/>
        <v>55.733999999999988</v>
      </c>
      <c r="Y35" s="32"/>
      <c r="Z35" s="35">
        <f t="shared" si="7"/>
        <v>2.0213884966744994E-2</v>
      </c>
      <c r="AA35" s="36">
        <f t="shared" si="8"/>
        <v>6.1559661101107058E-3</v>
      </c>
      <c r="AB35" s="37">
        <f t="shared" si="9"/>
        <v>0.44094188002242574</v>
      </c>
      <c r="AC35" s="37">
        <f t="shared" si="10"/>
        <v>0.44209524380555515</v>
      </c>
      <c r="AD35" s="37">
        <f t="shared" si="11"/>
        <v>0.47644317364930899</v>
      </c>
      <c r="AE35" s="36">
        <f t="shared" si="12"/>
        <v>1.2613657528730726E-2</v>
      </c>
      <c r="AF35" s="36">
        <f t="shared" si="13"/>
        <v>1.1918042767156802E-2</v>
      </c>
      <c r="AG35" s="36">
        <f>X35/DU35</f>
        <v>2.2730883090362534E-2</v>
      </c>
      <c r="AH35" s="36">
        <f>(P35+S35+T35)/DU35</f>
        <v>3.0501978766319188E-2</v>
      </c>
      <c r="AI35" s="36">
        <f>R35/DU35</f>
        <v>2.6088678340711602E-2</v>
      </c>
      <c r="AJ35" s="38">
        <f>X35/FO35</f>
        <v>8.9067803652588554E-2</v>
      </c>
      <c r="AK35" s="32"/>
      <c r="AL35" s="44">
        <f t="shared" si="14"/>
        <v>1.9026469079197788E-2</v>
      </c>
      <c r="AM35" s="37">
        <f t="shared" si="15"/>
        <v>1.5883840483956885E-2</v>
      </c>
      <c r="AN35" s="38">
        <f t="shared" si="16"/>
        <v>0.10168547595753848</v>
      </c>
      <c r="AO35" s="32"/>
      <c r="AP35" s="44">
        <f t="shared" si="17"/>
        <v>0.98155797066494721</v>
      </c>
      <c r="AQ35" s="37">
        <f t="shared" si="18"/>
        <v>0.91375793247011494</v>
      </c>
      <c r="AR35" s="37">
        <f t="shared" si="19"/>
        <v>-0.10782795882459435</v>
      </c>
      <c r="AS35" s="37">
        <f t="shared" si="20"/>
        <v>0.18142607563020682</v>
      </c>
      <c r="AT35" s="42">
        <v>3.5</v>
      </c>
      <c r="AU35" s="64">
        <v>1.29</v>
      </c>
      <c r="AV35" s="32"/>
      <c r="AW35" s="44">
        <f>FQ35/C35</f>
        <v>0.1350890370296105</v>
      </c>
      <c r="AX35" s="37">
        <v>0.12509999999999999</v>
      </c>
      <c r="AY35" s="37">
        <f t="shared" si="21"/>
        <v>0.2545</v>
      </c>
      <c r="AZ35" s="37">
        <f t="shared" si="22"/>
        <v>0.2545</v>
      </c>
      <c r="BA35" s="38">
        <f t="shared" si="23"/>
        <v>0.2545</v>
      </c>
      <c r="BB35" s="32"/>
      <c r="BC35" s="44">
        <f t="shared" si="24"/>
        <v>0.22450606195902478</v>
      </c>
      <c r="BD35" s="37">
        <f t="shared" si="25"/>
        <v>0.22768696014613016</v>
      </c>
      <c r="BE35" s="38">
        <f t="shared" si="26"/>
        <v>0.23169456752689049</v>
      </c>
      <c r="BF35" s="32"/>
      <c r="BG35" s="44"/>
      <c r="BH35" s="38"/>
      <c r="BI35" s="32"/>
      <c r="BJ35" s="44"/>
      <c r="BK35" s="38"/>
      <c r="BL35" s="32"/>
      <c r="BM35" s="35">
        <f>Q35/FS35</f>
        <v>2.2450895574910058E-4</v>
      </c>
      <c r="BN35" s="37">
        <f t="shared" si="27"/>
        <v>1.1405573086591432E-2</v>
      </c>
      <c r="BO35" s="36">
        <f>FA35/E35</f>
        <v>6.5720051095025638E-3</v>
      </c>
      <c r="BP35" s="37">
        <f t="shared" si="28"/>
        <v>3.755192162144444E-2</v>
      </c>
      <c r="BQ35" s="37">
        <f t="shared" si="29"/>
        <v>0.67120418793561853</v>
      </c>
      <c r="BR35" s="38">
        <f t="shared" si="30"/>
        <v>0.74510870477018643</v>
      </c>
      <c r="BS35" s="32"/>
      <c r="BT35" s="31">
        <v>76.908000000000001</v>
      </c>
      <c r="BU35" s="32">
        <v>396.77800000000002</v>
      </c>
      <c r="BV35" s="33">
        <f t="shared" si="31"/>
        <v>473.68600000000004</v>
      </c>
      <c r="BW35" s="29">
        <v>3835.2069999999999</v>
      </c>
      <c r="BX35" s="32">
        <v>1.631</v>
      </c>
      <c r="BY35" s="32">
        <v>17.425000000000001</v>
      </c>
      <c r="BZ35" s="33">
        <f t="shared" si="32"/>
        <v>3816.1509999999998</v>
      </c>
      <c r="CA35" s="32">
        <v>401.67900000000003</v>
      </c>
      <c r="CB35" s="32">
        <v>100.54</v>
      </c>
      <c r="CC35" s="33">
        <f t="shared" si="33"/>
        <v>502.21900000000005</v>
      </c>
      <c r="CD35" s="32">
        <v>0</v>
      </c>
      <c r="CE35" s="32">
        <v>2.9620000000000002</v>
      </c>
      <c r="CF35" s="32">
        <v>20.603000000000002</v>
      </c>
      <c r="CG35" s="32">
        <v>11.921000000000781</v>
      </c>
      <c r="CH35" s="33">
        <f t="shared" si="34"/>
        <v>4827.5420000000013</v>
      </c>
      <c r="CI35" s="32">
        <v>155.351</v>
      </c>
      <c r="CJ35" s="29">
        <v>3764.4780000000001</v>
      </c>
      <c r="CK35" s="33">
        <f t="shared" si="35"/>
        <v>3919.8290000000002</v>
      </c>
      <c r="CL35" s="32">
        <v>199.947</v>
      </c>
      <c r="CM35" s="32">
        <v>55.618000000000166</v>
      </c>
      <c r="CN35" s="33">
        <f t="shared" si="36"/>
        <v>255.56500000000017</v>
      </c>
      <c r="CO35" s="32">
        <v>0</v>
      </c>
      <c r="CP35" s="32">
        <v>652.14800000000002</v>
      </c>
      <c r="CQ35" s="65">
        <f t="shared" si="37"/>
        <v>4827.5420000000004</v>
      </c>
      <c r="CR35" s="32"/>
      <c r="CS35" s="66">
        <v>875.84199999999998</v>
      </c>
      <c r="CT35" s="32"/>
      <c r="CU35" s="28">
        <v>100</v>
      </c>
      <c r="CV35" s="113">
        <v>100</v>
      </c>
      <c r="CW35" s="113">
        <v>100</v>
      </c>
      <c r="CX35" s="113">
        <v>50</v>
      </c>
      <c r="CY35" s="113">
        <v>0</v>
      </c>
      <c r="CZ35" s="30">
        <v>0</v>
      </c>
      <c r="DA35" s="30">
        <f t="shared" si="38"/>
        <v>350</v>
      </c>
      <c r="DB35" s="38">
        <f t="shared" si="39"/>
        <v>7.2500663898936557E-2</v>
      </c>
      <c r="DC35" s="32"/>
      <c r="DD35" s="60" t="s">
        <v>221</v>
      </c>
      <c r="DE35" s="54">
        <v>31.4</v>
      </c>
      <c r="DF35" s="68">
        <v>5</v>
      </c>
      <c r="DG35" s="60"/>
      <c r="DH35" s="68"/>
      <c r="DI35" s="70" t="s">
        <v>239</v>
      </c>
      <c r="DJ35" s="125">
        <v>1.3461709673130219E-2</v>
      </c>
      <c r="DK35" s="126">
        <v>1.3124951508435059E-2</v>
      </c>
      <c r="DL35" s="54"/>
      <c r="DM35" s="28">
        <v>613.06250499999999</v>
      </c>
      <c r="DN35" s="29">
        <v>613.06250499999999</v>
      </c>
      <c r="DO35" s="30">
        <v>613.06250499999999</v>
      </c>
      <c r="DP35" s="29"/>
      <c r="DQ35" s="28">
        <v>650.67200000000003</v>
      </c>
      <c r="DR35" s="29">
        <v>659.89099999999996</v>
      </c>
      <c r="DS35" s="30">
        <v>671.50599999999997</v>
      </c>
      <c r="DT35" s="54"/>
      <c r="DU35" s="60">
        <f t="shared" si="40"/>
        <v>2451.9065000000001</v>
      </c>
      <c r="DV35" s="29">
        <v>2494.9229999999998</v>
      </c>
      <c r="DW35" s="30">
        <v>2408.89</v>
      </c>
      <c r="DX35" s="29"/>
      <c r="DY35" s="67">
        <v>2898.2379999999998</v>
      </c>
      <c r="DZ35" s="54"/>
      <c r="EA35" s="28">
        <v>744.71299999999997</v>
      </c>
      <c r="EB35" s="29">
        <v>41.872</v>
      </c>
      <c r="EC35" s="29">
        <v>93.167000000000002</v>
      </c>
      <c r="ED35" s="29">
        <v>62.994999999999997</v>
      </c>
      <c r="EE35" s="29">
        <v>216.40299999999999</v>
      </c>
      <c r="EF35" s="29">
        <v>62.023000000000003</v>
      </c>
      <c r="EG35" s="29">
        <v>39.868000000000002</v>
      </c>
      <c r="EH35" s="29">
        <v>-4.09999999997126E-2</v>
      </c>
      <c r="EI35" s="30">
        <v>2574.2069999999999</v>
      </c>
      <c r="EJ35" s="30">
        <f t="shared" si="41"/>
        <v>3835.2069999999999</v>
      </c>
      <c r="EK35" s="136">
        <v>3078</v>
      </c>
      <c r="EL35" s="137">
        <f t="shared" si="42"/>
        <v>0.80256424229513557</v>
      </c>
      <c r="EM35" s="54"/>
      <c r="EN35" s="44">
        <f t="shared" si="43"/>
        <v>0.19417804567002511</v>
      </c>
      <c r="EO35" s="37">
        <f t="shared" si="44"/>
        <v>1.0917794006946691E-2</v>
      </c>
      <c r="EP35" s="37">
        <f t="shared" si="45"/>
        <v>2.4292561001270599E-2</v>
      </c>
      <c r="EQ35" s="37">
        <f t="shared" si="46"/>
        <v>1.6425449786673835E-2</v>
      </c>
      <c r="ER35" s="37">
        <f t="shared" si="47"/>
        <v>5.6425376778880515E-2</v>
      </c>
      <c r="ES35" s="37">
        <f t="shared" si="48"/>
        <v>1.6172008447001687E-2</v>
      </c>
      <c r="ET35" s="37">
        <f t="shared" si="49"/>
        <v>1.039526680046214E-2</v>
      </c>
      <c r="EU35" s="37">
        <f t="shared" si="50"/>
        <v>-1.0690426879100034E-5</v>
      </c>
      <c r="EV35" s="37">
        <f t="shared" si="51"/>
        <v>0.67120418793561853</v>
      </c>
      <c r="EW35" s="70">
        <f t="shared" si="52"/>
        <v>1</v>
      </c>
      <c r="EX35" s="54"/>
      <c r="EY35" s="31">
        <v>18.588999999999999</v>
      </c>
      <c r="EZ35" s="32">
        <v>6.6159999999999997</v>
      </c>
      <c r="FA35" s="65">
        <f t="shared" si="53"/>
        <v>25.204999999999998</v>
      </c>
      <c r="FC35" s="31">
        <f>BX35</f>
        <v>1.631</v>
      </c>
      <c r="FD35" s="32">
        <f>BY35</f>
        <v>17.425000000000001</v>
      </c>
      <c r="FE35" s="65">
        <f t="shared" si="54"/>
        <v>19.056000000000001</v>
      </c>
      <c r="FG35" s="28">
        <f>FK35*E35</f>
        <v>2574.2069999999999</v>
      </c>
      <c r="FH35" s="29">
        <f>E35*FL35</f>
        <v>1261.0000000000002</v>
      </c>
      <c r="FI35" s="30">
        <f t="shared" si="55"/>
        <v>3835.2070000000003</v>
      </c>
      <c r="FK35" s="44">
        <v>0.67120418793561853</v>
      </c>
      <c r="FL35" s="37">
        <v>0.32879581206438147</v>
      </c>
      <c r="FM35" s="38">
        <f t="shared" si="56"/>
        <v>1</v>
      </c>
      <c r="FN35" s="54"/>
      <c r="FO35" s="60">
        <f t="shared" si="57"/>
        <v>625.74800000000005</v>
      </c>
      <c r="FP35" s="29">
        <v>599.34799999999996</v>
      </c>
      <c r="FQ35" s="30">
        <v>652.14800000000002</v>
      </c>
      <c r="FS35" s="60">
        <f t="shared" si="58"/>
        <v>3799.4030000000002</v>
      </c>
      <c r="FT35" s="29">
        <v>3763.5990000000002</v>
      </c>
      <c r="FU35" s="30">
        <v>3835.2069999999999</v>
      </c>
      <c r="FW35" s="60">
        <f t="shared" si="59"/>
        <v>1109.1280000000002</v>
      </c>
      <c r="FX35" s="29">
        <v>1106.2560000000001</v>
      </c>
      <c r="FY35" s="30">
        <v>1112</v>
      </c>
      <c r="GA35" s="60">
        <f t="shared" si="60"/>
        <v>4908.5310000000009</v>
      </c>
      <c r="GB35" s="54">
        <f t="shared" si="61"/>
        <v>4869.8550000000005</v>
      </c>
      <c r="GC35" s="68">
        <f t="shared" si="62"/>
        <v>4947.2070000000003</v>
      </c>
      <c r="GE35" s="60">
        <f t="shared" si="63"/>
        <v>3590.7474999999999</v>
      </c>
      <c r="GF35" s="29">
        <v>3417.0169999999998</v>
      </c>
      <c r="GG35" s="30">
        <v>3764.4780000000001</v>
      </c>
      <c r="GH35" s="29"/>
      <c r="GI35" s="60">
        <f t="shared" si="64"/>
        <v>4676.4390000000003</v>
      </c>
      <c r="GJ35" s="29">
        <v>4525.3360000000002</v>
      </c>
      <c r="GK35" s="30">
        <v>4827.5420000000004</v>
      </c>
      <c r="GL35" s="29"/>
      <c r="GM35" s="71">
        <f>DW35/C35</f>
        <v>0.49898892645574078</v>
      </c>
      <c r="GN35" s="62"/>
    </row>
    <row r="36" spans="1:196" x14ac:dyDescent="0.2">
      <c r="A36" s="1"/>
      <c r="B36" s="72" t="s">
        <v>187</v>
      </c>
      <c r="C36" s="28">
        <v>8989.4750000000004</v>
      </c>
      <c r="D36" s="29">
        <v>8823.5404999999992</v>
      </c>
      <c r="E36" s="29">
        <v>7879.8090000000002</v>
      </c>
      <c r="F36" s="29">
        <v>1835.2049999999999</v>
      </c>
      <c r="G36" s="29">
        <v>5343.1350000000002</v>
      </c>
      <c r="H36" s="29">
        <f t="shared" si="0"/>
        <v>10824.68</v>
      </c>
      <c r="I36" s="30">
        <f t="shared" si="1"/>
        <v>9715.0139999999992</v>
      </c>
      <c r="J36" s="29"/>
      <c r="K36" s="31">
        <v>155.614</v>
      </c>
      <c r="L36" s="32">
        <v>42.332000000000001</v>
      </c>
      <c r="M36" s="32">
        <v>0.92399999999999993</v>
      </c>
      <c r="N36" s="33">
        <f t="shared" si="2"/>
        <v>198.87</v>
      </c>
      <c r="O36" s="32">
        <v>95.673200000000008</v>
      </c>
      <c r="P36" s="33">
        <f t="shared" si="3"/>
        <v>103.1968</v>
      </c>
      <c r="Q36" s="32">
        <v>0.20699999999999974</v>
      </c>
      <c r="R36" s="33">
        <f t="shared" si="4"/>
        <v>102.9898</v>
      </c>
      <c r="S36" s="32">
        <v>11.814</v>
      </c>
      <c r="T36" s="32">
        <v>10.447999999999999</v>
      </c>
      <c r="U36" s="32">
        <v>0</v>
      </c>
      <c r="V36" s="33">
        <f t="shared" si="5"/>
        <v>125.25179999999999</v>
      </c>
      <c r="W36" s="32">
        <v>27.701000000000001</v>
      </c>
      <c r="X36" s="34">
        <f t="shared" si="6"/>
        <v>97.550799999999981</v>
      </c>
      <c r="Y36" s="32"/>
      <c r="Z36" s="35">
        <f t="shared" si="7"/>
        <v>1.7636231170469498E-2</v>
      </c>
      <c r="AA36" s="36">
        <f t="shared" si="8"/>
        <v>4.7976206376567328E-3</v>
      </c>
      <c r="AB36" s="37">
        <f t="shared" si="9"/>
        <v>0.43265199066620846</v>
      </c>
      <c r="AC36" s="37">
        <f t="shared" si="10"/>
        <v>0.45410757342750285</v>
      </c>
      <c r="AD36" s="37">
        <f t="shared" si="11"/>
        <v>0.48108412530799016</v>
      </c>
      <c r="AE36" s="36">
        <f t="shared" si="12"/>
        <v>1.0842949040694041E-2</v>
      </c>
      <c r="AF36" s="36">
        <f t="shared" si="13"/>
        <v>1.1055743439949075E-2</v>
      </c>
      <c r="AG36" s="36">
        <f>X36/DU36</f>
        <v>2.1480211118687045E-2</v>
      </c>
      <c r="AH36" s="36">
        <f>(P36+S36+T36)/DU36</f>
        <v>2.7625416815619495E-2</v>
      </c>
      <c r="AI36" s="36">
        <f>R36/DU36</f>
        <v>2.2677852432490101E-2</v>
      </c>
      <c r="AJ36" s="38">
        <f>X36/FO36</f>
        <v>0.10437666882266115</v>
      </c>
      <c r="AK36" s="32"/>
      <c r="AL36" s="44">
        <f t="shared" si="14"/>
        <v>4.5053785102821597E-2</v>
      </c>
      <c r="AM36" s="37">
        <f t="shared" si="15"/>
        <v>4.4112647931418468E-2</v>
      </c>
      <c r="AN36" s="38">
        <f t="shared" si="16"/>
        <v>-8.461545313442894E-3</v>
      </c>
      <c r="AO36" s="32"/>
      <c r="AP36" s="44">
        <f t="shared" si="17"/>
        <v>0.67807925293620697</v>
      </c>
      <c r="AQ36" s="37">
        <f t="shared" si="18"/>
        <v>0.67089673762573343</v>
      </c>
      <c r="AR36" s="37">
        <f t="shared" si="19"/>
        <v>0.19753100153234754</v>
      </c>
      <c r="AS36" s="37">
        <f t="shared" si="20"/>
        <v>9.4035969842510253E-2</v>
      </c>
      <c r="AT36" s="42">
        <v>1.7649999999999999</v>
      </c>
      <c r="AU36" s="64">
        <v>1.18</v>
      </c>
      <c r="AV36" s="32"/>
      <c r="AW36" s="44">
        <f>FQ36/C36</f>
        <v>0.10767536480161521</v>
      </c>
      <c r="AX36" s="37">
        <v>0.10539999999999999</v>
      </c>
      <c r="AY36" s="37">
        <f t="shared" si="21"/>
        <v>0.18326187300268887</v>
      </c>
      <c r="AZ36" s="37">
        <f t="shared" si="22"/>
        <v>0.21280360008728336</v>
      </c>
      <c r="BA36" s="38">
        <f t="shared" si="23"/>
        <v>0.23698668224627989</v>
      </c>
      <c r="BB36" s="32"/>
      <c r="BC36" s="44">
        <f t="shared" si="24"/>
        <v>0.17599999999999999</v>
      </c>
      <c r="BD36" s="37">
        <f t="shared" si="25"/>
        <v>0.20399999999999999</v>
      </c>
      <c r="BE36" s="38">
        <f t="shared" si="26"/>
        <v>0.22880000000000003</v>
      </c>
      <c r="BF36" s="32"/>
      <c r="BG36" s="44"/>
      <c r="BH36" s="38">
        <v>2.3E-2</v>
      </c>
      <c r="BI36" s="32"/>
      <c r="BJ36" s="44"/>
      <c r="BK36" s="38">
        <f>BC36-(4.5%+2.5%+3%+1%+BH36)</f>
        <v>4.2999999999999983E-2</v>
      </c>
      <c r="BL36" s="32"/>
      <c r="BM36" s="35">
        <f>Q36/FS36</f>
        <v>2.6848409212298769E-5</v>
      </c>
      <c r="BN36" s="37">
        <f t="shared" si="27"/>
        <v>1.6499440453758506E-3</v>
      </c>
      <c r="BO36" s="36">
        <f>FA36/E36</f>
        <v>5.7324993537279899E-3</v>
      </c>
      <c r="BP36" s="37">
        <f t="shared" si="28"/>
        <v>4.5394613867913346E-2</v>
      </c>
      <c r="BQ36" s="37">
        <f t="shared" si="29"/>
        <v>0.73372552558063275</v>
      </c>
      <c r="BR36" s="38">
        <f t="shared" si="30"/>
        <v>0.78402583876873477</v>
      </c>
      <c r="BS36" s="32"/>
      <c r="BT36" s="31">
        <v>9.7530000000000001</v>
      </c>
      <c r="BU36" s="32">
        <v>87.78</v>
      </c>
      <c r="BV36" s="33">
        <f t="shared" si="31"/>
        <v>97.533000000000001</v>
      </c>
      <c r="BW36" s="29">
        <v>7879.8090000000002</v>
      </c>
      <c r="BX36" s="32">
        <v>10.765000000000001</v>
      </c>
      <c r="BY36" s="32">
        <v>16.364000000000001</v>
      </c>
      <c r="BZ36" s="33">
        <f t="shared" si="32"/>
        <v>7852.68</v>
      </c>
      <c r="CA36" s="32">
        <v>747.80099999999993</v>
      </c>
      <c r="CB36" s="32">
        <v>205.43599999999998</v>
      </c>
      <c r="CC36" s="33">
        <f t="shared" si="33"/>
        <v>953.23699999999985</v>
      </c>
      <c r="CD36" s="32">
        <v>41.085999999999999</v>
      </c>
      <c r="CE36" s="32">
        <v>1.5660000000000001</v>
      </c>
      <c r="CF36" s="32">
        <v>34.021999999999998</v>
      </c>
      <c r="CG36" s="32">
        <v>9.3510000000007736</v>
      </c>
      <c r="CH36" s="33">
        <f t="shared" si="34"/>
        <v>8989.4750000000022</v>
      </c>
      <c r="CI36" s="32">
        <v>25.779</v>
      </c>
      <c r="CJ36" s="29">
        <v>5343.1350000000002</v>
      </c>
      <c r="CK36" s="33">
        <f t="shared" si="35"/>
        <v>5368.9140000000007</v>
      </c>
      <c r="CL36" s="32">
        <v>2351.002</v>
      </c>
      <c r="CM36" s="32">
        <v>57.360999999999876</v>
      </c>
      <c r="CN36" s="33">
        <f t="shared" si="36"/>
        <v>2408.3629999999998</v>
      </c>
      <c r="CO36" s="32">
        <v>244.25300000000001</v>
      </c>
      <c r="CP36" s="32">
        <v>967.94499999999994</v>
      </c>
      <c r="CQ36" s="65">
        <f t="shared" si="37"/>
        <v>8989.4750000000004</v>
      </c>
      <c r="CR36" s="32"/>
      <c r="CS36" s="66">
        <v>845.33399999999995</v>
      </c>
      <c r="CT36" s="32"/>
      <c r="CU36" s="28">
        <v>455</v>
      </c>
      <c r="CV36" s="113">
        <v>726</v>
      </c>
      <c r="CW36" s="113">
        <v>655</v>
      </c>
      <c r="CX36" s="113">
        <v>420</v>
      </c>
      <c r="CY36" s="113">
        <v>340</v>
      </c>
      <c r="CZ36" s="30">
        <v>0</v>
      </c>
      <c r="DA36" s="30">
        <f t="shared" si="38"/>
        <v>2596</v>
      </c>
      <c r="DB36" s="38">
        <f t="shared" si="39"/>
        <v>0.28878215913610084</v>
      </c>
      <c r="DC36" s="32"/>
      <c r="DD36" s="60" t="s">
        <v>227</v>
      </c>
      <c r="DE36" s="54">
        <v>51</v>
      </c>
      <c r="DF36" s="68">
        <v>6</v>
      </c>
      <c r="DG36" s="69" t="s">
        <v>154</v>
      </c>
      <c r="DH36" s="57" t="s">
        <v>159</v>
      </c>
      <c r="DI36" s="70">
        <v>0.4091919724463382</v>
      </c>
      <c r="DJ36" s="125">
        <v>2.1529730148375226E-2</v>
      </c>
      <c r="DK36" s="126">
        <v>2.1658867181130963E-2</v>
      </c>
      <c r="DL36" s="54"/>
      <c r="DM36" s="28">
        <v>833.12899999999991</v>
      </c>
      <c r="DN36" s="29">
        <v>967.42899999999997</v>
      </c>
      <c r="DO36" s="30">
        <v>1077.3679999999999</v>
      </c>
      <c r="DP36" s="29"/>
      <c r="DQ36" s="28">
        <v>938.29699254517857</v>
      </c>
      <c r="DR36" s="29">
        <v>1087.571514086457</v>
      </c>
      <c r="DS36" s="30">
        <v>1219.7860903087324</v>
      </c>
      <c r="DT36" s="54"/>
      <c r="DU36" s="60">
        <f t="shared" si="40"/>
        <v>4541.4264999999996</v>
      </c>
      <c r="DV36" s="29">
        <v>4536.741</v>
      </c>
      <c r="DW36" s="30">
        <v>4546.1120000000001</v>
      </c>
      <c r="DX36" s="29"/>
      <c r="DY36" s="67">
        <v>5331.232912188515</v>
      </c>
      <c r="DZ36" s="54"/>
      <c r="EA36" s="28">
        <v>141.13751148650894</v>
      </c>
      <c r="EB36" s="29">
        <v>14.034596188351378</v>
      </c>
      <c r="EC36" s="29">
        <v>685.88340809285364</v>
      </c>
      <c r="ED36" s="29">
        <v>85.879076855285518</v>
      </c>
      <c r="EE36" s="29">
        <v>904.91394219213453</v>
      </c>
      <c r="EF36" s="29">
        <v>225.87549173173895</v>
      </c>
      <c r="EG36" s="29">
        <v>40.467973453126675</v>
      </c>
      <c r="EH36" s="29">
        <v>0</v>
      </c>
      <c r="EI36" s="30">
        <v>5781.6170000000002</v>
      </c>
      <c r="EJ36" s="30">
        <f t="shared" si="41"/>
        <v>7879.8089999999993</v>
      </c>
      <c r="EK36" s="136">
        <v>6753.91</v>
      </c>
      <c r="EL36" s="137">
        <f t="shared" si="42"/>
        <v>0.85711595293743803</v>
      </c>
      <c r="EM36" s="54"/>
      <c r="EN36" s="44">
        <f t="shared" si="43"/>
        <v>1.7911285855597384E-2</v>
      </c>
      <c r="EO36" s="37">
        <f t="shared" si="44"/>
        <v>1.7810832963529165E-3</v>
      </c>
      <c r="EP36" s="37">
        <f t="shared" si="45"/>
        <v>8.7043151438423658E-2</v>
      </c>
      <c r="EQ36" s="37">
        <f t="shared" si="46"/>
        <v>1.0898624174175482E-2</v>
      </c>
      <c r="ER36" s="37">
        <f t="shared" si="47"/>
        <v>0.11483957824258616</v>
      </c>
      <c r="ES36" s="37">
        <f t="shared" si="48"/>
        <v>2.8665097305244195E-2</v>
      </c>
      <c r="ET36" s="37">
        <f t="shared" si="49"/>
        <v>5.1356541069874509E-3</v>
      </c>
      <c r="EU36" s="37">
        <f t="shared" si="50"/>
        <v>0</v>
      </c>
      <c r="EV36" s="37">
        <f t="shared" si="51"/>
        <v>0.73372552558063286</v>
      </c>
      <c r="EW36" s="70">
        <f t="shared" si="52"/>
        <v>1</v>
      </c>
      <c r="EX36" s="54"/>
      <c r="EY36" s="31">
        <v>45.170999999999999</v>
      </c>
      <c r="EZ36" s="32">
        <v>0</v>
      </c>
      <c r="FA36" s="65">
        <f t="shared" si="53"/>
        <v>45.170999999999999</v>
      </c>
      <c r="FC36" s="31">
        <f>BX36</f>
        <v>10.765000000000001</v>
      </c>
      <c r="FD36" s="32">
        <f>BY36</f>
        <v>16.364000000000001</v>
      </c>
      <c r="FE36" s="65">
        <f t="shared" si="54"/>
        <v>27.129000000000001</v>
      </c>
      <c r="FG36" s="28">
        <f>FK36*E36</f>
        <v>5781.6170000000002</v>
      </c>
      <c r="FH36" s="29">
        <f>E36*FL36</f>
        <v>2098.192</v>
      </c>
      <c r="FI36" s="30">
        <f t="shared" si="55"/>
        <v>7879.8090000000002</v>
      </c>
      <c r="FK36" s="44">
        <v>0.73372552558063275</v>
      </c>
      <c r="FL36" s="37">
        <v>0.26627447441936725</v>
      </c>
      <c r="FM36" s="38">
        <f t="shared" si="56"/>
        <v>1</v>
      </c>
      <c r="FN36" s="54"/>
      <c r="FO36" s="60">
        <f t="shared" si="57"/>
        <v>934.60349999999994</v>
      </c>
      <c r="FP36" s="29">
        <v>901.26200000000006</v>
      </c>
      <c r="FQ36" s="30">
        <v>967.94499999999994</v>
      </c>
      <c r="FS36" s="60">
        <f t="shared" si="58"/>
        <v>7709.9539999999997</v>
      </c>
      <c r="FT36" s="29">
        <v>7540.0990000000002</v>
      </c>
      <c r="FU36" s="30">
        <v>7879.8090000000002</v>
      </c>
      <c r="FW36" s="60">
        <f t="shared" si="59"/>
        <v>1799.8354999999999</v>
      </c>
      <c r="FX36" s="29">
        <v>1764.4659999999999</v>
      </c>
      <c r="FY36" s="30">
        <v>1835.2049999999999</v>
      </c>
      <c r="GA36" s="60">
        <f t="shared" si="60"/>
        <v>9509.789499999999</v>
      </c>
      <c r="GB36" s="54">
        <f t="shared" si="61"/>
        <v>9304.5650000000005</v>
      </c>
      <c r="GC36" s="68">
        <f t="shared" si="62"/>
        <v>9715.0139999999992</v>
      </c>
      <c r="GE36" s="60">
        <f t="shared" si="63"/>
        <v>5365.9335000000001</v>
      </c>
      <c r="GF36" s="29">
        <v>5388.732</v>
      </c>
      <c r="GG36" s="30">
        <v>5343.1350000000002</v>
      </c>
      <c r="GH36" s="29"/>
      <c r="GI36" s="60">
        <f t="shared" si="64"/>
        <v>8823.5404999999992</v>
      </c>
      <c r="GJ36" s="29">
        <v>8657.6059999999998</v>
      </c>
      <c r="GK36" s="30">
        <v>8989.4750000000004</v>
      </c>
      <c r="GL36" s="29"/>
      <c r="GM36" s="71">
        <f>DW36/C36</f>
        <v>0.50571496110729486</v>
      </c>
      <c r="GN36" s="62"/>
    </row>
    <row r="37" spans="1:196" x14ac:dyDescent="0.2">
      <c r="A37" s="1"/>
      <c r="B37" s="72" t="s">
        <v>230</v>
      </c>
      <c r="C37" s="28">
        <v>3940.9</v>
      </c>
      <c r="D37" s="29">
        <v>3794.252</v>
      </c>
      <c r="E37" s="29">
        <v>3186.0729999999999</v>
      </c>
      <c r="F37" s="29">
        <v>712.82899999999995</v>
      </c>
      <c r="G37" s="29">
        <v>2632.2950000000001</v>
      </c>
      <c r="H37" s="29">
        <f t="shared" ref="H37:H68" si="65">C37+F37</f>
        <v>4653.7290000000003</v>
      </c>
      <c r="I37" s="30">
        <f t="shared" ref="I37:I68" si="66">E37+F37</f>
        <v>3898.902</v>
      </c>
      <c r="J37" s="29"/>
      <c r="K37" s="31">
        <v>78.486000000000004</v>
      </c>
      <c r="L37" s="32">
        <v>15.962999999999999</v>
      </c>
      <c r="M37" s="32">
        <v>0.51400000000000001</v>
      </c>
      <c r="N37" s="33">
        <f t="shared" ref="N37:N68" si="67">K37+L37+M37</f>
        <v>94.962999999999994</v>
      </c>
      <c r="O37" s="32">
        <v>53.899000000000001</v>
      </c>
      <c r="P37" s="33">
        <f t="shared" ref="P37:P68" si="68">N37-O37</f>
        <v>41.063999999999993</v>
      </c>
      <c r="Q37" s="32">
        <v>4.4269999999999996</v>
      </c>
      <c r="R37" s="33">
        <f t="shared" ref="R37:R68" si="69">P37-Q37</f>
        <v>36.636999999999993</v>
      </c>
      <c r="S37" s="32">
        <v>3.3180000000000001</v>
      </c>
      <c r="T37" s="32">
        <v>1.974</v>
      </c>
      <c r="U37" s="32">
        <v>-0.443</v>
      </c>
      <c r="V37" s="33">
        <f t="shared" ref="V37:V68" si="70">R37+S37+T37+U37</f>
        <v>41.48599999999999</v>
      </c>
      <c r="W37" s="32">
        <v>10.551</v>
      </c>
      <c r="X37" s="34">
        <f t="shared" ref="X37:X68" si="71">V37-W37</f>
        <v>30.934999999999988</v>
      </c>
      <c r="Y37" s="32"/>
      <c r="Z37" s="35">
        <f t="shared" ref="Z37:Z68" si="72">K37/D37</f>
        <v>2.0685500066943367E-2</v>
      </c>
      <c r="AA37" s="36">
        <f t="shared" ref="AA37:AA68" si="73">L37/D37</f>
        <v>4.207153346693894E-3</v>
      </c>
      <c r="AB37" s="37">
        <f t="shared" ref="AB37:AB68" si="74">O37/(N37+S37+T37)</f>
        <v>0.53761907136801157</v>
      </c>
      <c r="AC37" s="37">
        <f t="shared" ref="AC37:AC68" si="75">O37/(N37+S37)</f>
        <v>0.54841729327133426</v>
      </c>
      <c r="AD37" s="37">
        <f t="shared" ref="AD37:AD68" si="76">O37/N37</f>
        <v>0.56757895180228091</v>
      </c>
      <c r="AE37" s="36">
        <f t="shared" ref="AE37:AE68" si="77">O37/D37</f>
        <v>1.4205434957931102E-2</v>
      </c>
      <c r="AF37" s="36">
        <f t="shared" ref="AF37:AF68" si="78">X37/D37</f>
        <v>8.1531221437057926E-3</v>
      </c>
      <c r="AG37" s="36">
        <f>X37/DU37</f>
        <v>1.5349287462606727E-2</v>
      </c>
      <c r="AH37" s="36">
        <f>(P37+S37+T37)/DU37</f>
        <v>2.3000858885294892E-2</v>
      </c>
      <c r="AI37" s="36">
        <f>R37/DU37</f>
        <v>1.817849829537814E-2</v>
      </c>
      <c r="AJ37" s="38">
        <f>X37/FO37</f>
        <v>7.9790766865745905E-2</v>
      </c>
      <c r="AK37" s="32"/>
      <c r="AL37" s="44">
        <f t="shared" ref="AL37:AL68" si="79">(FU37-FT37)/FT37</f>
        <v>5.0273176848632951E-2</v>
      </c>
      <c r="AM37" s="37">
        <f t="shared" ref="AM37:AM68" si="80">(GC37-GB37)/GB37</f>
        <v>2.8021203239547973E-2</v>
      </c>
      <c r="AN37" s="38">
        <f t="shared" ref="AN37:AN68" si="81">(GG37-GF37)/GF37</f>
        <v>6.3125278423196887E-2</v>
      </c>
      <c r="AO37" s="32"/>
      <c r="AP37" s="44">
        <f t="shared" ref="AP37:AP68" si="82">G37/E37</f>
        <v>0.826187912204146</v>
      </c>
      <c r="AQ37" s="37">
        <f t="shared" ref="AQ37:AQ68" si="83">CJ37/(CJ37+CI37+CL37+CO37)</f>
        <v>0.75448548967700346</v>
      </c>
      <c r="AR37" s="37">
        <f t="shared" ref="AR37:AR68" si="84">((CI37+CL37+CO37)-CS37)/CH37</f>
        <v>4.6878378035474115E-2</v>
      </c>
      <c r="AS37" s="37">
        <f t="shared" ref="AS37:AS68" si="85">CS37/CQ37</f>
        <v>0.17047451089852575</v>
      </c>
      <c r="AT37" s="42">
        <v>2.39</v>
      </c>
      <c r="AU37" s="64">
        <v>1.24</v>
      </c>
      <c r="AV37" s="32"/>
      <c r="AW37" s="44">
        <f>FQ37/C37</f>
        <v>0.10701971630845745</v>
      </c>
      <c r="AX37" s="37">
        <v>0.10800000000000001</v>
      </c>
      <c r="AY37" s="37">
        <f t="shared" ref="AY37:AY68" si="86">(DM37)/DW37</f>
        <v>0.19408439893236568</v>
      </c>
      <c r="AZ37" s="37">
        <f t="shared" ref="AZ37:AZ68" si="87">(DN37)/DW37</f>
        <v>0.21346773740228372</v>
      </c>
      <c r="BA37" s="38">
        <f t="shared" ref="BA37:BA68" si="88">(DO37)/DW37</f>
        <v>0.23769691048968125</v>
      </c>
      <c r="BB37" s="32"/>
      <c r="BC37" s="44">
        <f t="shared" ref="BC37:BC68" si="89">DQ37/DY37</f>
        <v>0.17692603929796322</v>
      </c>
      <c r="BD37" s="37">
        <f t="shared" ref="BD37:BD68" si="90">DR37/DY37</f>
        <v>0.19625276124650373</v>
      </c>
      <c r="BE37" s="38">
        <f t="shared" ref="BE37:BE68" si="91">DS37/DY37</f>
        <v>0.22043742109594439</v>
      </c>
      <c r="BF37" s="32"/>
      <c r="BG37" s="44"/>
      <c r="BH37" s="38">
        <v>2.9000000000000001E-2</v>
      </c>
      <c r="BI37" s="32"/>
      <c r="BJ37" s="44"/>
      <c r="BK37" s="38">
        <f>BC37-(4.5%+2.5%+3%+1%+BH37)</f>
        <v>3.7926039297963204E-2</v>
      </c>
      <c r="BL37" s="32"/>
      <c r="BM37" s="35">
        <f>Q37/FS37</f>
        <v>1.4235552899452848E-3</v>
      </c>
      <c r="BN37" s="37">
        <f t="shared" ref="BN37:BN68" si="92">Q37/(P37+S37+T37)</f>
        <v>9.5500043144361044E-2</v>
      </c>
      <c r="BO37" s="36">
        <f>FA37/E37</f>
        <v>4.1100753184249075E-3</v>
      </c>
      <c r="BP37" s="37">
        <f t="shared" ref="BP37:BP68" si="93">FA37/(FQ37+FE37)</f>
        <v>2.9927255856897667E-2</v>
      </c>
      <c r="BQ37" s="37">
        <f t="shared" ref="BQ37:BQ68" si="94">FG37/FI37</f>
        <v>0.7142133905908622</v>
      </c>
      <c r="BR37" s="38">
        <f t="shared" ref="BR37:BR68" si="95">(BQ37*E37+F37)/(E37+F37)</f>
        <v>0.76646322477456463</v>
      </c>
      <c r="BS37" s="32"/>
      <c r="BT37" s="31">
        <v>41.186</v>
      </c>
      <c r="BU37" s="32">
        <v>72.77</v>
      </c>
      <c r="BV37" s="33">
        <f t="shared" ref="BV37:BV68" si="96">BT37+BU37</f>
        <v>113.95599999999999</v>
      </c>
      <c r="BW37" s="29">
        <v>3186.0729999999999</v>
      </c>
      <c r="BX37" s="32">
        <v>7.6689999999999996</v>
      </c>
      <c r="BY37" s="32">
        <v>8.1379999999999999</v>
      </c>
      <c r="BZ37" s="33">
        <f t="shared" ref="BZ37:BZ68" si="97">BW37-BX37-BY37</f>
        <v>3170.2660000000001</v>
      </c>
      <c r="CA37" s="32">
        <v>557.10500000000002</v>
      </c>
      <c r="CB37" s="32">
        <v>72.046999999999997</v>
      </c>
      <c r="CC37" s="33">
        <f t="shared" ref="CC37:CC68" si="98">CA37+CB37</f>
        <v>629.15200000000004</v>
      </c>
      <c r="CD37" s="32">
        <v>6.9119999999999999</v>
      </c>
      <c r="CE37" s="32">
        <v>3.0609999999999999</v>
      </c>
      <c r="CF37" s="32">
        <v>8.3960000000000008</v>
      </c>
      <c r="CG37" s="32">
        <v>9.1569999999998402</v>
      </c>
      <c r="CH37" s="33">
        <f t="shared" ref="CH37:CH68" si="99">BV37+BZ37+CC37+CD37+CE37+CF37+CG37</f>
        <v>3940.9</v>
      </c>
      <c r="CI37" s="32">
        <v>11.566000000000001</v>
      </c>
      <c r="CJ37" s="29">
        <v>2632.2950000000001</v>
      </c>
      <c r="CK37" s="33">
        <f t="shared" ref="CK37:CK68" si="100">CI37+CJ37</f>
        <v>2643.8609999999999</v>
      </c>
      <c r="CL37" s="32">
        <v>755</v>
      </c>
      <c r="CM37" s="32">
        <v>30.285000000000196</v>
      </c>
      <c r="CN37" s="33">
        <f t="shared" ref="CN37:CN68" si="101">CL37+CM37</f>
        <v>785.2850000000002</v>
      </c>
      <c r="CO37" s="32">
        <v>90</v>
      </c>
      <c r="CP37" s="32">
        <v>421.75400000000002</v>
      </c>
      <c r="CQ37" s="65">
        <f t="shared" ref="CQ37:CQ68" si="102">CK37+CN37+CO37+CP37</f>
        <v>3940.9</v>
      </c>
      <c r="CR37" s="32"/>
      <c r="CS37" s="66">
        <v>671.82300000000009</v>
      </c>
      <c r="CT37" s="32"/>
      <c r="CU37" s="28">
        <v>75</v>
      </c>
      <c r="CV37" s="113">
        <v>200</v>
      </c>
      <c r="CW37" s="113">
        <v>300</v>
      </c>
      <c r="CX37" s="113">
        <v>170</v>
      </c>
      <c r="CY37" s="113">
        <v>100</v>
      </c>
      <c r="CZ37" s="30">
        <v>0</v>
      </c>
      <c r="DA37" s="30">
        <f t="shared" ref="DA37:DA68" si="103">CU37+CV37+CW37+CX37+CY37+CZ37</f>
        <v>845</v>
      </c>
      <c r="DB37" s="38">
        <f t="shared" ref="DB37:DB68" si="104">DA37/C37</f>
        <v>0.2144180263391611</v>
      </c>
      <c r="DC37" s="32"/>
      <c r="DD37" s="60" t="s">
        <v>222</v>
      </c>
      <c r="DE37" s="54">
        <v>23.2</v>
      </c>
      <c r="DF37" s="68">
        <v>2</v>
      </c>
      <c r="DG37" s="69" t="s">
        <v>154</v>
      </c>
      <c r="DH37" s="57" t="s">
        <v>159</v>
      </c>
      <c r="DI37" s="70">
        <v>0.27290251449301128</v>
      </c>
      <c r="DJ37" s="125">
        <v>9.2070305321979001E-3</v>
      </c>
      <c r="DK37" s="126">
        <v>8.4127207261658083E-3</v>
      </c>
      <c r="DL37" s="54"/>
      <c r="DM37" s="28">
        <v>400.51799999999997</v>
      </c>
      <c r="DN37" s="29">
        <v>440.51799999999997</v>
      </c>
      <c r="DO37" s="30">
        <v>490.51799999999997</v>
      </c>
      <c r="DP37" s="29"/>
      <c r="DQ37" s="28">
        <v>419.44900000000001</v>
      </c>
      <c r="DR37" s="29">
        <v>465.26799999999997</v>
      </c>
      <c r="DS37" s="30">
        <v>522.60400000000004</v>
      </c>
      <c r="DT37" s="54"/>
      <c r="DU37" s="60">
        <f t="shared" ref="DU37:DU68" si="105">DV37/2+DW37/2</f>
        <v>2015.4030000000002</v>
      </c>
      <c r="DV37" s="29">
        <v>1967.1780000000001</v>
      </c>
      <c r="DW37" s="30">
        <v>2063.6280000000002</v>
      </c>
      <c r="DX37" s="29"/>
      <c r="DY37" s="67">
        <v>2370.759</v>
      </c>
      <c r="DZ37" s="54"/>
      <c r="EA37" s="28">
        <v>29.917999999999999</v>
      </c>
      <c r="EB37" s="29">
        <v>11.968</v>
      </c>
      <c r="EC37" s="29">
        <v>239.726</v>
      </c>
      <c r="ED37" s="29">
        <v>34.868000000000002</v>
      </c>
      <c r="EE37" s="29">
        <v>563.02099999999996</v>
      </c>
      <c r="EF37" s="29">
        <v>23.931999999999999</v>
      </c>
      <c r="EG37" s="29">
        <v>7.1029999999999998</v>
      </c>
      <c r="EH37" s="29">
        <v>1.0000000002037268E-3</v>
      </c>
      <c r="EI37" s="30">
        <v>2275.5360000000001</v>
      </c>
      <c r="EJ37" s="30">
        <f t="shared" ref="EJ37:EJ68" si="106">EA37+EB37+EC37+ED37+EE37+EF37+EG37+EH37+EI37</f>
        <v>3186.0730000000003</v>
      </c>
      <c r="EK37" s="136">
        <v>2727.2774030199898</v>
      </c>
      <c r="EL37" s="137">
        <f t="shared" ref="EL37:EL68" si="107">EK37/EJ37</f>
        <v>0.85599965946166001</v>
      </c>
      <c r="EM37" s="54"/>
      <c r="EN37" s="44">
        <f t="shared" ref="EN37:EN69" si="108">EA37/$EJ37</f>
        <v>9.3902430986358438E-3</v>
      </c>
      <c r="EO37" s="37">
        <f t="shared" ref="EO37:EO69" si="109">EB37/$EJ37</f>
        <v>3.7563483322572955E-3</v>
      </c>
      <c r="EP37" s="37">
        <f t="shared" ref="EP37:EP69" si="110">EC37/$EJ37</f>
        <v>7.5241841602499374E-2</v>
      </c>
      <c r="EQ37" s="37">
        <f t="shared" ref="EQ37:EQ69" si="111">ED37/$EJ37</f>
        <v>1.0943879816940791E-2</v>
      </c>
      <c r="ER37" s="37">
        <f t="shared" ref="ER37:ER69" si="112">EE37/$EJ37</f>
        <v>0.17671315126803433</v>
      </c>
      <c r="ES37" s="37">
        <f t="shared" ref="ES37:ES69" si="113">EF37/$EJ37</f>
        <v>7.5114412004997988E-3</v>
      </c>
      <c r="ET37" s="37">
        <f t="shared" ref="ET37:ET69" si="114">EG37/$EJ37</f>
        <v>2.2293902242666755E-3</v>
      </c>
      <c r="EU37" s="37">
        <f t="shared" ref="EU37:EU69" si="115">EH37/$EJ37</f>
        <v>3.1386600376191217E-7</v>
      </c>
      <c r="EV37" s="37">
        <f t="shared" ref="EV37:EV69" si="116">EI37/$EJ37</f>
        <v>0.71421339059086209</v>
      </c>
      <c r="EW37" s="70">
        <f t="shared" ref="EW37:EW68" si="117">EN37+EO37+EP37+EQ37+ER37+ES37+ET37+EU37+EV37</f>
        <v>0.99999999999999989</v>
      </c>
      <c r="EX37" s="54"/>
      <c r="EY37" s="31">
        <v>1.4419999999999999</v>
      </c>
      <c r="EZ37" s="32">
        <v>11.653</v>
      </c>
      <c r="FA37" s="65">
        <f t="shared" ref="FA37:FA68" si="118">EY37+EZ37</f>
        <v>13.095000000000001</v>
      </c>
      <c r="FC37" s="31">
        <f>BX37</f>
        <v>7.6689999999999996</v>
      </c>
      <c r="FD37" s="32">
        <f>BY37</f>
        <v>8.1379999999999999</v>
      </c>
      <c r="FE37" s="65">
        <f t="shared" ref="FE37:FE68" si="119">FC37+FD37</f>
        <v>15.806999999999999</v>
      </c>
      <c r="FG37" s="28">
        <f>FK37*E37</f>
        <v>2275.5360000000001</v>
      </c>
      <c r="FH37" s="29">
        <f>E37*FL37</f>
        <v>910.53699999999992</v>
      </c>
      <c r="FI37" s="30">
        <f t="shared" ref="FI37:FI68" si="120">FG37+FH37</f>
        <v>3186.0729999999999</v>
      </c>
      <c r="FK37" s="44">
        <v>0.7142133905908622</v>
      </c>
      <c r="FL37" s="37">
        <v>0.2857866094091378</v>
      </c>
      <c r="FM37" s="38">
        <f t="shared" ref="FM37:FM68" si="121">FK37+FL37</f>
        <v>1</v>
      </c>
      <c r="FN37" s="54"/>
      <c r="FO37" s="60">
        <f t="shared" ref="FO37:FO68" si="122">FP37/2+FQ37/2</f>
        <v>387.70150000000001</v>
      </c>
      <c r="FP37" s="29">
        <v>353.649</v>
      </c>
      <c r="FQ37" s="30">
        <v>421.75400000000002</v>
      </c>
      <c r="FS37" s="60">
        <f t="shared" ref="FS37:FS68" si="123">FT37/2+FU37/2</f>
        <v>3109.8194999999996</v>
      </c>
      <c r="FT37" s="29">
        <v>3033.5659999999998</v>
      </c>
      <c r="FU37" s="30">
        <v>3186.0729999999999</v>
      </c>
      <c r="FW37" s="60">
        <f t="shared" ref="FW37:FW68" si="124">FX37/2+FY37/2</f>
        <v>735.94550000000004</v>
      </c>
      <c r="FX37" s="29">
        <v>759.06200000000001</v>
      </c>
      <c r="FY37" s="30">
        <v>712.82899999999995</v>
      </c>
      <c r="GA37" s="60">
        <f t="shared" ref="GA37:GA68" si="125">GB37/2+GC37/2</f>
        <v>3845.7649999999999</v>
      </c>
      <c r="GB37" s="54">
        <f t="shared" ref="GB37:GB68" si="126">FT37+FX37</f>
        <v>3792.6279999999997</v>
      </c>
      <c r="GC37" s="68">
        <f t="shared" ref="GC37:GC68" si="127">FU37+FY37</f>
        <v>3898.902</v>
      </c>
      <c r="GE37" s="60">
        <f t="shared" ref="GE37:GE68" si="128">GF37/2+GG37/2</f>
        <v>2554.1459999999997</v>
      </c>
      <c r="GF37" s="29">
        <v>2475.9969999999998</v>
      </c>
      <c r="GG37" s="30">
        <v>2632.2950000000001</v>
      </c>
      <c r="GH37" s="29"/>
      <c r="GI37" s="60">
        <f t="shared" ref="GI37:GI68" si="129">GJ37/2+GK37/2</f>
        <v>3794.252</v>
      </c>
      <c r="GJ37" s="29">
        <v>3647.6039999999998</v>
      </c>
      <c r="GK37" s="30">
        <v>3940.9</v>
      </c>
      <c r="GL37" s="29"/>
      <c r="GM37" s="71">
        <f>DW37/C37</f>
        <v>0.52364383770204781</v>
      </c>
      <c r="GN37" s="62"/>
    </row>
    <row r="38" spans="1:196" x14ac:dyDescent="0.2">
      <c r="A38" s="1"/>
      <c r="B38" s="72" t="s">
        <v>189</v>
      </c>
      <c r="C38" s="28">
        <v>5437.951</v>
      </c>
      <c r="D38" s="29">
        <v>5260.9310000000005</v>
      </c>
      <c r="E38" s="29">
        <v>4463.317</v>
      </c>
      <c r="F38" s="29">
        <v>1837.9259999999999</v>
      </c>
      <c r="G38" s="29">
        <v>3750.42</v>
      </c>
      <c r="H38" s="29">
        <f t="shared" si="65"/>
        <v>7275.8770000000004</v>
      </c>
      <c r="I38" s="30">
        <f t="shared" si="66"/>
        <v>6301.2430000000004</v>
      </c>
      <c r="J38" s="29"/>
      <c r="K38" s="31">
        <v>130.001</v>
      </c>
      <c r="L38" s="32">
        <v>32.500999999999998</v>
      </c>
      <c r="M38" s="32">
        <v>0.12</v>
      </c>
      <c r="N38" s="33">
        <f t="shared" si="67"/>
        <v>162.62200000000001</v>
      </c>
      <c r="O38" s="32">
        <v>83.165000000000006</v>
      </c>
      <c r="P38" s="33">
        <f t="shared" si="68"/>
        <v>79.457000000000008</v>
      </c>
      <c r="Q38" s="32">
        <v>-7.1420000000000003</v>
      </c>
      <c r="R38" s="33">
        <f t="shared" si="69"/>
        <v>86.599000000000004</v>
      </c>
      <c r="S38" s="32">
        <v>10.637</v>
      </c>
      <c r="T38" s="32">
        <v>0.67600000000000005</v>
      </c>
      <c r="U38" s="32">
        <v>1.7000000000000001E-2</v>
      </c>
      <c r="V38" s="33">
        <f t="shared" si="70"/>
        <v>97.929000000000002</v>
      </c>
      <c r="W38" s="32">
        <v>22.463000000000001</v>
      </c>
      <c r="X38" s="34">
        <f t="shared" si="71"/>
        <v>75.466000000000008</v>
      </c>
      <c r="Y38" s="32"/>
      <c r="Z38" s="35">
        <f t="shared" si="72"/>
        <v>2.4710645321141828E-2</v>
      </c>
      <c r="AA38" s="36">
        <f t="shared" si="73"/>
        <v>6.1778038906041529E-3</v>
      </c>
      <c r="AB38" s="37">
        <f t="shared" si="74"/>
        <v>0.47813838502889011</v>
      </c>
      <c r="AC38" s="37">
        <f t="shared" si="75"/>
        <v>0.48000392476004133</v>
      </c>
      <c r="AD38" s="37">
        <f t="shared" si="76"/>
        <v>0.51140067149586155</v>
      </c>
      <c r="AE38" s="36">
        <f t="shared" si="77"/>
        <v>1.5808038539186314E-2</v>
      </c>
      <c r="AF38" s="36">
        <f t="shared" si="78"/>
        <v>1.4344609347661089E-2</v>
      </c>
      <c r="AG38" s="36">
        <f>X38/DU38</f>
        <v>2.642514061532137E-2</v>
      </c>
      <c r="AH38" s="36">
        <f>(P38+S38+T38)/DU38</f>
        <v>3.1783982371567605E-2</v>
      </c>
      <c r="AI38" s="36">
        <f>R38/DU38</f>
        <v>3.0323466887687372E-2</v>
      </c>
      <c r="AJ38" s="38">
        <f>X38/FO38</f>
        <v>0.11454356969283942</v>
      </c>
      <c r="AK38" s="32"/>
      <c r="AL38" s="44">
        <f t="shared" si="79"/>
        <v>6.4917920295970391E-2</v>
      </c>
      <c r="AM38" s="37">
        <f t="shared" si="80"/>
        <v>0.100995540449848</v>
      </c>
      <c r="AN38" s="38">
        <f t="shared" si="81"/>
        <v>3.5500720351688442E-2</v>
      </c>
      <c r="AO38" s="32"/>
      <c r="AP38" s="44">
        <f t="shared" si="82"/>
        <v>0.840276413259466</v>
      </c>
      <c r="AQ38" s="37">
        <f t="shared" si="83"/>
        <v>0.79933911649030964</v>
      </c>
      <c r="AR38" s="37">
        <f t="shared" si="84"/>
        <v>1.8426793474233233E-2</v>
      </c>
      <c r="AS38" s="37">
        <f t="shared" si="85"/>
        <v>0.15470477758994153</v>
      </c>
      <c r="AT38" s="42">
        <v>2.13</v>
      </c>
      <c r="AU38" s="64">
        <v>1.36</v>
      </c>
      <c r="AV38" s="32"/>
      <c r="AW38" s="44">
        <f>FQ38/C38</f>
        <v>0.12795701910517399</v>
      </c>
      <c r="AX38" s="37">
        <v>0.11220000000000001</v>
      </c>
      <c r="AY38" s="37">
        <f t="shared" si="86"/>
        <v>0.21882736503728759</v>
      </c>
      <c r="AZ38" s="37">
        <f t="shared" si="87"/>
        <v>0.21882736503728759</v>
      </c>
      <c r="BA38" s="38">
        <f t="shared" si="88"/>
        <v>0.24306480329241362</v>
      </c>
      <c r="BB38" s="32"/>
      <c r="BC38" s="44">
        <f t="shared" si="89"/>
        <v>0.19396607128924723</v>
      </c>
      <c r="BD38" s="37">
        <f t="shared" si="90"/>
        <v>0.19752166501362009</v>
      </c>
      <c r="BE38" s="38">
        <f t="shared" si="91"/>
        <v>0.22164744473800754</v>
      </c>
      <c r="BF38" s="32"/>
      <c r="BG38" s="44"/>
      <c r="BH38" s="38"/>
      <c r="BI38" s="32"/>
      <c r="BJ38" s="44"/>
      <c r="BK38" s="38"/>
      <c r="BL38" s="32"/>
      <c r="BM38" s="35">
        <f>Q38/FS38</f>
        <v>-1.6504616994440383E-3</v>
      </c>
      <c r="BN38" s="37">
        <f t="shared" si="92"/>
        <v>-7.8682384047592813E-2</v>
      </c>
      <c r="BO38" s="36">
        <f>FA38/E38</f>
        <v>1.1340444785794958E-2</v>
      </c>
      <c r="BP38" s="37">
        <f t="shared" si="93"/>
        <v>7.0649223034415967E-2</v>
      </c>
      <c r="BQ38" s="37">
        <f t="shared" si="94"/>
        <v>0.75665161134644932</v>
      </c>
      <c r="BR38" s="38">
        <f t="shared" si="95"/>
        <v>0.82763067540801072</v>
      </c>
      <c r="BS38" s="32"/>
      <c r="BT38" s="31">
        <v>55.734000000000002</v>
      </c>
      <c r="BU38" s="32">
        <v>165.26599999999999</v>
      </c>
      <c r="BV38" s="33">
        <f t="shared" si="96"/>
        <v>221</v>
      </c>
      <c r="BW38" s="29">
        <v>4463.317</v>
      </c>
      <c r="BX38" s="32">
        <v>11.4</v>
      </c>
      <c r="BY38" s="32">
        <v>9.2170000000000005</v>
      </c>
      <c r="BZ38" s="33">
        <f t="shared" si="97"/>
        <v>4442.7000000000007</v>
      </c>
      <c r="CA38" s="32">
        <v>600.11</v>
      </c>
      <c r="CB38" s="32">
        <v>134.76</v>
      </c>
      <c r="CC38" s="33">
        <f t="shared" si="98"/>
        <v>734.87</v>
      </c>
      <c r="CD38" s="32">
        <v>1.597</v>
      </c>
      <c r="CE38" s="32">
        <v>0.84199999999999997</v>
      </c>
      <c r="CF38" s="32">
        <v>14.244999999999999</v>
      </c>
      <c r="CG38" s="32">
        <v>22.696999999999292</v>
      </c>
      <c r="CH38" s="33">
        <f t="shared" si="99"/>
        <v>5437.9509999999991</v>
      </c>
      <c r="CI38" s="32">
        <v>0.94099999999999995</v>
      </c>
      <c r="CJ38" s="29">
        <v>3750.42</v>
      </c>
      <c r="CK38" s="33">
        <f t="shared" si="100"/>
        <v>3751.3609999999999</v>
      </c>
      <c r="CL38" s="32">
        <v>870.41200000000003</v>
      </c>
      <c r="CM38" s="32">
        <v>50.226000000000113</v>
      </c>
      <c r="CN38" s="33">
        <f t="shared" si="101"/>
        <v>920.63800000000015</v>
      </c>
      <c r="CO38" s="32">
        <v>70.128</v>
      </c>
      <c r="CP38" s="32">
        <v>695.82399999999996</v>
      </c>
      <c r="CQ38" s="65">
        <f t="shared" si="102"/>
        <v>5437.9509999999991</v>
      </c>
      <c r="CR38" s="32"/>
      <c r="CS38" s="66">
        <v>841.27700000000004</v>
      </c>
      <c r="CT38" s="32"/>
      <c r="CU38" s="28">
        <v>270</v>
      </c>
      <c r="CV38" s="113">
        <v>175</v>
      </c>
      <c r="CW38" s="113">
        <v>75</v>
      </c>
      <c r="CX38" s="113">
        <v>200</v>
      </c>
      <c r="CY38" s="113">
        <v>100</v>
      </c>
      <c r="CZ38" s="30">
        <v>100</v>
      </c>
      <c r="DA38" s="30">
        <f t="shared" si="103"/>
        <v>920</v>
      </c>
      <c r="DB38" s="38">
        <f t="shared" si="104"/>
        <v>0.16918136996821045</v>
      </c>
      <c r="DC38" s="32"/>
      <c r="DD38" s="60" t="s">
        <v>226</v>
      </c>
      <c r="DE38" s="54">
        <v>41.7</v>
      </c>
      <c r="DF38" s="68">
        <v>4</v>
      </c>
      <c r="DG38" s="69" t="s">
        <v>154</v>
      </c>
      <c r="DH38" s="68"/>
      <c r="DI38" s="70" t="s">
        <v>239</v>
      </c>
      <c r="DJ38" s="125">
        <v>1.8830161755759425E-2</v>
      </c>
      <c r="DK38" s="126">
        <v>2.169097906022659E-2</v>
      </c>
      <c r="DL38" s="54"/>
      <c r="DM38" s="28">
        <v>631.99400000000003</v>
      </c>
      <c r="DN38" s="29">
        <v>631.99400000000003</v>
      </c>
      <c r="DO38" s="30">
        <v>701.99400000000003</v>
      </c>
      <c r="DP38" s="29"/>
      <c r="DQ38" s="28">
        <v>691.12400000000002</v>
      </c>
      <c r="DR38" s="29">
        <v>703.79300000000001</v>
      </c>
      <c r="DS38" s="30">
        <v>789.75599999999997</v>
      </c>
      <c r="DT38" s="54"/>
      <c r="DU38" s="60">
        <f t="shared" si="105"/>
        <v>2855.8410000000003</v>
      </c>
      <c r="DV38" s="29">
        <v>2823.5880000000002</v>
      </c>
      <c r="DW38" s="30">
        <v>2888.0940000000001</v>
      </c>
      <c r="DX38" s="29"/>
      <c r="DY38" s="67">
        <v>3563.1179999999999</v>
      </c>
      <c r="DZ38" s="54"/>
      <c r="EA38" s="28">
        <v>206.39500000000001</v>
      </c>
      <c r="EB38" s="29">
        <v>44.283000000000001</v>
      </c>
      <c r="EC38" s="29">
        <v>186.04900000000001</v>
      </c>
      <c r="ED38" s="29">
        <v>76.414000000000001</v>
      </c>
      <c r="EE38" s="29">
        <v>472.12</v>
      </c>
      <c r="EF38" s="29">
        <v>86.59</v>
      </c>
      <c r="EG38" s="29">
        <v>14.289</v>
      </c>
      <c r="EH38" s="29">
        <v>9.9999999883948476E-4</v>
      </c>
      <c r="EI38" s="30">
        <v>3377.1759999999999</v>
      </c>
      <c r="EJ38" s="30">
        <f t="shared" si="106"/>
        <v>4463.3169999999991</v>
      </c>
      <c r="EK38" s="136">
        <v>3840.8226532399899</v>
      </c>
      <c r="EL38" s="137">
        <f t="shared" si="107"/>
        <v>0.86053100266908911</v>
      </c>
      <c r="EM38" s="54"/>
      <c r="EN38" s="44">
        <f t="shared" si="108"/>
        <v>4.6242514255653372E-2</v>
      </c>
      <c r="EO38" s="37">
        <f t="shared" si="109"/>
        <v>9.9215448958700474E-3</v>
      </c>
      <c r="EP38" s="37">
        <f t="shared" si="110"/>
        <v>4.168402109910635E-2</v>
      </c>
      <c r="EQ38" s="37">
        <f t="shared" si="111"/>
        <v>1.7120451000903592E-2</v>
      </c>
      <c r="ER38" s="37">
        <f t="shared" si="112"/>
        <v>0.10577783294352611</v>
      </c>
      <c r="ES38" s="37">
        <f t="shared" si="113"/>
        <v>1.9400369725027379E-2</v>
      </c>
      <c r="ET38" s="37">
        <f t="shared" si="114"/>
        <v>3.2014306848471667E-3</v>
      </c>
      <c r="EU38" s="37">
        <f t="shared" si="115"/>
        <v>2.2404861649743564E-7</v>
      </c>
      <c r="EV38" s="37">
        <f t="shared" si="116"/>
        <v>0.75665161134644943</v>
      </c>
      <c r="EW38" s="70">
        <f t="shared" si="117"/>
        <v>0.99999999999999989</v>
      </c>
      <c r="EX38" s="54"/>
      <c r="EY38" s="31">
        <v>28.198</v>
      </c>
      <c r="EZ38" s="32">
        <v>22.417999999999999</v>
      </c>
      <c r="FA38" s="65">
        <f t="shared" si="118"/>
        <v>50.616</v>
      </c>
      <c r="FC38" s="31">
        <f>BX38</f>
        <v>11.4</v>
      </c>
      <c r="FD38" s="32">
        <f>BY38</f>
        <v>9.2170000000000005</v>
      </c>
      <c r="FE38" s="65">
        <f t="shared" si="119"/>
        <v>20.617000000000001</v>
      </c>
      <c r="FG38" s="28">
        <f>FK38*E38</f>
        <v>3377.1759999999999</v>
      </c>
      <c r="FH38" s="29">
        <f>E38*FL38</f>
        <v>1086.1409999999998</v>
      </c>
      <c r="FI38" s="30">
        <f t="shared" si="120"/>
        <v>4463.317</v>
      </c>
      <c r="FK38" s="44">
        <v>0.75665161134644932</v>
      </c>
      <c r="FL38" s="37">
        <v>0.24334838865355068</v>
      </c>
      <c r="FM38" s="38">
        <f t="shared" si="121"/>
        <v>1</v>
      </c>
      <c r="FN38" s="54"/>
      <c r="FO38" s="60">
        <f t="shared" si="122"/>
        <v>658.84099999999989</v>
      </c>
      <c r="FP38" s="29">
        <v>621.85799999999995</v>
      </c>
      <c r="FQ38" s="30">
        <v>695.82399999999996</v>
      </c>
      <c r="FS38" s="60">
        <f t="shared" si="123"/>
        <v>4327.2739999999994</v>
      </c>
      <c r="FT38" s="29">
        <v>4191.2309999999998</v>
      </c>
      <c r="FU38" s="30">
        <v>4463.317</v>
      </c>
      <c r="FW38" s="60">
        <f t="shared" si="124"/>
        <v>1684.9589999999998</v>
      </c>
      <c r="FX38" s="29">
        <v>1531.992</v>
      </c>
      <c r="FY38" s="30">
        <v>1837.9259999999999</v>
      </c>
      <c r="GA38" s="60">
        <f t="shared" si="125"/>
        <v>6012.2330000000002</v>
      </c>
      <c r="GB38" s="54">
        <f t="shared" si="126"/>
        <v>5723.223</v>
      </c>
      <c r="GC38" s="68">
        <f t="shared" si="127"/>
        <v>6301.2430000000004</v>
      </c>
      <c r="GE38" s="60">
        <f t="shared" si="128"/>
        <v>3686.1310000000003</v>
      </c>
      <c r="GF38" s="29">
        <v>3621.8420000000001</v>
      </c>
      <c r="GG38" s="30">
        <v>3750.42</v>
      </c>
      <c r="GH38" s="29"/>
      <c r="GI38" s="60">
        <f t="shared" si="129"/>
        <v>5260.9310000000005</v>
      </c>
      <c r="GJ38" s="29">
        <v>5083.9110000000001</v>
      </c>
      <c r="GK38" s="30">
        <v>5437.951</v>
      </c>
      <c r="GL38" s="29"/>
      <c r="GM38" s="71">
        <f>DW38/C38</f>
        <v>0.53109967338800956</v>
      </c>
      <c r="GN38" s="62"/>
    </row>
    <row r="39" spans="1:196" x14ac:dyDescent="0.2">
      <c r="A39" s="1"/>
      <c r="B39" s="72" t="s">
        <v>190</v>
      </c>
      <c r="C39" s="28">
        <v>2908.5889999999999</v>
      </c>
      <c r="D39" s="29">
        <v>2778.8620000000001</v>
      </c>
      <c r="E39" s="29">
        <v>2397.4299999999998</v>
      </c>
      <c r="F39" s="29">
        <v>338.36200000000002</v>
      </c>
      <c r="G39" s="29">
        <v>1825.172</v>
      </c>
      <c r="H39" s="29">
        <f t="shared" si="65"/>
        <v>3246.951</v>
      </c>
      <c r="I39" s="30">
        <f t="shared" si="66"/>
        <v>2735.7919999999999</v>
      </c>
      <c r="J39" s="29"/>
      <c r="K39" s="31">
        <v>56.726999999999997</v>
      </c>
      <c r="L39" s="32">
        <v>8.7309999999999999</v>
      </c>
      <c r="M39" s="32">
        <v>0.48499999999999999</v>
      </c>
      <c r="N39" s="33">
        <f t="shared" si="67"/>
        <v>65.942999999999998</v>
      </c>
      <c r="O39" s="32">
        <v>37.462999999999994</v>
      </c>
      <c r="P39" s="33">
        <f t="shared" si="68"/>
        <v>28.480000000000004</v>
      </c>
      <c r="Q39" s="32">
        <v>0.46</v>
      </c>
      <c r="R39" s="33">
        <f t="shared" si="69"/>
        <v>28.020000000000003</v>
      </c>
      <c r="S39" s="32">
        <v>4.8040000000000003</v>
      </c>
      <c r="T39" s="32">
        <v>0.68200000000000005</v>
      </c>
      <c r="U39" s="32">
        <v>-1.9419999999999999</v>
      </c>
      <c r="V39" s="33">
        <f t="shared" si="70"/>
        <v>31.564000000000007</v>
      </c>
      <c r="W39" s="32">
        <v>7.0069999999999997</v>
      </c>
      <c r="X39" s="34">
        <f t="shared" si="71"/>
        <v>24.557000000000009</v>
      </c>
      <c r="Y39" s="32"/>
      <c r="Z39" s="35">
        <f t="shared" si="72"/>
        <v>2.0413752104278655E-2</v>
      </c>
      <c r="AA39" s="36">
        <f t="shared" si="73"/>
        <v>3.1419336404614551E-3</v>
      </c>
      <c r="AB39" s="37">
        <f t="shared" si="74"/>
        <v>0.52447885312688114</v>
      </c>
      <c r="AC39" s="37">
        <f t="shared" si="75"/>
        <v>0.5295348212645058</v>
      </c>
      <c r="AD39" s="37">
        <f t="shared" si="76"/>
        <v>0.56811185417709231</v>
      </c>
      <c r="AE39" s="36">
        <f t="shared" si="77"/>
        <v>1.3481417932952407E-2</v>
      </c>
      <c r="AF39" s="36">
        <f t="shared" si="78"/>
        <v>8.8370707145586959E-3</v>
      </c>
      <c r="AG39" s="36">
        <f>X39/DU39</f>
        <v>1.8331865211484204E-2</v>
      </c>
      <c r="AH39" s="36">
        <f>(P39+S39+T39)/DU39</f>
        <v>2.5355708505651033E-2</v>
      </c>
      <c r="AI39" s="36">
        <f>R39/DU39</f>
        <v>2.0917003837023548E-2</v>
      </c>
      <c r="AJ39" s="38">
        <f>X39/FO39</f>
        <v>8.9570802770614591E-2</v>
      </c>
      <c r="AK39" s="32"/>
      <c r="AL39" s="44">
        <f t="shared" si="79"/>
        <v>0.11191656880587576</v>
      </c>
      <c r="AM39" s="37">
        <f t="shared" si="80"/>
        <v>0.11568256743949333</v>
      </c>
      <c r="AN39" s="38">
        <f t="shared" si="81"/>
        <v>3.0236424033574079E-2</v>
      </c>
      <c r="AO39" s="32"/>
      <c r="AP39" s="44">
        <f t="shared" si="82"/>
        <v>0.76130356256491327</v>
      </c>
      <c r="AQ39" s="37">
        <f t="shared" si="83"/>
        <v>0.72573875230822815</v>
      </c>
      <c r="AR39" s="37">
        <f t="shared" si="84"/>
        <v>7.3569005452471997E-2</v>
      </c>
      <c r="AS39" s="37">
        <f t="shared" si="85"/>
        <v>0.16357140867960376</v>
      </c>
      <c r="AT39" s="42">
        <v>1.96</v>
      </c>
      <c r="AU39" s="64">
        <v>1.25</v>
      </c>
      <c r="AV39" s="32"/>
      <c r="AW39" s="44">
        <f>FQ39/C39</f>
        <v>9.7401179747293287E-2</v>
      </c>
      <c r="AX39" s="37">
        <v>9.6300000000000011E-2</v>
      </c>
      <c r="AY39" s="37">
        <f t="shared" si="86"/>
        <v>0.20401734191880369</v>
      </c>
      <c r="AZ39" s="37">
        <f t="shared" si="87"/>
        <v>0.21142968539790571</v>
      </c>
      <c r="BA39" s="38">
        <f t="shared" si="88"/>
        <v>0.22614022226653155</v>
      </c>
      <c r="BB39" s="32"/>
      <c r="BC39" s="44">
        <f t="shared" si="89"/>
        <v>0.19302918871382246</v>
      </c>
      <c r="BD39" s="37">
        <f t="shared" si="90"/>
        <v>0.20114915562800711</v>
      </c>
      <c r="BE39" s="38">
        <f t="shared" si="91"/>
        <v>0.21723626194635218</v>
      </c>
      <c r="BF39" s="32"/>
      <c r="BG39" s="44"/>
      <c r="BH39" s="38"/>
      <c r="BI39" s="32"/>
      <c r="BJ39" s="44"/>
      <c r="BK39" s="38"/>
      <c r="BL39" s="32"/>
      <c r="BM39" s="35">
        <f>Q39/FS39</f>
        <v>2.0203998898442844E-4</v>
      </c>
      <c r="BN39" s="37">
        <f t="shared" si="92"/>
        <v>1.3542954719425305E-2</v>
      </c>
      <c r="BO39" s="36">
        <f>FA39/E39</f>
        <v>2.0423953984057931E-2</v>
      </c>
      <c r="BP39" s="37">
        <f t="shared" si="93"/>
        <v>0.16162733124277937</v>
      </c>
      <c r="BQ39" s="37">
        <f t="shared" si="94"/>
        <v>0.81047496694376897</v>
      </c>
      <c r="BR39" s="38">
        <f t="shared" si="95"/>
        <v>0.83391537075918054</v>
      </c>
      <c r="BS39" s="32"/>
      <c r="BT39" s="31">
        <v>36.241</v>
      </c>
      <c r="BU39" s="32">
        <v>141.21299999999999</v>
      </c>
      <c r="BV39" s="33">
        <f t="shared" si="96"/>
        <v>177.45400000000001</v>
      </c>
      <c r="BW39" s="29">
        <v>2397.4299999999998</v>
      </c>
      <c r="BX39" s="32">
        <v>11.65</v>
      </c>
      <c r="BY39" s="32">
        <v>8</v>
      </c>
      <c r="BZ39" s="33">
        <f t="shared" si="97"/>
        <v>2377.7799999999997</v>
      </c>
      <c r="CA39" s="32">
        <v>294.02199999999999</v>
      </c>
      <c r="CB39" s="32">
        <v>37.802</v>
      </c>
      <c r="CC39" s="33">
        <f t="shared" si="98"/>
        <v>331.82400000000001</v>
      </c>
      <c r="CD39" s="32">
        <v>1.0149999999999999</v>
      </c>
      <c r="CE39" s="32">
        <v>2.72</v>
      </c>
      <c r="CF39" s="32">
        <v>4.21</v>
      </c>
      <c r="CG39" s="32">
        <v>13.586000000000006</v>
      </c>
      <c r="CH39" s="33">
        <f t="shared" si="99"/>
        <v>2908.5889999999995</v>
      </c>
      <c r="CI39" s="32">
        <v>94.816999999999993</v>
      </c>
      <c r="CJ39" s="29">
        <v>1825.172</v>
      </c>
      <c r="CK39" s="33">
        <f t="shared" si="100"/>
        <v>1919.989</v>
      </c>
      <c r="CL39" s="32">
        <v>564.92700000000002</v>
      </c>
      <c r="CM39" s="32">
        <v>110.37299999999988</v>
      </c>
      <c r="CN39" s="33">
        <f t="shared" si="101"/>
        <v>675.3</v>
      </c>
      <c r="CO39" s="32">
        <v>30</v>
      </c>
      <c r="CP39" s="32">
        <v>283.3</v>
      </c>
      <c r="CQ39" s="65">
        <f t="shared" si="102"/>
        <v>2908.5889999999999</v>
      </c>
      <c r="CR39" s="32"/>
      <c r="CS39" s="66">
        <v>475.762</v>
      </c>
      <c r="CT39" s="32"/>
      <c r="CU39" s="28">
        <v>185</v>
      </c>
      <c r="CV39" s="113">
        <v>170</v>
      </c>
      <c r="CW39" s="113">
        <v>200</v>
      </c>
      <c r="CX39" s="113">
        <v>100</v>
      </c>
      <c r="CY39" s="113">
        <v>30</v>
      </c>
      <c r="CZ39" s="30">
        <v>0</v>
      </c>
      <c r="DA39" s="30">
        <f t="shared" si="103"/>
        <v>685</v>
      </c>
      <c r="DB39" s="38">
        <f t="shared" si="104"/>
        <v>0.23550938272818883</v>
      </c>
      <c r="DC39" s="32"/>
      <c r="DD39" s="60" t="s">
        <v>223</v>
      </c>
      <c r="DE39" s="54">
        <v>20.7</v>
      </c>
      <c r="DF39" s="68">
        <v>3</v>
      </c>
      <c r="DG39" s="69" t="s">
        <v>154</v>
      </c>
      <c r="DH39" s="57" t="s">
        <v>155</v>
      </c>
      <c r="DI39" s="70">
        <v>0.14894956719833885</v>
      </c>
      <c r="DJ39" s="125">
        <v>3.6522898934226535E-3</v>
      </c>
      <c r="DK39" s="126">
        <v>3.9933720193743296E-3</v>
      </c>
      <c r="DL39" s="54"/>
      <c r="DM39" s="28">
        <v>275.24</v>
      </c>
      <c r="DN39" s="29">
        <v>285.24</v>
      </c>
      <c r="DO39" s="30">
        <v>305.08600000000001</v>
      </c>
      <c r="DP39" s="29"/>
      <c r="DQ39" s="28">
        <v>287.976</v>
      </c>
      <c r="DR39" s="29">
        <v>300.08999999999997</v>
      </c>
      <c r="DS39" s="30">
        <v>324.08999999999997</v>
      </c>
      <c r="DT39" s="54"/>
      <c r="DU39" s="60">
        <f t="shared" si="105"/>
        <v>1339.58</v>
      </c>
      <c r="DV39" s="29">
        <v>1330.059</v>
      </c>
      <c r="DW39" s="30">
        <v>1349.1010000000001</v>
      </c>
      <c r="DX39" s="29"/>
      <c r="DY39" s="67">
        <v>1491.8779999999999</v>
      </c>
      <c r="DZ39" s="54"/>
      <c r="EA39" s="28">
        <v>35.991999999999997</v>
      </c>
      <c r="EB39" s="29">
        <v>6.0979999999999999</v>
      </c>
      <c r="EC39" s="29">
        <v>78.385000000000005</v>
      </c>
      <c r="ED39" s="29">
        <v>34.738</v>
      </c>
      <c r="EE39" s="29">
        <v>247.56899999999999</v>
      </c>
      <c r="EF39" s="29">
        <v>31.864000000000001</v>
      </c>
      <c r="EG39" s="29">
        <v>19.475000000000001</v>
      </c>
      <c r="EH39" s="29">
        <v>0.25199999999979628</v>
      </c>
      <c r="EI39" s="30">
        <v>1943.057</v>
      </c>
      <c r="EJ39" s="30">
        <f t="shared" si="106"/>
        <v>2397.4299999999998</v>
      </c>
      <c r="EK39" s="136">
        <v>2378</v>
      </c>
      <c r="EL39" s="137">
        <f t="shared" si="107"/>
        <v>0.99189548808515793</v>
      </c>
      <c r="EM39" s="54"/>
      <c r="EN39" s="44">
        <f t="shared" si="108"/>
        <v>1.5012742812094618E-2</v>
      </c>
      <c r="EO39" s="37">
        <f t="shared" si="109"/>
        <v>2.5435570590173645E-3</v>
      </c>
      <c r="EP39" s="37">
        <f t="shared" si="110"/>
        <v>3.2695428020838989E-2</v>
      </c>
      <c r="EQ39" s="37">
        <f t="shared" si="111"/>
        <v>1.4489682701893278E-2</v>
      </c>
      <c r="ER39" s="37">
        <f t="shared" si="112"/>
        <v>0.10326432888551491</v>
      </c>
      <c r="ES39" s="37">
        <f t="shared" si="113"/>
        <v>1.3290899004350494E-2</v>
      </c>
      <c r="ET39" s="37">
        <f t="shared" si="114"/>
        <v>8.1232820144905189E-3</v>
      </c>
      <c r="EU39" s="37">
        <f t="shared" si="115"/>
        <v>1.0511255803080644E-4</v>
      </c>
      <c r="EV39" s="37">
        <f t="shared" si="116"/>
        <v>0.81047496694376897</v>
      </c>
      <c r="EW39" s="70">
        <f t="shared" si="117"/>
        <v>1</v>
      </c>
      <c r="EX39" s="54"/>
      <c r="EY39" s="31">
        <v>15.510999999999999</v>
      </c>
      <c r="EZ39" s="32">
        <v>33.454000000000001</v>
      </c>
      <c r="FA39" s="65">
        <f t="shared" si="118"/>
        <v>48.965000000000003</v>
      </c>
      <c r="FC39" s="31">
        <f>BX39</f>
        <v>11.65</v>
      </c>
      <c r="FD39" s="32">
        <f>BY39</f>
        <v>8</v>
      </c>
      <c r="FE39" s="65">
        <f t="shared" si="119"/>
        <v>19.649999999999999</v>
      </c>
      <c r="FG39" s="28">
        <f>FK39*E39</f>
        <v>1943.057</v>
      </c>
      <c r="FH39" s="29">
        <f>E39*FL39</f>
        <v>454.37299999999993</v>
      </c>
      <c r="FI39" s="30">
        <f t="shared" si="120"/>
        <v>2397.4299999999998</v>
      </c>
      <c r="FK39" s="44">
        <v>0.81047496694376897</v>
      </c>
      <c r="FL39" s="37">
        <v>0.18952503305623103</v>
      </c>
      <c r="FM39" s="38">
        <f t="shared" si="121"/>
        <v>1</v>
      </c>
      <c r="FN39" s="54"/>
      <c r="FO39" s="60">
        <f t="shared" si="122"/>
        <v>274.16300000000001</v>
      </c>
      <c r="FP39" s="29">
        <v>265.02600000000001</v>
      </c>
      <c r="FQ39" s="30">
        <v>283.3</v>
      </c>
      <c r="FS39" s="60">
        <f t="shared" si="123"/>
        <v>2276.777</v>
      </c>
      <c r="FT39" s="29">
        <v>2156.1239999999998</v>
      </c>
      <c r="FU39" s="30">
        <v>2397.4299999999998</v>
      </c>
      <c r="FW39" s="60">
        <f t="shared" si="124"/>
        <v>317.18100000000004</v>
      </c>
      <c r="FX39" s="29">
        <v>296</v>
      </c>
      <c r="FY39" s="30">
        <v>338.36200000000002</v>
      </c>
      <c r="GA39" s="60">
        <f t="shared" si="125"/>
        <v>2593.9579999999996</v>
      </c>
      <c r="GB39" s="54">
        <f t="shared" si="126"/>
        <v>2452.1239999999998</v>
      </c>
      <c r="GC39" s="68">
        <f t="shared" si="127"/>
        <v>2735.7919999999999</v>
      </c>
      <c r="GE39" s="60">
        <f t="shared" si="128"/>
        <v>1798.3885</v>
      </c>
      <c r="GF39" s="29">
        <v>1771.605</v>
      </c>
      <c r="GG39" s="30">
        <v>1825.172</v>
      </c>
      <c r="GH39" s="29"/>
      <c r="GI39" s="60">
        <f t="shared" si="129"/>
        <v>2778.8620000000001</v>
      </c>
      <c r="GJ39" s="29">
        <v>2649.1350000000002</v>
      </c>
      <c r="GK39" s="30">
        <v>2908.5889999999999</v>
      </c>
      <c r="GL39" s="29"/>
      <c r="GM39" s="71">
        <f>DW39/C39</f>
        <v>0.46383349452260192</v>
      </c>
      <c r="GN39" s="62"/>
    </row>
    <row r="40" spans="1:196" x14ac:dyDescent="0.2">
      <c r="A40" s="1"/>
      <c r="B40" s="72" t="s">
        <v>191</v>
      </c>
      <c r="C40" s="28">
        <v>3599.721</v>
      </c>
      <c r="D40" s="29">
        <v>3493.6005</v>
      </c>
      <c r="E40" s="29">
        <v>2928.7069999999999</v>
      </c>
      <c r="F40" s="29">
        <v>522.56500000000005</v>
      </c>
      <c r="G40" s="29">
        <v>2499.7489999999998</v>
      </c>
      <c r="H40" s="29">
        <f t="shared" si="65"/>
        <v>4122.2860000000001</v>
      </c>
      <c r="I40" s="30">
        <f t="shared" si="66"/>
        <v>3451.2719999999999</v>
      </c>
      <c r="J40" s="29"/>
      <c r="K40" s="31">
        <v>71.16</v>
      </c>
      <c r="L40" s="32">
        <v>14.462999999999999</v>
      </c>
      <c r="M40" s="32">
        <v>0.56299999999999994</v>
      </c>
      <c r="N40" s="33">
        <f t="shared" si="67"/>
        <v>86.185999999999993</v>
      </c>
      <c r="O40" s="32">
        <v>44.8</v>
      </c>
      <c r="P40" s="33">
        <f t="shared" si="68"/>
        <v>41.385999999999996</v>
      </c>
      <c r="Q40" s="32">
        <v>-0.85099999999999998</v>
      </c>
      <c r="R40" s="33">
        <f t="shared" si="69"/>
        <v>42.236999999999995</v>
      </c>
      <c r="S40" s="32">
        <v>5.9509999999999996</v>
      </c>
      <c r="T40" s="32">
        <v>1.333</v>
      </c>
      <c r="U40" s="32">
        <v>-0.39400000000000002</v>
      </c>
      <c r="V40" s="33">
        <f t="shared" si="70"/>
        <v>49.126999999999995</v>
      </c>
      <c r="W40" s="32">
        <v>11.679</v>
      </c>
      <c r="X40" s="34">
        <f t="shared" si="71"/>
        <v>37.447999999999993</v>
      </c>
      <c r="Y40" s="32"/>
      <c r="Z40" s="35">
        <f t="shared" si="72"/>
        <v>2.0368671231870958E-2</v>
      </c>
      <c r="AA40" s="36">
        <f t="shared" si="73"/>
        <v>4.1398551437120531E-3</v>
      </c>
      <c r="AB40" s="37">
        <f t="shared" si="74"/>
        <v>0.47929817053600088</v>
      </c>
      <c r="AC40" s="37">
        <f t="shared" si="75"/>
        <v>0.48623245818726468</v>
      </c>
      <c r="AD40" s="37">
        <f t="shared" si="76"/>
        <v>0.51980600097463625</v>
      </c>
      <c r="AE40" s="36">
        <f t="shared" si="77"/>
        <v>1.2823446756433656E-2</v>
      </c>
      <c r="AF40" s="36">
        <f t="shared" si="78"/>
        <v>1.0719027547654631E-2</v>
      </c>
      <c r="AG40" s="36">
        <f>X40/DU40</f>
        <v>1.8955877774881232E-2</v>
      </c>
      <c r="AH40" s="36">
        <f>(P40+S40+T40)/DU40</f>
        <v>2.4636364326625446E-2</v>
      </c>
      <c r="AI40" s="36">
        <f>R40/DU40</f>
        <v>2.1380031232046001E-2</v>
      </c>
      <c r="AJ40" s="38">
        <f>X40/FO40</f>
        <v>8.9368729535973704E-2</v>
      </c>
      <c r="AK40" s="32"/>
      <c r="AL40" s="44">
        <f t="shared" si="79"/>
        <v>3.0524377911285035E-2</v>
      </c>
      <c r="AM40" s="37">
        <f t="shared" si="80"/>
        <v>2.9628652864982154E-2</v>
      </c>
      <c r="AN40" s="38">
        <f t="shared" si="81"/>
        <v>9.5095363908253183E-2</v>
      </c>
      <c r="AO40" s="32"/>
      <c r="AP40" s="44">
        <f t="shared" si="82"/>
        <v>0.85353331692108492</v>
      </c>
      <c r="AQ40" s="37">
        <f t="shared" si="83"/>
        <v>0.79865894892957767</v>
      </c>
      <c r="AR40" s="37">
        <f t="shared" si="84"/>
        <v>1.1075858379024598E-3</v>
      </c>
      <c r="AS40" s="37">
        <f t="shared" si="85"/>
        <v>0.17395709278580199</v>
      </c>
      <c r="AT40" s="42">
        <v>1.7030000000000001</v>
      </c>
      <c r="AU40" s="64">
        <v>1.385</v>
      </c>
      <c r="AV40" s="32"/>
      <c r="AW40" s="44">
        <f>FQ40/C40</f>
        <v>0.12160720233595881</v>
      </c>
      <c r="AX40" s="37">
        <v>0.11599999999999999</v>
      </c>
      <c r="AY40" s="37">
        <f t="shared" si="86"/>
        <v>0.20235234106018704</v>
      </c>
      <c r="AZ40" s="37">
        <f t="shared" si="87"/>
        <v>0.21977004083606305</v>
      </c>
      <c r="BA40" s="38">
        <f t="shared" si="88"/>
        <v>0.23507208794392515</v>
      </c>
      <c r="BB40" s="32"/>
      <c r="BC40" s="44">
        <f t="shared" si="89"/>
        <v>0.20064336443899602</v>
      </c>
      <c r="BD40" s="37">
        <f t="shared" si="90"/>
        <v>0.20276635779587568</v>
      </c>
      <c r="BE40" s="38">
        <f t="shared" si="91"/>
        <v>0.21910092916251508</v>
      </c>
      <c r="BF40" s="32"/>
      <c r="BG40" s="44"/>
      <c r="BH40" s="38"/>
      <c r="BI40" s="32"/>
      <c r="BJ40" s="44"/>
      <c r="BK40" s="38"/>
      <c r="BL40" s="32"/>
      <c r="BM40" s="35">
        <f>Q40/FS40</f>
        <v>-2.9494001124653744E-4</v>
      </c>
      <c r="BN40" s="37">
        <f t="shared" si="92"/>
        <v>-1.7485103760016437E-2</v>
      </c>
      <c r="BO40" s="36">
        <f>FA40/E40</f>
        <v>1.858533475694223E-2</v>
      </c>
      <c r="BP40" s="37">
        <f t="shared" si="93"/>
        <v>0.11470338456221538</v>
      </c>
      <c r="BQ40" s="37">
        <f t="shared" si="94"/>
        <v>0.69263466779025695</v>
      </c>
      <c r="BR40" s="38">
        <f t="shared" si="95"/>
        <v>0.73917355687989816</v>
      </c>
      <c r="BS40" s="32"/>
      <c r="BT40" s="31">
        <v>74.081000000000003</v>
      </c>
      <c r="BU40" s="32">
        <v>85.006</v>
      </c>
      <c r="BV40" s="33">
        <f t="shared" si="96"/>
        <v>159.08699999999999</v>
      </c>
      <c r="BW40" s="29">
        <v>2928.7069999999999</v>
      </c>
      <c r="BX40" s="32">
        <v>25.63</v>
      </c>
      <c r="BY40" s="32">
        <v>11.154999999999999</v>
      </c>
      <c r="BZ40" s="33">
        <f t="shared" si="97"/>
        <v>2891.9219999999996</v>
      </c>
      <c r="CA40" s="32">
        <v>457.00299999999999</v>
      </c>
      <c r="CB40" s="32">
        <v>61.281999999999996</v>
      </c>
      <c r="CC40" s="33">
        <f t="shared" si="98"/>
        <v>518.28499999999997</v>
      </c>
      <c r="CD40" s="32">
        <v>0</v>
      </c>
      <c r="CE40" s="32">
        <v>3.198</v>
      </c>
      <c r="CF40" s="32">
        <v>21.184999999999999</v>
      </c>
      <c r="CG40" s="32">
        <v>6.0440000000004765</v>
      </c>
      <c r="CH40" s="33">
        <f t="shared" si="99"/>
        <v>3599.7209999999995</v>
      </c>
      <c r="CI40" s="32">
        <v>3.7999999999999999E-2</v>
      </c>
      <c r="CJ40" s="29">
        <v>2499.7489999999998</v>
      </c>
      <c r="CK40" s="33">
        <f t="shared" si="100"/>
        <v>2499.7869999999998</v>
      </c>
      <c r="CL40" s="32">
        <v>600.14599999999996</v>
      </c>
      <c r="CM40" s="32">
        <v>32.036000000000229</v>
      </c>
      <c r="CN40" s="33">
        <f t="shared" si="101"/>
        <v>632.18200000000024</v>
      </c>
      <c r="CO40" s="32">
        <v>30</v>
      </c>
      <c r="CP40" s="32">
        <v>437.75200000000001</v>
      </c>
      <c r="CQ40" s="65">
        <f t="shared" si="102"/>
        <v>3599.721</v>
      </c>
      <c r="CR40" s="32"/>
      <c r="CS40" s="66">
        <v>626.19699999999989</v>
      </c>
      <c r="CT40" s="32"/>
      <c r="CU40" s="28">
        <v>40</v>
      </c>
      <c r="CV40" s="113">
        <v>225</v>
      </c>
      <c r="CW40" s="113">
        <v>240</v>
      </c>
      <c r="CX40" s="113">
        <v>125</v>
      </c>
      <c r="CY40" s="113">
        <v>0</v>
      </c>
      <c r="CZ40" s="30">
        <v>0</v>
      </c>
      <c r="DA40" s="30">
        <f t="shared" si="103"/>
        <v>630</v>
      </c>
      <c r="DB40" s="38">
        <f t="shared" si="104"/>
        <v>0.17501356355117523</v>
      </c>
      <c r="DC40" s="32"/>
      <c r="DD40" s="60" t="s">
        <v>224</v>
      </c>
      <c r="DE40" s="54">
        <v>24</v>
      </c>
      <c r="DF40" s="68">
        <v>2</v>
      </c>
      <c r="DG40" s="69" t="s">
        <v>154</v>
      </c>
      <c r="DH40" s="68"/>
      <c r="DI40" s="70" t="s">
        <v>239</v>
      </c>
      <c r="DJ40" s="125">
        <v>6.2035004743815529E-3</v>
      </c>
      <c r="DK40" s="126">
        <v>6.167250681050826E-3</v>
      </c>
      <c r="DL40" s="54"/>
      <c r="DM40" s="28">
        <v>396.71621640000001</v>
      </c>
      <c r="DN40" s="29">
        <v>430.86399999999998</v>
      </c>
      <c r="DO40" s="30">
        <v>460.86399999999998</v>
      </c>
      <c r="DP40" s="29"/>
      <c r="DQ40" s="28">
        <v>440.60399999999998</v>
      </c>
      <c r="DR40" s="29">
        <v>445.26600000000002</v>
      </c>
      <c r="DS40" s="30">
        <v>481.13600000000002</v>
      </c>
      <c r="DT40" s="54"/>
      <c r="DU40" s="60">
        <f t="shared" si="105"/>
        <v>1975.5349999999999</v>
      </c>
      <c r="DV40" s="29">
        <v>1990.548</v>
      </c>
      <c r="DW40" s="30">
        <v>1960.5219999999999</v>
      </c>
      <c r="DX40" s="29"/>
      <c r="DY40" s="67">
        <v>2195.9560000000001</v>
      </c>
      <c r="DZ40" s="54"/>
      <c r="EA40" s="28">
        <v>189.87299999999999</v>
      </c>
      <c r="EB40" s="29">
        <v>88.23</v>
      </c>
      <c r="EC40" s="29">
        <v>137.07</v>
      </c>
      <c r="ED40" s="29">
        <v>155.61799999999999</v>
      </c>
      <c r="EE40" s="29">
        <v>245.27699999999999</v>
      </c>
      <c r="EF40" s="29">
        <v>84.114999999999995</v>
      </c>
      <c r="EG40" s="29">
        <v>0</v>
      </c>
      <c r="EH40" s="29">
        <v>-2.2737367544323206E-13</v>
      </c>
      <c r="EI40" s="30">
        <v>2028.5239999999999</v>
      </c>
      <c r="EJ40" s="30">
        <f t="shared" si="106"/>
        <v>2928.7069999999994</v>
      </c>
      <c r="EK40" s="136">
        <v>2350.5189999999998</v>
      </c>
      <c r="EL40" s="137">
        <f t="shared" si="107"/>
        <v>0.80257909036308528</v>
      </c>
      <c r="EM40" s="54"/>
      <c r="EN40" s="44">
        <f t="shared" si="108"/>
        <v>6.4831681694344986E-2</v>
      </c>
      <c r="EO40" s="37">
        <f t="shared" si="109"/>
        <v>3.0125922463394263E-2</v>
      </c>
      <c r="EP40" s="37">
        <f t="shared" si="110"/>
        <v>4.680222364340305E-2</v>
      </c>
      <c r="EQ40" s="37">
        <f t="shared" si="111"/>
        <v>5.3135393878595581E-2</v>
      </c>
      <c r="ER40" s="37">
        <f t="shared" si="112"/>
        <v>8.374924497397658E-2</v>
      </c>
      <c r="ES40" s="37">
        <f t="shared" si="113"/>
        <v>2.8720865556028655E-2</v>
      </c>
      <c r="ET40" s="37">
        <f t="shared" si="114"/>
        <v>0</v>
      </c>
      <c r="EU40" s="37">
        <f t="shared" si="115"/>
        <v>-7.763619762688179E-17</v>
      </c>
      <c r="EV40" s="37">
        <f t="shared" si="116"/>
        <v>0.69263466779025706</v>
      </c>
      <c r="EW40" s="70">
        <f t="shared" si="117"/>
        <v>1</v>
      </c>
      <c r="EX40" s="54"/>
      <c r="EY40" s="31">
        <v>14.493</v>
      </c>
      <c r="EZ40" s="32">
        <v>39.938000000000002</v>
      </c>
      <c r="FA40" s="65">
        <f t="shared" si="118"/>
        <v>54.431000000000004</v>
      </c>
      <c r="FC40" s="31">
        <f>BX40</f>
        <v>25.63</v>
      </c>
      <c r="FD40" s="32">
        <f>BY40</f>
        <v>11.154999999999999</v>
      </c>
      <c r="FE40" s="65">
        <f t="shared" si="119"/>
        <v>36.784999999999997</v>
      </c>
      <c r="FG40" s="28">
        <f>FK40*E40</f>
        <v>2028.5239999999999</v>
      </c>
      <c r="FH40" s="29">
        <f>E40*FL40</f>
        <v>900.18299999999988</v>
      </c>
      <c r="FI40" s="30">
        <f t="shared" si="120"/>
        <v>2928.7069999999999</v>
      </c>
      <c r="FK40" s="44">
        <v>0.69263466779025695</v>
      </c>
      <c r="FL40" s="37">
        <v>0.30736533220974305</v>
      </c>
      <c r="FM40" s="38">
        <f t="shared" si="121"/>
        <v>1</v>
      </c>
      <c r="FN40" s="54"/>
      <c r="FO40" s="60">
        <f t="shared" si="122"/>
        <v>419.02800000000002</v>
      </c>
      <c r="FP40" s="29">
        <v>400.30399999999997</v>
      </c>
      <c r="FQ40" s="30">
        <v>437.75200000000001</v>
      </c>
      <c r="FS40" s="60">
        <f t="shared" si="123"/>
        <v>2885.3325</v>
      </c>
      <c r="FT40" s="29">
        <v>2841.9580000000001</v>
      </c>
      <c r="FU40" s="30">
        <v>2928.7069999999999</v>
      </c>
      <c r="FW40" s="60">
        <f t="shared" si="124"/>
        <v>516.28250000000003</v>
      </c>
      <c r="FX40" s="29">
        <v>510</v>
      </c>
      <c r="FY40" s="30">
        <v>522.56500000000005</v>
      </c>
      <c r="GA40" s="60">
        <f t="shared" si="125"/>
        <v>3401.6149999999998</v>
      </c>
      <c r="GB40" s="54">
        <f t="shared" si="126"/>
        <v>3351.9580000000001</v>
      </c>
      <c r="GC40" s="68">
        <f t="shared" si="127"/>
        <v>3451.2719999999999</v>
      </c>
      <c r="GE40" s="60">
        <f t="shared" si="128"/>
        <v>2391.2129999999997</v>
      </c>
      <c r="GF40" s="29">
        <v>2282.6770000000001</v>
      </c>
      <c r="GG40" s="30">
        <v>2499.7489999999998</v>
      </c>
      <c r="GH40" s="29"/>
      <c r="GI40" s="60">
        <f t="shared" si="129"/>
        <v>3493.6005</v>
      </c>
      <c r="GJ40" s="29">
        <v>3387.48</v>
      </c>
      <c r="GK40" s="30">
        <v>3599.721</v>
      </c>
      <c r="GL40" s="29"/>
      <c r="GM40" s="71">
        <f>DW40/C40</f>
        <v>0.54463165339758279</v>
      </c>
      <c r="GN40" s="62"/>
    </row>
    <row r="41" spans="1:196" x14ac:dyDescent="0.2">
      <c r="A41" s="1"/>
      <c r="B41" s="72" t="s">
        <v>192</v>
      </c>
      <c r="C41" s="28">
        <v>10361.188</v>
      </c>
      <c r="D41" s="29">
        <v>9985.6096559750004</v>
      </c>
      <c r="E41" s="29">
        <v>8935.9380000000001</v>
      </c>
      <c r="F41" s="29">
        <v>2615.8580000000002</v>
      </c>
      <c r="G41" s="29">
        <v>6531.4089999999997</v>
      </c>
      <c r="H41" s="29">
        <f t="shared" si="65"/>
        <v>12977.046</v>
      </c>
      <c r="I41" s="30">
        <f t="shared" si="66"/>
        <v>11551.796</v>
      </c>
      <c r="J41" s="29"/>
      <c r="K41" s="31">
        <v>189.10499999999999</v>
      </c>
      <c r="L41" s="32">
        <v>47.17</v>
      </c>
      <c r="M41" s="32">
        <v>0.53</v>
      </c>
      <c r="N41" s="33">
        <f t="shared" si="67"/>
        <v>236.80499999999998</v>
      </c>
      <c r="O41" s="32">
        <v>117.44800000000001</v>
      </c>
      <c r="P41" s="33">
        <f t="shared" si="68"/>
        <v>119.35699999999997</v>
      </c>
      <c r="Q41" s="32">
        <v>6.008</v>
      </c>
      <c r="R41" s="33">
        <f t="shared" si="69"/>
        <v>113.34899999999998</v>
      </c>
      <c r="S41" s="32">
        <v>17.939</v>
      </c>
      <c r="T41" s="32">
        <v>1.0109999999999999</v>
      </c>
      <c r="U41" s="32">
        <v>25.497</v>
      </c>
      <c r="V41" s="33">
        <f t="shared" si="70"/>
        <v>157.79599999999999</v>
      </c>
      <c r="W41" s="32">
        <v>28.539000000000001</v>
      </c>
      <c r="X41" s="34">
        <f t="shared" si="71"/>
        <v>129.25700000000001</v>
      </c>
      <c r="Y41" s="32"/>
      <c r="Z41" s="35">
        <f t="shared" si="72"/>
        <v>1.893775207674445E-2</v>
      </c>
      <c r="AA41" s="36">
        <f t="shared" si="73"/>
        <v>4.723797707411416E-3</v>
      </c>
      <c r="AB41" s="37">
        <f t="shared" si="74"/>
        <v>0.45922073859748597</v>
      </c>
      <c r="AC41" s="37">
        <f t="shared" si="75"/>
        <v>0.46104324341299507</v>
      </c>
      <c r="AD41" s="37">
        <f t="shared" si="76"/>
        <v>0.49596925740588255</v>
      </c>
      <c r="AE41" s="36">
        <f t="shared" si="77"/>
        <v>1.1761725527667076E-2</v>
      </c>
      <c r="AF41" s="36">
        <f t="shared" si="78"/>
        <v>1.294432733234847E-2</v>
      </c>
      <c r="AG41" s="36">
        <f>X41/DU41</f>
        <v>2.4541547484309787E-2</v>
      </c>
      <c r="AH41" s="36">
        <f>(P41+S41+T41)/DU41</f>
        <v>2.625983743946117E-2</v>
      </c>
      <c r="AI41" s="36">
        <f>R41/DU41</f>
        <v>2.1521154489111068E-2</v>
      </c>
      <c r="AJ41" s="38">
        <f>X41/FO41</f>
        <v>0.11484444741728883</v>
      </c>
      <c r="AK41" s="32"/>
      <c r="AL41" s="44">
        <f t="shared" si="79"/>
        <v>8.1902212265811694E-2</v>
      </c>
      <c r="AM41" s="37">
        <f t="shared" si="80"/>
        <v>7.4808514682915578E-2</v>
      </c>
      <c r="AN41" s="38">
        <f t="shared" si="81"/>
        <v>8.4253188526907857E-2</v>
      </c>
      <c r="AO41" s="32"/>
      <c r="AP41" s="44">
        <f t="shared" si="82"/>
        <v>0.73091476238980169</v>
      </c>
      <c r="AQ41" s="37">
        <f t="shared" si="83"/>
        <v>0.7173562656228839</v>
      </c>
      <c r="AR41" s="37">
        <f t="shared" si="84"/>
        <v>0.13858420482284464</v>
      </c>
      <c r="AS41" s="37">
        <f t="shared" si="85"/>
        <v>0.10978731396438321</v>
      </c>
      <c r="AT41" s="42">
        <v>2.91</v>
      </c>
      <c r="AU41" s="64">
        <v>1.36</v>
      </c>
      <c r="AV41" s="32"/>
      <c r="AW41" s="44">
        <f>FQ41/C41</f>
        <v>0.11478239753974158</v>
      </c>
      <c r="AX41" s="37">
        <v>0.10800000000000001</v>
      </c>
      <c r="AY41" s="37">
        <f t="shared" si="86"/>
        <v>0.20988131379654443</v>
      </c>
      <c r="AZ41" s="37">
        <f t="shared" si="87"/>
        <v>0.21899493455365032</v>
      </c>
      <c r="BA41" s="38">
        <f t="shared" si="88"/>
        <v>0.2322593778677926</v>
      </c>
      <c r="BB41" s="32"/>
      <c r="BC41" s="44">
        <f t="shared" si="89"/>
        <v>0.18852095978333222</v>
      </c>
      <c r="BD41" s="37">
        <f t="shared" si="90"/>
        <v>0.19939284909745086</v>
      </c>
      <c r="BE41" s="38">
        <f t="shared" si="91"/>
        <v>0.21441523623585529</v>
      </c>
      <c r="BF41" s="32"/>
      <c r="BG41" s="44"/>
      <c r="BH41" s="38"/>
      <c r="BI41" s="32"/>
      <c r="BJ41" s="44"/>
      <c r="BK41" s="38"/>
      <c r="BL41" s="32"/>
      <c r="BM41" s="35">
        <f>Q41/FS41</f>
        <v>6.9879124466185494E-4</v>
      </c>
      <c r="BN41" s="37">
        <f t="shared" si="92"/>
        <v>4.3439594525222884E-2</v>
      </c>
      <c r="BO41" s="36">
        <f>FA41/E41</f>
        <v>3.9917782553997123E-3</v>
      </c>
      <c r="BP41" s="37">
        <f t="shared" si="93"/>
        <v>2.9104865622587871E-2</v>
      </c>
      <c r="BQ41" s="37">
        <f t="shared" si="94"/>
        <v>0.76135420814244681</v>
      </c>
      <c r="BR41" s="38">
        <f t="shared" si="95"/>
        <v>0.81539459318706808</v>
      </c>
      <c r="BS41" s="32"/>
      <c r="BT41" s="31">
        <v>54.033000000000001</v>
      </c>
      <c r="BU41" s="32">
        <v>282.13099999999997</v>
      </c>
      <c r="BV41" s="33">
        <f t="shared" si="96"/>
        <v>336.16399999999999</v>
      </c>
      <c r="BW41" s="29">
        <v>8935.9380000000001</v>
      </c>
      <c r="BX41" s="32">
        <v>12.096</v>
      </c>
      <c r="BY41" s="32">
        <v>24.2</v>
      </c>
      <c r="BZ41" s="33">
        <f t="shared" si="97"/>
        <v>8899.6419999999998</v>
      </c>
      <c r="CA41" s="32">
        <v>800.47499999999991</v>
      </c>
      <c r="CB41" s="32">
        <v>217.654</v>
      </c>
      <c r="CC41" s="33">
        <f t="shared" si="98"/>
        <v>1018.1289999999999</v>
      </c>
      <c r="CD41" s="32">
        <v>6.0860000000000003</v>
      </c>
      <c r="CE41" s="32">
        <v>1.6839999999999999</v>
      </c>
      <c r="CF41" s="32">
        <v>82.938999999999993</v>
      </c>
      <c r="CG41" s="32">
        <v>16.543999999999713</v>
      </c>
      <c r="CH41" s="33">
        <f t="shared" si="99"/>
        <v>10361.188</v>
      </c>
      <c r="CI41" s="32">
        <v>53.637999999999998</v>
      </c>
      <c r="CJ41" s="29">
        <v>6531.4089999999997</v>
      </c>
      <c r="CK41" s="33">
        <f t="shared" si="100"/>
        <v>6585.0469999999996</v>
      </c>
      <c r="CL41" s="32">
        <v>2399.9780000000001</v>
      </c>
      <c r="CM41" s="32">
        <v>67.073000000000548</v>
      </c>
      <c r="CN41" s="33">
        <f t="shared" si="101"/>
        <v>2467.0510000000004</v>
      </c>
      <c r="CO41" s="32">
        <v>119.80800000000001</v>
      </c>
      <c r="CP41" s="32">
        <v>1189.2819999999999</v>
      </c>
      <c r="CQ41" s="65">
        <f t="shared" si="102"/>
        <v>10361.188</v>
      </c>
      <c r="CR41" s="32"/>
      <c r="CS41" s="66">
        <v>1137.5269999999998</v>
      </c>
      <c r="CT41" s="32"/>
      <c r="CU41" s="28">
        <v>535</v>
      </c>
      <c r="CV41" s="113">
        <v>540</v>
      </c>
      <c r="CW41" s="113">
        <v>550</v>
      </c>
      <c r="CX41" s="113">
        <v>520</v>
      </c>
      <c r="CY41" s="113">
        <v>375</v>
      </c>
      <c r="CZ41" s="30">
        <v>0</v>
      </c>
      <c r="DA41" s="30">
        <f t="shared" si="103"/>
        <v>2520</v>
      </c>
      <c r="DB41" s="38">
        <f t="shared" si="104"/>
        <v>0.24321535329732458</v>
      </c>
      <c r="DC41" s="32"/>
      <c r="DD41" s="60" t="s">
        <v>227</v>
      </c>
      <c r="DE41" s="54">
        <v>60.4</v>
      </c>
      <c r="DF41" s="68">
        <v>7</v>
      </c>
      <c r="DG41" s="69" t="s">
        <v>154</v>
      </c>
      <c r="DH41" s="68"/>
      <c r="DI41" s="70" t="s">
        <v>239</v>
      </c>
      <c r="DJ41" s="125">
        <v>3.032967184580829E-2</v>
      </c>
      <c r="DK41" s="126">
        <v>3.087204052901844E-2</v>
      </c>
      <c r="DL41" s="54"/>
      <c r="DM41" s="28">
        <v>1093.8969999999999</v>
      </c>
      <c r="DN41" s="29">
        <v>1141.3969999999999</v>
      </c>
      <c r="DO41" s="30">
        <v>1210.5309999999999</v>
      </c>
      <c r="DP41" s="29"/>
      <c r="DQ41" s="28">
        <v>1184.9960000000001</v>
      </c>
      <c r="DR41" s="29">
        <v>1253.3340000000001</v>
      </c>
      <c r="DS41" s="30">
        <v>1347.761</v>
      </c>
      <c r="DT41" s="54"/>
      <c r="DU41" s="60">
        <f t="shared" si="105"/>
        <v>5266.8642872923247</v>
      </c>
      <c r="DV41" s="29">
        <v>5321.74957458465</v>
      </c>
      <c r="DW41" s="30">
        <v>5211.9790000000003</v>
      </c>
      <c r="DX41" s="29"/>
      <c r="DY41" s="67">
        <v>6285.7520000000004</v>
      </c>
      <c r="DZ41" s="54"/>
      <c r="EA41" s="28">
        <v>737.92499999999995</v>
      </c>
      <c r="EB41" s="29">
        <v>135.47200000000001</v>
      </c>
      <c r="EC41" s="29">
        <v>362.02</v>
      </c>
      <c r="ED41" s="29">
        <v>73.072000000000003</v>
      </c>
      <c r="EE41" s="29">
        <v>493.60199999999998</v>
      </c>
      <c r="EF41" s="29">
        <v>256.61099999999999</v>
      </c>
      <c r="EG41" s="29">
        <v>73.822999999999993</v>
      </c>
      <c r="EH41" s="29">
        <v>-9.9999999929423211E-4</v>
      </c>
      <c r="EI41" s="30">
        <v>6803.4139999999998</v>
      </c>
      <c r="EJ41" s="30">
        <f t="shared" si="106"/>
        <v>8935.9380000000001</v>
      </c>
      <c r="EK41" s="136">
        <v>7736.9326110000002</v>
      </c>
      <c r="EL41" s="137">
        <f t="shared" si="107"/>
        <v>0.86582210071287424</v>
      </c>
      <c r="EM41" s="54"/>
      <c r="EN41" s="44">
        <f t="shared" si="108"/>
        <v>8.2579467315014934E-2</v>
      </c>
      <c r="EO41" s="37">
        <f t="shared" si="109"/>
        <v>1.5160355857437687E-2</v>
      </c>
      <c r="EP41" s="37">
        <f t="shared" si="110"/>
        <v>4.0512814659188545E-2</v>
      </c>
      <c r="EQ41" s="37">
        <f t="shared" si="111"/>
        <v>8.1773172553345833E-3</v>
      </c>
      <c r="ER41" s="37">
        <f t="shared" si="112"/>
        <v>5.523784968069384E-2</v>
      </c>
      <c r="ES41" s="37">
        <f t="shared" si="113"/>
        <v>2.8716739082119861E-2</v>
      </c>
      <c r="ET41" s="37">
        <f t="shared" si="114"/>
        <v>8.261359915433612E-3</v>
      </c>
      <c r="EU41" s="37">
        <f t="shared" si="115"/>
        <v>-1.1190766982651761E-7</v>
      </c>
      <c r="EV41" s="37">
        <f t="shared" si="116"/>
        <v>0.76135420814244681</v>
      </c>
      <c r="EW41" s="70">
        <f t="shared" si="117"/>
        <v>1</v>
      </c>
      <c r="EX41" s="54"/>
      <c r="EY41" s="31">
        <v>10.064229000000001</v>
      </c>
      <c r="EZ41" s="32">
        <v>25.606054</v>
      </c>
      <c r="FA41" s="65">
        <f t="shared" si="118"/>
        <v>35.670282999999998</v>
      </c>
      <c r="FC41" s="31">
        <f>BX41</f>
        <v>12.096</v>
      </c>
      <c r="FD41" s="32">
        <f>BY41</f>
        <v>24.2</v>
      </c>
      <c r="FE41" s="65">
        <f t="shared" si="119"/>
        <v>36.295999999999999</v>
      </c>
      <c r="FG41" s="28">
        <f>FK41*E41</f>
        <v>6803.4139999999998</v>
      </c>
      <c r="FH41" s="29">
        <f>E41*FL41</f>
        <v>2132.5240000000003</v>
      </c>
      <c r="FI41" s="30">
        <f t="shared" si="120"/>
        <v>8935.9380000000001</v>
      </c>
      <c r="FK41" s="44">
        <v>0.76135420814244681</v>
      </c>
      <c r="FL41" s="37">
        <v>0.23864579185755319</v>
      </c>
      <c r="FM41" s="38">
        <f t="shared" si="121"/>
        <v>1</v>
      </c>
      <c r="FN41" s="54"/>
      <c r="FO41" s="60">
        <f t="shared" si="122"/>
        <v>1125.4962943949999</v>
      </c>
      <c r="FP41" s="29">
        <v>1061.71058879</v>
      </c>
      <c r="FQ41" s="30">
        <v>1189.2819999999999</v>
      </c>
      <c r="FS41" s="60">
        <f t="shared" si="123"/>
        <v>8597.7036001750002</v>
      </c>
      <c r="FT41" s="29">
        <v>8259.4692003500004</v>
      </c>
      <c r="FU41" s="30">
        <v>8935.9380000000001</v>
      </c>
      <c r="FW41" s="60">
        <f t="shared" si="124"/>
        <v>2552.08</v>
      </c>
      <c r="FX41" s="29">
        <v>2488.3020000000001</v>
      </c>
      <c r="FY41" s="30">
        <v>2615.8580000000002</v>
      </c>
      <c r="GA41" s="60">
        <f t="shared" si="125"/>
        <v>11149.783600175</v>
      </c>
      <c r="GB41" s="54">
        <f t="shared" si="126"/>
        <v>10747.77120035</v>
      </c>
      <c r="GC41" s="68">
        <f t="shared" si="127"/>
        <v>11551.796</v>
      </c>
      <c r="GE41" s="60">
        <f t="shared" si="128"/>
        <v>6277.6435328349999</v>
      </c>
      <c r="GF41" s="29">
        <v>6023.8780656700001</v>
      </c>
      <c r="GG41" s="30">
        <v>6531.4089999999997</v>
      </c>
      <c r="GH41" s="29"/>
      <c r="GI41" s="60">
        <f t="shared" si="129"/>
        <v>9985.6096559750004</v>
      </c>
      <c r="GJ41" s="29">
        <v>9610.0313119499988</v>
      </c>
      <c r="GK41" s="30">
        <v>10361.188</v>
      </c>
      <c r="GL41" s="29"/>
      <c r="GM41" s="71">
        <f>DW41/C41</f>
        <v>0.50302909280287167</v>
      </c>
      <c r="GN41" s="62"/>
    </row>
    <row r="42" spans="1:196" ht="13.5" customHeight="1" x14ac:dyDescent="0.2">
      <c r="A42" s="1"/>
      <c r="B42" s="72" t="s">
        <v>193</v>
      </c>
      <c r="C42" s="28">
        <v>2073.9169999999999</v>
      </c>
      <c r="D42" s="29">
        <v>1981.7465</v>
      </c>
      <c r="E42" s="29">
        <v>1770.306</v>
      </c>
      <c r="F42" s="29">
        <v>341.60700000000003</v>
      </c>
      <c r="G42" s="29">
        <v>1483.922</v>
      </c>
      <c r="H42" s="29">
        <f t="shared" si="65"/>
        <v>2415.5239999999999</v>
      </c>
      <c r="I42" s="30">
        <f t="shared" si="66"/>
        <v>2111.913</v>
      </c>
      <c r="J42" s="29"/>
      <c r="K42" s="31">
        <v>37.469000000000001</v>
      </c>
      <c r="L42" s="32">
        <v>8.9779999999999998</v>
      </c>
      <c r="M42" s="32">
        <v>0</v>
      </c>
      <c r="N42" s="33">
        <f t="shared" si="67"/>
        <v>46.447000000000003</v>
      </c>
      <c r="O42" s="32">
        <v>25.500999999999998</v>
      </c>
      <c r="P42" s="33">
        <f t="shared" si="68"/>
        <v>20.946000000000005</v>
      </c>
      <c r="Q42" s="32">
        <v>0.372</v>
      </c>
      <c r="R42" s="33">
        <f t="shared" si="69"/>
        <v>20.574000000000005</v>
      </c>
      <c r="S42" s="32">
        <v>4.0419999999999998</v>
      </c>
      <c r="T42" s="32">
        <v>0.75800000000000001</v>
      </c>
      <c r="U42" s="32">
        <v>-1.024</v>
      </c>
      <c r="V42" s="33">
        <f t="shared" si="70"/>
        <v>24.350000000000005</v>
      </c>
      <c r="W42" s="32">
        <v>5.6189999999999998</v>
      </c>
      <c r="X42" s="34">
        <f t="shared" si="71"/>
        <v>18.731000000000005</v>
      </c>
      <c r="Y42" s="32"/>
      <c r="Z42" s="35">
        <f t="shared" si="72"/>
        <v>1.8907060009945773E-2</v>
      </c>
      <c r="AA42" s="36">
        <f t="shared" si="73"/>
        <v>4.5303473476552125E-3</v>
      </c>
      <c r="AB42" s="37">
        <f t="shared" si="74"/>
        <v>0.49760961617265387</v>
      </c>
      <c r="AC42" s="37">
        <f t="shared" si="75"/>
        <v>0.50508031452395563</v>
      </c>
      <c r="AD42" s="37">
        <f t="shared" si="76"/>
        <v>0.54903438327556131</v>
      </c>
      <c r="AE42" s="36">
        <f t="shared" si="77"/>
        <v>1.286794249415856E-2</v>
      </c>
      <c r="AF42" s="36">
        <f t="shared" si="78"/>
        <v>9.4517638860469825E-3</v>
      </c>
      <c r="AG42" s="36">
        <f>X42/DU42</f>
        <v>1.9066464916981839E-2</v>
      </c>
      <c r="AH42" s="36">
        <f>(P42+S42+T42)/DU42</f>
        <v>2.6207100835652898E-2</v>
      </c>
      <c r="AI42" s="36">
        <f>R42/DU42</f>
        <v>2.0942472329399626E-2</v>
      </c>
      <c r="AJ42" s="38">
        <f>X42/FO42</f>
        <v>8.1242206391030455E-2</v>
      </c>
      <c r="AK42" s="32"/>
      <c r="AL42" s="44">
        <f t="shared" si="79"/>
        <v>7.8990385846093178E-2</v>
      </c>
      <c r="AM42" s="37">
        <f t="shared" si="80"/>
        <v>6.4093623942286723E-2</v>
      </c>
      <c r="AN42" s="38">
        <f t="shared" si="81"/>
        <v>0.10394271099135399</v>
      </c>
      <c r="AO42" s="32"/>
      <c r="AP42" s="44">
        <f t="shared" si="82"/>
        <v>0.8382290971165437</v>
      </c>
      <c r="AQ42" s="37">
        <f t="shared" si="83"/>
        <v>0.81358851968450407</v>
      </c>
      <c r="AR42" s="37">
        <f t="shared" si="84"/>
        <v>3.5149429798781731E-2</v>
      </c>
      <c r="AS42" s="37">
        <f t="shared" si="85"/>
        <v>0.12879155723203967</v>
      </c>
      <c r="AT42" s="42">
        <v>1.66</v>
      </c>
      <c r="AU42" s="64">
        <v>1.44</v>
      </c>
      <c r="AV42" s="32"/>
      <c r="AW42" s="44">
        <f>FQ42/C42</f>
        <v>0.11559527213480579</v>
      </c>
      <c r="AX42" s="37">
        <v>0.1008</v>
      </c>
      <c r="AY42" s="37">
        <f t="shared" si="86"/>
        <v>0.21722219571931869</v>
      </c>
      <c r="AZ42" s="37">
        <f t="shared" si="87"/>
        <v>0.21722219571931869</v>
      </c>
      <c r="BA42" s="38">
        <f t="shared" si="88"/>
        <v>0.24767234020525428</v>
      </c>
      <c r="BB42" s="32"/>
      <c r="BC42" s="44">
        <f t="shared" si="89"/>
        <v>0.20562594122604622</v>
      </c>
      <c r="BD42" s="37">
        <f t="shared" si="90"/>
        <v>0.20828382541897508</v>
      </c>
      <c r="BE42" s="38">
        <f t="shared" si="91"/>
        <v>0.23753436770333933</v>
      </c>
      <c r="BF42" s="32"/>
      <c r="BG42" s="44"/>
      <c r="BH42" s="38"/>
      <c r="BI42" s="32"/>
      <c r="BJ42" s="44"/>
      <c r="BK42" s="38"/>
      <c r="BL42" s="32"/>
      <c r="BM42" s="35">
        <f>Q42/FS42</f>
        <v>2.1811708665932575E-4</v>
      </c>
      <c r="BN42" s="37">
        <f t="shared" si="92"/>
        <v>1.4448846422745278E-2</v>
      </c>
      <c r="BO42" s="36">
        <f>FA42/E42</f>
        <v>1.5867313334530866E-2</v>
      </c>
      <c r="BP42" s="37">
        <f t="shared" si="93"/>
        <v>0.11193464833632197</v>
      </c>
      <c r="BQ42" s="37">
        <f t="shared" si="94"/>
        <v>0.81337915591993704</v>
      </c>
      <c r="BR42" s="38">
        <f t="shared" si="95"/>
        <v>0.84356552566322573</v>
      </c>
      <c r="BS42" s="32"/>
      <c r="BT42" s="31">
        <v>73.876999999999995</v>
      </c>
      <c r="BU42" s="32">
        <v>75.055999999999997</v>
      </c>
      <c r="BV42" s="33">
        <f t="shared" si="96"/>
        <v>148.93299999999999</v>
      </c>
      <c r="BW42" s="29">
        <v>1770.306</v>
      </c>
      <c r="BX42" s="32">
        <v>5.6150000000000002</v>
      </c>
      <c r="BY42" s="32">
        <v>5.6</v>
      </c>
      <c r="BZ42" s="33">
        <f t="shared" si="97"/>
        <v>1759.0910000000001</v>
      </c>
      <c r="CA42" s="32">
        <v>115.045</v>
      </c>
      <c r="CB42" s="32">
        <v>44.444000000000003</v>
      </c>
      <c r="CC42" s="33">
        <f t="shared" si="98"/>
        <v>159.489</v>
      </c>
      <c r="CD42" s="32">
        <v>0</v>
      </c>
      <c r="CE42" s="32">
        <v>0.16200000000000001</v>
      </c>
      <c r="CF42" s="32">
        <v>3.2250000000000001</v>
      </c>
      <c r="CG42" s="32">
        <v>3.0169999999997974</v>
      </c>
      <c r="CH42" s="33">
        <f t="shared" si="99"/>
        <v>2073.9169999999995</v>
      </c>
      <c r="CI42" s="32">
        <v>110</v>
      </c>
      <c r="CJ42" s="29">
        <v>1483.922</v>
      </c>
      <c r="CK42" s="33">
        <f t="shared" si="100"/>
        <v>1593.922</v>
      </c>
      <c r="CL42" s="32">
        <v>200</v>
      </c>
      <c r="CM42" s="32">
        <v>10.259999999999877</v>
      </c>
      <c r="CN42" s="33">
        <f t="shared" si="101"/>
        <v>210.25999999999988</v>
      </c>
      <c r="CO42" s="32">
        <v>30</v>
      </c>
      <c r="CP42" s="32">
        <v>239.73500000000001</v>
      </c>
      <c r="CQ42" s="65">
        <f t="shared" si="102"/>
        <v>2073.9169999999999</v>
      </c>
      <c r="CR42" s="32"/>
      <c r="CS42" s="66">
        <v>267.10300000000001</v>
      </c>
      <c r="CT42" s="32"/>
      <c r="CU42" s="28">
        <v>100</v>
      </c>
      <c r="CV42" s="113">
        <v>80</v>
      </c>
      <c r="CW42" s="113">
        <v>80</v>
      </c>
      <c r="CX42" s="113">
        <v>50</v>
      </c>
      <c r="CY42" s="113">
        <v>0</v>
      </c>
      <c r="CZ42" s="30">
        <v>0</v>
      </c>
      <c r="DA42" s="30">
        <f t="shared" si="103"/>
        <v>310</v>
      </c>
      <c r="DB42" s="38">
        <f t="shared" si="104"/>
        <v>0.1494756058222195</v>
      </c>
      <c r="DC42" s="32"/>
      <c r="DD42" s="60" t="s">
        <v>220</v>
      </c>
      <c r="DE42" s="54">
        <v>13</v>
      </c>
      <c r="DF42" s="68">
        <v>2</v>
      </c>
      <c r="DG42" s="69" t="s">
        <v>154</v>
      </c>
      <c r="DH42" s="68"/>
      <c r="DI42" s="70" t="s">
        <v>239</v>
      </c>
      <c r="DJ42" s="125">
        <v>4.2094272829512986E-3</v>
      </c>
      <c r="DK42" s="126">
        <v>4.0316071302625408E-3</v>
      </c>
      <c r="DL42" s="54"/>
      <c r="DM42" s="29">
        <v>214.011</v>
      </c>
      <c r="DN42" s="29">
        <v>214.011</v>
      </c>
      <c r="DO42" s="30">
        <v>244.011</v>
      </c>
      <c r="DP42" s="29"/>
      <c r="DQ42" s="28">
        <v>238.12799999999999</v>
      </c>
      <c r="DR42" s="29">
        <v>241.20599999999999</v>
      </c>
      <c r="DS42" s="30">
        <v>275.08</v>
      </c>
      <c r="DT42" s="54"/>
      <c r="DU42" s="60">
        <f t="shared" si="105"/>
        <v>982.40550000000007</v>
      </c>
      <c r="DV42" s="29">
        <v>979.59400000000005</v>
      </c>
      <c r="DW42" s="30">
        <v>985.21699999999998</v>
      </c>
      <c r="DX42" s="29"/>
      <c r="DY42" s="67">
        <v>1158.0640000000001</v>
      </c>
      <c r="DZ42" s="54"/>
      <c r="EA42" s="28">
        <v>74.77</v>
      </c>
      <c r="EB42" s="29">
        <v>40.283999999999999</v>
      </c>
      <c r="EC42" s="29">
        <v>90.528999999999996</v>
      </c>
      <c r="ED42" s="29">
        <v>7.2679999999999998</v>
      </c>
      <c r="EE42" s="29">
        <v>70.555999999999997</v>
      </c>
      <c r="EF42" s="29">
        <v>28.934999999999999</v>
      </c>
      <c r="EG42" s="29">
        <v>18.033000000000001</v>
      </c>
      <c r="EH42" s="29">
        <v>9.9999999997635314E-4</v>
      </c>
      <c r="EI42" s="30">
        <v>1439.93</v>
      </c>
      <c r="EJ42" s="30">
        <f t="shared" si="106"/>
        <v>1770.306</v>
      </c>
      <c r="EK42" s="136">
        <v>1536.354</v>
      </c>
      <c r="EL42" s="137">
        <f t="shared" si="107"/>
        <v>0.86784657567674739</v>
      </c>
      <c r="EM42" s="54"/>
      <c r="EN42" s="44">
        <f t="shared" si="108"/>
        <v>4.2235636099069877E-2</v>
      </c>
      <c r="EO42" s="37">
        <f t="shared" si="109"/>
        <v>2.2755388051557187E-2</v>
      </c>
      <c r="EP42" s="37">
        <f t="shared" si="110"/>
        <v>5.1137486965530249E-2</v>
      </c>
      <c r="EQ42" s="37">
        <f t="shared" si="111"/>
        <v>4.105504924007488E-3</v>
      </c>
      <c r="ER42" s="37">
        <f t="shared" si="112"/>
        <v>3.9855256661842642E-2</v>
      </c>
      <c r="ES42" s="37">
        <f t="shared" si="113"/>
        <v>1.6344631944985782E-2</v>
      </c>
      <c r="ET42" s="37">
        <f t="shared" si="114"/>
        <v>1.018637455897455E-2</v>
      </c>
      <c r="EU42" s="37">
        <f t="shared" si="115"/>
        <v>5.6487409519956047E-7</v>
      </c>
      <c r="EV42" s="37">
        <f t="shared" si="116"/>
        <v>0.81337915591993704</v>
      </c>
      <c r="EW42" s="70">
        <f t="shared" si="117"/>
        <v>1</v>
      </c>
      <c r="EX42" s="54"/>
      <c r="EY42" s="31">
        <v>3.0000000000000001E-3</v>
      </c>
      <c r="EZ42" s="32">
        <v>28.087</v>
      </c>
      <c r="FA42" s="65">
        <f t="shared" si="118"/>
        <v>28.09</v>
      </c>
      <c r="FC42" s="31">
        <f>BX42</f>
        <v>5.6150000000000002</v>
      </c>
      <c r="FD42" s="32">
        <f>BY42</f>
        <v>5.6</v>
      </c>
      <c r="FE42" s="65">
        <f t="shared" si="119"/>
        <v>11.215</v>
      </c>
      <c r="FG42" s="28">
        <f>FK42*E42</f>
        <v>1439.93</v>
      </c>
      <c r="FH42" s="29">
        <f>E42*FL42</f>
        <v>330.37599999999998</v>
      </c>
      <c r="FI42" s="30">
        <f t="shared" si="120"/>
        <v>1770.306</v>
      </c>
      <c r="FK42" s="44">
        <v>0.81337915591993704</v>
      </c>
      <c r="FL42" s="37">
        <v>0.18662084408006296</v>
      </c>
      <c r="FM42" s="38">
        <f t="shared" si="121"/>
        <v>1</v>
      </c>
      <c r="FN42" s="54"/>
      <c r="FO42" s="60">
        <f t="shared" si="122"/>
        <v>230.5575</v>
      </c>
      <c r="FP42" s="29">
        <v>221.38</v>
      </c>
      <c r="FQ42" s="30">
        <v>239.73500000000001</v>
      </c>
      <c r="FS42" s="60">
        <f t="shared" si="123"/>
        <v>1705.5059999999999</v>
      </c>
      <c r="FT42" s="29">
        <v>1640.7059999999999</v>
      </c>
      <c r="FU42" s="30">
        <v>1770.306</v>
      </c>
      <c r="FW42" s="60">
        <f t="shared" si="124"/>
        <v>342.80349999999999</v>
      </c>
      <c r="FX42" s="29">
        <v>344</v>
      </c>
      <c r="FY42" s="30">
        <v>341.60700000000003</v>
      </c>
      <c r="GA42" s="60">
        <f t="shared" si="125"/>
        <v>2048.3094999999998</v>
      </c>
      <c r="GB42" s="54">
        <f t="shared" si="126"/>
        <v>1984.7059999999999</v>
      </c>
      <c r="GC42" s="68">
        <f t="shared" si="127"/>
        <v>2111.913</v>
      </c>
      <c r="GE42" s="60">
        <f t="shared" si="128"/>
        <v>1414.0619999999999</v>
      </c>
      <c r="GF42" s="29">
        <v>1344.202</v>
      </c>
      <c r="GG42" s="30">
        <v>1483.922</v>
      </c>
      <c r="GH42" s="29"/>
      <c r="GI42" s="60">
        <f t="shared" si="129"/>
        <v>1981.7465</v>
      </c>
      <c r="GJ42" s="29">
        <v>1889.576</v>
      </c>
      <c r="GK42" s="30">
        <v>2073.9169999999999</v>
      </c>
      <c r="GL42" s="29"/>
      <c r="GM42" s="71">
        <f>DW42/C42</f>
        <v>0.47505131593983752</v>
      </c>
      <c r="GN42" s="62"/>
    </row>
    <row r="43" spans="1:196" ht="13.5" customHeight="1" x14ac:dyDescent="0.2">
      <c r="A43" s="1"/>
      <c r="B43" s="72" t="s">
        <v>164</v>
      </c>
      <c r="C43" s="28">
        <v>5806.4470000000001</v>
      </c>
      <c r="D43" s="29">
        <v>5476.7984999999999</v>
      </c>
      <c r="E43" s="29">
        <v>4960.3559999999998</v>
      </c>
      <c r="F43" s="29">
        <v>1381.2139999999999</v>
      </c>
      <c r="G43" s="29">
        <v>3947.5360000000001</v>
      </c>
      <c r="H43" s="29">
        <f t="shared" si="65"/>
        <v>7187.6610000000001</v>
      </c>
      <c r="I43" s="30">
        <f t="shared" si="66"/>
        <v>6341.57</v>
      </c>
      <c r="J43" s="29"/>
      <c r="K43" s="31">
        <v>102.339</v>
      </c>
      <c r="L43" s="32">
        <v>31.366</v>
      </c>
      <c r="M43" s="32">
        <v>5.8000000000000003E-2</v>
      </c>
      <c r="N43" s="33">
        <f t="shared" si="67"/>
        <v>133.76299999999998</v>
      </c>
      <c r="O43" s="32">
        <v>85.997000000000014</v>
      </c>
      <c r="P43" s="33">
        <f t="shared" si="68"/>
        <v>47.765999999999963</v>
      </c>
      <c r="Q43" s="32">
        <v>4.8010000000000002</v>
      </c>
      <c r="R43" s="33">
        <f t="shared" si="69"/>
        <v>42.964999999999961</v>
      </c>
      <c r="S43" s="32">
        <v>8.843</v>
      </c>
      <c r="T43" s="32">
        <v>1.1020000000000001</v>
      </c>
      <c r="U43" s="32">
        <v>-0.63300000000000001</v>
      </c>
      <c r="V43" s="33">
        <f t="shared" si="70"/>
        <v>52.276999999999958</v>
      </c>
      <c r="W43" s="32">
        <v>11.82</v>
      </c>
      <c r="X43" s="34">
        <f t="shared" si="71"/>
        <v>40.456999999999958</v>
      </c>
      <c r="Y43" s="32"/>
      <c r="Z43" s="35">
        <f t="shared" si="72"/>
        <v>1.8685916598903538E-2</v>
      </c>
      <c r="AA43" s="36">
        <f t="shared" si="73"/>
        <v>5.7270684689239527E-3</v>
      </c>
      <c r="AB43" s="37">
        <f t="shared" si="74"/>
        <v>0.59841484120577859</v>
      </c>
      <c r="AC43" s="37">
        <f t="shared" si="75"/>
        <v>0.60303914281306559</v>
      </c>
      <c r="AD43" s="37">
        <f t="shared" si="76"/>
        <v>0.64290573626488667</v>
      </c>
      <c r="AE43" s="36">
        <f t="shared" si="77"/>
        <v>1.5702056593829408E-2</v>
      </c>
      <c r="AF43" s="36">
        <f t="shared" si="78"/>
        <v>7.3869798204188007E-3</v>
      </c>
      <c r="AG43" s="36">
        <f>X43/DU43</f>
        <v>1.3533011908829693E-2</v>
      </c>
      <c r="AH43" s="36">
        <f>(P43+S43+T43)/DU43</f>
        <v>1.9304536922423086E-2</v>
      </c>
      <c r="AI43" s="36">
        <f>R43/DU43</f>
        <v>1.4371946922976688E-2</v>
      </c>
      <c r="AJ43" s="38">
        <f>X43/FO43</f>
        <v>7.4805115081947732E-2</v>
      </c>
      <c r="AK43" s="32"/>
      <c r="AL43" s="44">
        <f t="shared" si="79"/>
        <v>0.10289689765806871</v>
      </c>
      <c r="AM43" s="37">
        <f t="shared" si="80"/>
        <v>0.10550226014012343</v>
      </c>
      <c r="AN43" s="38">
        <f t="shared" si="81"/>
        <v>0.10484560290853732</v>
      </c>
      <c r="AO43" s="32"/>
      <c r="AP43" s="44">
        <f t="shared" si="82"/>
        <v>0.79581707441965865</v>
      </c>
      <c r="AQ43" s="37">
        <f t="shared" si="83"/>
        <v>0.75868399365305839</v>
      </c>
      <c r="AR43" s="37">
        <f t="shared" si="84"/>
        <v>9.9312023342329636E-2</v>
      </c>
      <c r="AS43" s="37">
        <f t="shared" si="85"/>
        <v>0.11693037067246115</v>
      </c>
      <c r="AT43" s="42">
        <v>1.83</v>
      </c>
      <c r="AU43" s="64">
        <v>1.26</v>
      </c>
      <c r="AV43" s="32"/>
      <c r="AW43" s="44">
        <f>FQ43/C43</f>
        <v>9.5348153526588639E-2</v>
      </c>
      <c r="AX43" s="37">
        <v>9.3200000000000005E-2</v>
      </c>
      <c r="AY43" s="37">
        <f t="shared" si="86"/>
        <v>0.1614026978038772</v>
      </c>
      <c r="AZ43" s="37">
        <f t="shared" si="87"/>
        <v>0.18438396577235611</v>
      </c>
      <c r="BA43" s="38">
        <f t="shared" si="88"/>
        <v>0.19915763803780681</v>
      </c>
      <c r="BB43" s="32"/>
      <c r="BC43" s="44">
        <f t="shared" si="89"/>
        <v>0.19157985658156076</v>
      </c>
      <c r="BD43" s="37">
        <f t="shared" si="90"/>
        <v>0.17547331526632554</v>
      </c>
      <c r="BE43" s="38">
        <f t="shared" si="91"/>
        <v>0.40592619690225945</v>
      </c>
      <c r="BF43" s="32"/>
      <c r="BG43" s="44"/>
      <c r="BH43" s="38"/>
      <c r="BI43" s="32"/>
      <c r="BJ43" s="44"/>
      <c r="BK43" s="38"/>
      <c r="BL43" s="32"/>
      <c r="BM43" s="35">
        <f>Q43/FS43</f>
        <v>1.0152331494240915E-3</v>
      </c>
      <c r="BN43" s="37">
        <f t="shared" si="92"/>
        <v>8.319037965032669E-2</v>
      </c>
      <c r="BO43" s="36">
        <f>FA43/E43</f>
        <v>1.4845103859481054E-2</v>
      </c>
      <c r="BP43" s="37">
        <f t="shared" si="93"/>
        <v>0.12726380317204647</v>
      </c>
      <c r="BQ43" s="37">
        <f t="shared" si="94"/>
        <v>0.6878512348710456</v>
      </c>
      <c r="BR43" s="38">
        <f t="shared" si="95"/>
        <v>0.75583822302678993</v>
      </c>
      <c r="BS43" s="32"/>
      <c r="BT43" s="31">
        <v>78.406999999999996</v>
      </c>
      <c r="BU43" s="32">
        <v>191.154</v>
      </c>
      <c r="BV43" s="33">
        <f t="shared" si="96"/>
        <v>269.56099999999998</v>
      </c>
      <c r="BW43" s="29">
        <v>4960.3559999999998</v>
      </c>
      <c r="BX43" s="32">
        <v>15.132999999999999</v>
      </c>
      <c r="BY43" s="32">
        <v>9.85</v>
      </c>
      <c r="BZ43" s="33">
        <f t="shared" si="97"/>
        <v>4935.3729999999996</v>
      </c>
      <c r="CA43" s="32">
        <v>409.38900000000001</v>
      </c>
      <c r="CB43" s="32">
        <v>117.119</v>
      </c>
      <c r="CC43" s="33">
        <f t="shared" si="98"/>
        <v>526.50800000000004</v>
      </c>
      <c r="CD43" s="32">
        <v>0</v>
      </c>
      <c r="CE43" s="32">
        <v>0.8</v>
      </c>
      <c r="CF43" s="32">
        <v>43.148000000000003</v>
      </c>
      <c r="CG43" s="32">
        <v>31.057000000000791</v>
      </c>
      <c r="CH43" s="33">
        <f t="shared" si="99"/>
        <v>5806.4470000000001</v>
      </c>
      <c r="CI43" s="32">
        <v>0.6</v>
      </c>
      <c r="CJ43" s="29">
        <v>3947.5360000000001</v>
      </c>
      <c r="CK43" s="33">
        <f t="shared" si="100"/>
        <v>3948.136</v>
      </c>
      <c r="CL43" s="32">
        <v>1140</v>
      </c>
      <c r="CM43" s="32">
        <v>49.677000000000135</v>
      </c>
      <c r="CN43" s="33">
        <f t="shared" si="101"/>
        <v>1189.6770000000001</v>
      </c>
      <c r="CO43" s="32">
        <v>115</v>
      </c>
      <c r="CP43" s="32">
        <v>553.63400000000001</v>
      </c>
      <c r="CQ43" s="65">
        <f t="shared" si="102"/>
        <v>5806.4470000000001</v>
      </c>
      <c r="CR43" s="32"/>
      <c r="CS43" s="66">
        <v>678.95</v>
      </c>
      <c r="CT43" s="32"/>
      <c r="CU43" s="28">
        <v>150</v>
      </c>
      <c r="CV43" s="113">
        <v>350</v>
      </c>
      <c r="CW43" s="113">
        <v>360</v>
      </c>
      <c r="CX43" s="113">
        <v>135</v>
      </c>
      <c r="CY43" s="113">
        <v>265</v>
      </c>
      <c r="CZ43" s="30">
        <v>0</v>
      </c>
      <c r="DA43" s="30">
        <f t="shared" si="103"/>
        <v>1260</v>
      </c>
      <c r="DB43" s="38">
        <f t="shared" si="104"/>
        <v>0.21700017239458139</v>
      </c>
      <c r="DC43" s="32"/>
      <c r="DD43" s="60" t="s">
        <v>223</v>
      </c>
      <c r="DE43" s="54">
        <v>50</v>
      </c>
      <c r="DF43" s="68">
        <v>3</v>
      </c>
      <c r="DG43" s="69" t="s">
        <v>154</v>
      </c>
      <c r="DH43" s="57" t="s">
        <v>159</v>
      </c>
      <c r="DI43" s="70">
        <v>0.23444297590976934</v>
      </c>
      <c r="DJ43" s="125">
        <v>1.520046188751613E-2</v>
      </c>
      <c r="DK43" s="126">
        <v>1.6300924307224664E-2</v>
      </c>
      <c r="DL43" s="54"/>
      <c r="DM43" s="28">
        <v>491.62599999999998</v>
      </c>
      <c r="DN43" s="29">
        <v>561.62599999999998</v>
      </c>
      <c r="DO43" s="30">
        <v>606.62599999999998</v>
      </c>
      <c r="DP43" s="29"/>
      <c r="DQ43" s="28">
        <v>690.24</v>
      </c>
      <c r="DR43" s="29">
        <v>632.21</v>
      </c>
      <c r="DS43" s="30">
        <v>1462.5050000000001</v>
      </c>
      <c r="DT43" s="54"/>
      <c r="DU43" s="60">
        <f t="shared" si="105"/>
        <v>2989.5045</v>
      </c>
      <c r="DV43" s="29">
        <v>2933.05</v>
      </c>
      <c r="DW43" s="30">
        <v>3045.9589999999998</v>
      </c>
      <c r="DX43" s="29"/>
      <c r="DY43" s="67">
        <v>3602.884</v>
      </c>
      <c r="DZ43" s="54"/>
      <c r="EA43" s="28">
        <v>444.18700000000001</v>
      </c>
      <c r="EB43" s="29">
        <v>187.82300000000001</v>
      </c>
      <c r="EC43" s="29">
        <v>230.75200000000001</v>
      </c>
      <c r="ED43" s="29">
        <v>54.137999999999998</v>
      </c>
      <c r="EE43" s="29">
        <v>586.154</v>
      </c>
      <c r="EF43" s="29">
        <v>0</v>
      </c>
      <c r="EG43" s="29">
        <v>45.314999999999998</v>
      </c>
      <c r="EH43" s="29">
        <v>0</v>
      </c>
      <c r="EI43" s="30">
        <v>3411.9870000000001</v>
      </c>
      <c r="EJ43" s="30">
        <f t="shared" si="106"/>
        <v>4960.3559999999998</v>
      </c>
      <c r="EK43" s="136">
        <v>4144.4718000000003</v>
      </c>
      <c r="EL43" s="137">
        <f t="shared" si="107"/>
        <v>0.83551902323139715</v>
      </c>
      <c r="EM43" s="54"/>
      <c r="EN43" s="44">
        <f t="shared" si="108"/>
        <v>8.9547403452494137E-2</v>
      </c>
      <c r="EO43" s="37">
        <f t="shared" si="109"/>
        <v>3.7864822605474288E-2</v>
      </c>
      <c r="EP43" s="37">
        <f t="shared" si="110"/>
        <v>4.6519241764099196E-2</v>
      </c>
      <c r="EQ43" s="37">
        <f t="shared" si="111"/>
        <v>1.0914136001528922E-2</v>
      </c>
      <c r="ER43" s="37">
        <f t="shared" si="112"/>
        <v>0.11816772828401832</v>
      </c>
      <c r="ES43" s="37">
        <f t="shared" si="113"/>
        <v>0</v>
      </c>
      <c r="ET43" s="37">
        <f t="shared" si="114"/>
        <v>9.1354330213395969E-3</v>
      </c>
      <c r="EU43" s="37">
        <f t="shared" si="115"/>
        <v>0</v>
      </c>
      <c r="EV43" s="37">
        <f t="shared" si="116"/>
        <v>0.6878512348710456</v>
      </c>
      <c r="EW43" s="70">
        <f t="shared" si="117"/>
        <v>1</v>
      </c>
      <c r="EX43" s="54"/>
      <c r="EY43" s="31">
        <v>36.451000000000001</v>
      </c>
      <c r="EZ43" s="32">
        <v>37.186</v>
      </c>
      <c r="FA43" s="65">
        <f t="shared" si="118"/>
        <v>73.637</v>
      </c>
      <c r="FC43" s="31">
        <f>BX43</f>
        <v>15.132999999999999</v>
      </c>
      <c r="FD43" s="32">
        <f>BY43</f>
        <v>9.85</v>
      </c>
      <c r="FE43" s="65">
        <f t="shared" si="119"/>
        <v>24.982999999999997</v>
      </c>
      <c r="FG43" s="28">
        <f>FK43*E43</f>
        <v>3411.9870000000001</v>
      </c>
      <c r="FH43" s="29">
        <f>E43*FL43</f>
        <v>1548.3689999999997</v>
      </c>
      <c r="FI43" s="30">
        <f t="shared" si="120"/>
        <v>4960.3559999999998</v>
      </c>
      <c r="FK43" s="44">
        <v>0.6878512348710456</v>
      </c>
      <c r="FL43" s="37">
        <v>0.3121487651289544</v>
      </c>
      <c r="FM43" s="38">
        <f t="shared" si="121"/>
        <v>1</v>
      </c>
      <c r="FN43" s="54"/>
      <c r="FO43" s="60">
        <f t="shared" si="122"/>
        <v>540.83199999999999</v>
      </c>
      <c r="FP43" s="29">
        <v>528.03</v>
      </c>
      <c r="FQ43" s="30">
        <v>553.63400000000001</v>
      </c>
      <c r="FS43" s="60">
        <f t="shared" si="123"/>
        <v>4728.9629999999997</v>
      </c>
      <c r="FT43" s="29">
        <v>4497.57</v>
      </c>
      <c r="FU43" s="30">
        <v>4960.3559999999998</v>
      </c>
      <c r="FW43" s="60">
        <f t="shared" si="124"/>
        <v>1310.0070000000001</v>
      </c>
      <c r="FX43" s="29">
        <v>1238.8</v>
      </c>
      <c r="FY43" s="30">
        <v>1381.2139999999999</v>
      </c>
      <c r="GA43" s="60">
        <f t="shared" si="125"/>
        <v>6038.9699999999993</v>
      </c>
      <c r="GB43" s="54">
        <f t="shared" si="126"/>
        <v>5736.37</v>
      </c>
      <c r="GC43" s="68">
        <f t="shared" si="127"/>
        <v>6341.57</v>
      </c>
      <c r="GE43" s="60">
        <f t="shared" si="128"/>
        <v>3760.2330000000002</v>
      </c>
      <c r="GF43" s="29">
        <v>3572.93</v>
      </c>
      <c r="GG43" s="30">
        <v>3947.5360000000001</v>
      </c>
      <c r="GH43" s="29"/>
      <c r="GI43" s="60">
        <f t="shared" si="129"/>
        <v>5476.7984999999999</v>
      </c>
      <c r="GJ43" s="29">
        <v>5147.1499999999996</v>
      </c>
      <c r="GK43" s="30">
        <v>5806.4470000000001</v>
      </c>
      <c r="GL43" s="29"/>
      <c r="GM43" s="71">
        <f>DW43/C43</f>
        <v>0.52458224452922753</v>
      </c>
      <c r="GN43" s="62"/>
    </row>
    <row r="44" spans="1:196" x14ac:dyDescent="0.2">
      <c r="A44" s="1"/>
      <c r="B44" s="72" t="s">
        <v>194</v>
      </c>
      <c r="C44" s="28">
        <v>5944.3689999999997</v>
      </c>
      <c r="D44" s="29">
        <v>5741.7019999999993</v>
      </c>
      <c r="E44" s="29">
        <v>5016.7439999999997</v>
      </c>
      <c r="F44" s="29">
        <v>1564</v>
      </c>
      <c r="G44" s="29">
        <v>3952.0419999999999</v>
      </c>
      <c r="H44" s="29">
        <f t="shared" si="65"/>
        <v>7508.3689999999997</v>
      </c>
      <c r="I44" s="30">
        <f t="shared" si="66"/>
        <v>6580.7439999999997</v>
      </c>
      <c r="J44" s="29"/>
      <c r="K44" s="31">
        <v>111.783</v>
      </c>
      <c r="L44" s="32">
        <v>26.946000000000002</v>
      </c>
      <c r="M44" s="32">
        <v>0.32800000000000001</v>
      </c>
      <c r="N44" s="33">
        <f t="shared" si="67"/>
        <v>139.05700000000002</v>
      </c>
      <c r="O44" s="32">
        <v>70.525000000000006</v>
      </c>
      <c r="P44" s="33">
        <f t="shared" si="68"/>
        <v>68.532000000000011</v>
      </c>
      <c r="Q44" s="32">
        <v>-2.254</v>
      </c>
      <c r="R44" s="33">
        <f t="shared" si="69"/>
        <v>70.786000000000016</v>
      </c>
      <c r="S44" s="32">
        <v>15.388</v>
      </c>
      <c r="T44" s="32">
        <v>-0.219</v>
      </c>
      <c r="U44" s="32">
        <v>2.3E-2</v>
      </c>
      <c r="V44" s="33">
        <f t="shared" si="70"/>
        <v>85.978000000000023</v>
      </c>
      <c r="W44" s="32">
        <v>19.568000000000001</v>
      </c>
      <c r="X44" s="34">
        <f t="shared" si="71"/>
        <v>66.410000000000025</v>
      </c>
      <c r="Y44" s="32"/>
      <c r="Z44" s="35">
        <f t="shared" si="72"/>
        <v>1.9468617493558531E-2</v>
      </c>
      <c r="AA44" s="36">
        <f t="shared" si="73"/>
        <v>4.6930335290824923E-3</v>
      </c>
      <c r="AB44" s="37">
        <f t="shared" si="74"/>
        <v>0.45728346711968149</v>
      </c>
      <c r="AC44" s="37">
        <f t="shared" si="75"/>
        <v>0.45663504807536659</v>
      </c>
      <c r="AD44" s="37">
        <f t="shared" si="76"/>
        <v>0.50716612612094314</v>
      </c>
      <c r="AE44" s="36">
        <f t="shared" si="77"/>
        <v>1.2282943280581266E-2</v>
      </c>
      <c r="AF44" s="36">
        <f t="shared" si="78"/>
        <v>1.15662568346459E-2</v>
      </c>
      <c r="AG44" s="36">
        <f>X44/DU44</f>
        <v>2.0897319771630472E-2</v>
      </c>
      <c r="AH44" s="36">
        <f>(P44+S44+T44)/DU44</f>
        <v>2.6338300891510947E-2</v>
      </c>
      <c r="AI44" s="36">
        <f>R44/DU44</f>
        <v>2.2274321297314176E-2</v>
      </c>
      <c r="AJ44" s="38">
        <f>X44/FO44</f>
        <v>0.10195395108021912</v>
      </c>
      <c r="AK44" s="32"/>
      <c r="AL44" s="44">
        <f t="shared" si="79"/>
        <v>8.8910367706701146E-2</v>
      </c>
      <c r="AM44" s="37">
        <f t="shared" si="80"/>
        <v>6.6377059734508637E-2</v>
      </c>
      <c r="AN44" s="38">
        <f t="shared" si="81"/>
        <v>0.11584001644378332</v>
      </c>
      <c r="AO44" s="32"/>
      <c r="AP44" s="44">
        <f t="shared" si="82"/>
        <v>0.78777031476989856</v>
      </c>
      <c r="AQ44" s="37">
        <f t="shared" si="83"/>
        <v>0.75842661158664726</v>
      </c>
      <c r="AR44" s="37">
        <f t="shared" si="84"/>
        <v>0.14396549070220907</v>
      </c>
      <c r="AS44" s="37">
        <f t="shared" si="85"/>
        <v>6.7798112802216676E-2</v>
      </c>
      <c r="AT44" s="42">
        <v>1.1000000000000001</v>
      </c>
      <c r="AU44" s="64">
        <v>1.36</v>
      </c>
      <c r="AV44" s="32"/>
      <c r="AW44" s="44">
        <f>FQ44/C44</f>
        <v>0.11457515507533264</v>
      </c>
      <c r="AX44" s="37">
        <v>0.1105</v>
      </c>
      <c r="AY44" s="37">
        <f t="shared" si="86"/>
        <v>0.1902193098061728</v>
      </c>
      <c r="AZ44" s="37">
        <f t="shared" si="87"/>
        <v>0.20866683488308177</v>
      </c>
      <c r="BA44" s="38">
        <f t="shared" si="88"/>
        <v>0.23368042820770413</v>
      </c>
      <c r="BB44" s="32"/>
      <c r="BC44" s="44">
        <f t="shared" si="89"/>
        <v>0.17410618358915703</v>
      </c>
      <c r="BD44" s="37">
        <f t="shared" si="90"/>
        <v>0.1925340440206455</v>
      </c>
      <c r="BE44" s="38">
        <f t="shared" si="91"/>
        <v>0.21720201701746436</v>
      </c>
      <c r="BF44" s="32"/>
      <c r="BG44" s="44">
        <v>2.5999999999999999E-2</v>
      </c>
      <c r="BH44" s="38"/>
      <c r="BI44" s="32"/>
      <c r="BJ44" s="44">
        <f>AY44-(4.5%+2.5%+3%+1%+BG44)</f>
        <v>5.4219309806172789E-2</v>
      </c>
      <c r="BK44" s="38"/>
      <c r="BL44" s="32"/>
      <c r="BM44" s="35">
        <f>Q44/FS44</f>
        <v>-4.68418775945262E-4</v>
      </c>
      <c r="BN44" s="37">
        <f t="shared" si="92"/>
        <v>-2.6929188420687918E-2</v>
      </c>
      <c r="BO44" s="36">
        <f>FA44/E44</f>
        <v>2.6263847627066485E-2</v>
      </c>
      <c r="BP44" s="37">
        <f t="shared" si="93"/>
        <v>0.18788438805208213</v>
      </c>
      <c r="BQ44" s="37">
        <f t="shared" si="94"/>
        <v>0.70042083072207795</v>
      </c>
      <c r="BR44" s="38">
        <f t="shared" si="95"/>
        <v>0.77161974390737587</v>
      </c>
      <c r="BS44" s="32"/>
      <c r="BT44" s="31">
        <v>70.271000000000001</v>
      </c>
      <c r="BU44" s="32">
        <v>8.7349999999999994</v>
      </c>
      <c r="BV44" s="33">
        <f t="shared" si="96"/>
        <v>79.006</v>
      </c>
      <c r="BW44" s="29">
        <v>5016.7439999999997</v>
      </c>
      <c r="BX44" s="32">
        <v>10.199999999999999</v>
      </c>
      <c r="BY44" s="32">
        <v>10</v>
      </c>
      <c r="BZ44" s="33">
        <f t="shared" si="97"/>
        <v>4996.5439999999999</v>
      </c>
      <c r="CA44" s="32">
        <v>320.22500000000002</v>
      </c>
      <c r="CB44" s="32">
        <v>147.62099999999998</v>
      </c>
      <c r="CC44" s="33">
        <f t="shared" si="98"/>
        <v>467.846</v>
      </c>
      <c r="CD44" s="32">
        <v>0.54</v>
      </c>
      <c r="CE44" s="32">
        <v>6.3449999999999998</v>
      </c>
      <c r="CF44" s="32">
        <v>20.76</v>
      </c>
      <c r="CG44" s="32">
        <v>373.32799999999946</v>
      </c>
      <c r="CH44" s="33">
        <f t="shared" si="99"/>
        <v>5944.3690000000006</v>
      </c>
      <c r="CI44" s="32">
        <v>119.801</v>
      </c>
      <c r="CJ44" s="29">
        <v>3952.0419999999999</v>
      </c>
      <c r="CK44" s="33">
        <f t="shared" si="100"/>
        <v>4071.8429999999998</v>
      </c>
      <c r="CL44" s="32">
        <v>999</v>
      </c>
      <c r="CM44" s="32">
        <v>52.448999999999842</v>
      </c>
      <c r="CN44" s="33">
        <f t="shared" si="101"/>
        <v>1051.4489999999998</v>
      </c>
      <c r="CO44" s="32">
        <v>140</v>
      </c>
      <c r="CP44" s="32">
        <v>681.077</v>
      </c>
      <c r="CQ44" s="65">
        <f t="shared" si="102"/>
        <v>5944.3689999999997</v>
      </c>
      <c r="CR44" s="32"/>
      <c r="CS44" s="66">
        <v>403.01699999999994</v>
      </c>
      <c r="CT44" s="32"/>
      <c r="CU44" s="28">
        <v>184</v>
      </c>
      <c r="CV44" s="113">
        <v>250</v>
      </c>
      <c r="CW44" s="113">
        <v>315</v>
      </c>
      <c r="CX44" s="113">
        <v>200</v>
      </c>
      <c r="CY44" s="113">
        <v>290</v>
      </c>
      <c r="CZ44" s="30">
        <v>0</v>
      </c>
      <c r="DA44" s="30">
        <f t="shared" si="103"/>
        <v>1239</v>
      </c>
      <c r="DB44" s="38">
        <f t="shared" si="104"/>
        <v>0.20843255188229398</v>
      </c>
      <c r="DC44" s="32"/>
      <c r="DD44" s="60" t="s">
        <v>224</v>
      </c>
      <c r="DE44" s="54">
        <v>40.9</v>
      </c>
      <c r="DF44" s="68">
        <v>2</v>
      </c>
      <c r="DG44" s="69" t="s">
        <v>154</v>
      </c>
      <c r="DH44" s="57" t="s">
        <v>155</v>
      </c>
      <c r="DI44" s="70">
        <v>0.1080186234449262</v>
      </c>
      <c r="DJ44" s="125">
        <v>1.9035188837343221E-2</v>
      </c>
      <c r="DK44" s="126">
        <v>1.8334752809547071E-2</v>
      </c>
      <c r="DL44" s="54"/>
      <c r="DM44" s="28">
        <v>608.37099999999998</v>
      </c>
      <c r="DN44" s="29">
        <v>667.37099999999998</v>
      </c>
      <c r="DO44" s="30">
        <v>747.37099999999998</v>
      </c>
      <c r="DP44" s="29"/>
      <c r="DQ44" s="28">
        <v>679.81100000000004</v>
      </c>
      <c r="DR44" s="29">
        <v>751.76400000000001</v>
      </c>
      <c r="DS44" s="30">
        <v>848.08199999999999</v>
      </c>
      <c r="DT44" s="54"/>
      <c r="DU44" s="60">
        <f t="shared" si="105"/>
        <v>3177.9195</v>
      </c>
      <c r="DV44" s="29">
        <v>3157.578</v>
      </c>
      <c r="DW44" s="30">
        <v>3198.261</v>
      </c>
      <c r="DX44" s="29"/>
      <c r="DY44" s="67">
        <v>3904.5770000000002</v>
      </c>
      <c r="DZ44" s="54"/>
      <c r="EA44" s="28">
        <v>146.68899999999999</v>
      </c>
      <c r="EB44" s="29">
        <v>103.994</v>
      </c>
      <c r="EC44" s="29">
        <v>268.286</v>
      </c>
      <c r="ED44" s="29">
        <v>64.852000000000004</v>
      </c>
      <c r="EE44" s="29">
        <v>764.37699999999995</v>
      </c>
      <c r="EF44" s="29">
        <v>105.643</v>
      </c>
      <c r="EG44" s="29">
        <v>16.884999999999998</v>
      </c>
      <c r="EH44" s="29">
        <v>32.185999999999694</v>
      </c>
      <c r="EI44" s="30">
        <v>3513.8319999999999</v>
      </c>
      <c r="EJ44" s="30">
        <f t="shared" si="106"/>
        <v>5016.7439999999997</v>
      </c>
      <c r="EK44" s="136">
        <v>4183</v>
      </c>
      <c r="EL44" s="137">
        <f t="shared" si="107"/>
        <v>0.83380774462480056</v>
      </c>
      <c r="EM44" s="54"/>
      <c r="EN44" s="44">
        <f t="shared" si="108"/>
        <v>2.9239881484883424E-2</v>
      </c>
      <c r="EO44" s="37">
        <f t="shared" si="109"/>
        <v>2.0729381447408917E-2</v>
      </c>
      <c r="EP44" s="37">
        <f t="shared" si="110"/>
        <v>5.3478112496870484E-2</v>
      </c>
      <c r="EQ44" s="37">
        <f t="shared" si="111"/>
        <v>1.2927109695053207E-2</v>
      </c>
      <c r="ER44" s="37">
        <f t="shared" si="112"/>
        <v>0.15236515955368662</v>
      </c>
      <c r="ES44" s="37">
        <f t="shared" si="113"/>
        <v>2.1058080699354005E-2</v>
      </c>
      <c r="ET44" s="37">
        <f t="shared" si="114"/>
        <v>3.3657288472363745E-3</v>
      </c>
      <c r="EU44" s="37">
        <f t="shared" si="115"/>
        <v>6.4157150534290162E-3</v>
      </c>
      <c r="EV44" s="37">
        <f t="shared" si="116"/>
        <v>0.70042083072207795</v>
      </c>
      <c r="EW44" s="70">
        <f t="shared" si="117"/>
        <v>1</v>
      </c>
      <c r="EX44" s="54"/>
      <c r="EY44" s="31">
        <v>10.462999999999999</v>
      </c>
      <c r="EZ44" s="32">
        <v>121.29600000000001</v>
      </c>
      <c r="FA44" s="65">
        <f t="shared" si="118"/>
        <v>131.75900000000001</v>
      </c>
      <c r="FC44" s="31">
        <f>BX44</f>
        <v>10.199999999999999</v>
      </c>
      <c r="FD44" s="32">
        <f>BY44</f>
        <v>10</v>
      </c>
      <c r="FE44" s="65">
        <f t="shared" si="119"/>
        <v>20.2</v>
      </c>
      <c r="FG44" s="28">
        <f>FK44*E44</f>
        <v>3513.8319999999999</v>
      </c>
      <c r="FH44" s="29">
        <f>E44*FL44</f>
        <v>1502.9119999999998</v>
      </c>
      <c r="FI44" s="30">
        <f t="shared" si="120"/>
        <v>5016.7439999999997</v>
      </c>
      <c r="FK44" s="44">
        <v>0.70042083072207795</v>
      </c>
      <c r="FL44" s="37">
        <v>0.29957916927792205</v>
      </c>
      <c r="FM44" s="38">
        <f t="shared" si="121"/>
        <v>1</v>
      </c>
      <c r="FN44" s="54"/>
      <c r="FO44" s="60">
        <f t="shared" si="122"/>
        <v>651.37249999999995</v>
      </c>
      <c r="FP44" s="29">
        <v>621.66800000000001</v>
      </c>
      <c r="FQ44" s="30">
        <v>681.077</v>
      </c>
      <c r="FS44" s="60">
        <f t="shared" si="123"/>
        <v>4811.9334999999992</v>
      </c>
      <c r="FT44" s="29">
        <v>4607.1229999999996</v>
      </c>
      <c r="FU44" s="30">
        <v>5016.7439999999997</v>
      </c>
      <c r="FW44" s="60">
        <f t="shared" si="124"/>
        <v>1564</v>
      </c>
      <c r="FX44" s="29">
        <v>1564</v>
      </c>
      <c r="FY44" s="30">
        <v>1564</v>
      </c>
      <c r="GA44" s="60">
        <f t="shared" si="125"/>
        <v>6375.9334999999992</v>
      </c>
      <c r="GB44" s="54">
        <f t="shared" si="126"/>
        <v>6171.1229999999996</v>
      </c>
      <c r="GC44" s="68">
        <f t="shared" si="127"/>
        <v>6580.7439999999997</v>
      </c>
      <c r="GE44" s="60">
        <f t="shared" si="128"/>
        <v>3746.9030000000002</v>
      </c>
      <c r="GF44" s="29">
        <v>3541.7640000000001</v>
      </c>
      <c r="GG44" s="30">
        <v>3952.0419999999999</v>
      </c>
      <c r="GH44" s="29"/>
      <c r="GI44" s="60">
        <f t="shared" si="129"/>
        <v>5741.7019999999993</v>
      </c>
      <c r="GJ44" s="29">
        <v>5539.0349999999999</v>
      </c>
      <c r="GK44" s="30">
        <v>5944.3689999999997</v>
      </c>
      <c r="GL44" s="29"/>
      <c r="GM44" s="71">
        <f>DW44/C44</f>
        <v>0.53803204343471955</v>
      </c>
      <c r="GN44" s="62"/>
    </row>
    <row r="45" spans="1:196" x14ac:dyDescent="0.2">
      <c r="A45" s="1"/>
      <c r="B45" s="72" t="s">
        <v>195</v>
      </c>
      <c r="C45" s="28">
        <v>4377.0169999999998</v>
      </c>
      <c r="D45" s="29">
        <v>4233.0945000000002</v>
      </c>
      <c r="E45" s="29">
        <v>3628.1350000000002</v>
      </c>
      <c r="F45" s="29">
        <v>1399.2170000000001</v>
      </c>
      <c r="G45" s="29">
        <v>3016.9079999999999</v>
      </c>
      <c r="H45" s="29">
        <f t="shared" si="65"/>
        <v>5776.2340000000004</v>
      </c>
      <c r="I45" s="30">
        <f t="shared" si="66"/>
        <v>5027.3520000000008</v>
      </c>
      <c r="J45" s="29"/>
      <c r="K45" s="31">
        <v>92.230999999999995</v>
      </c>
      <c r="L45" s="32">
        <v>29.920999999999999</v>
      </c>
      <c r="M45" s="32">
        <v>0.19600000000000001</v>
      </c>
      <c r="N45" s="33">
        <f t="shared" si="67"/>
        <v>122.34799999999998</v>
      </c>
      <c r="O45" s="32">
        <v>66.231000000000009</v>
      </c>
      <c r="P45" s="33">
        <f t="shared" si="68"/>
        <v>56.116999999999976</v>
      </c>
      <c r="Q45" s="32">
        <v>2.14</v>
      </c>
      <c r="R45" s="33">
        <f t="shared" si="69"/>
        <v>53.976999999999975</v>
      </c>
      <c r="S45" s="32">
        <v>7.9569999999999999</v>
      </c>
      <c r="T45" s="32">
        <v>0.69799999999999995</v>
      </c>
      <c r="U45" s="32">
        <v>-0.74</v>
      </c>
      <c r="V45" s="33">
        <f t="shared" si="70"/>
        <v>61.891999999999975</v>
      </c>
      <c r="W45" s="32">
        <v>14.891999999999999</v>
      </c>
      <c r="X45" s="34">
        <f t="shared" si="71"/>
        <v>46.999999999999972</v>
      </c>
      <c r="Y45" s="32"/>
      <c r="Z45" s="35">
        <f t="shared" si="72"/>
        <v>2.1788079618822589E-2</v>
      </c>
      <c r="AA45" s="36">
        <f t="shared" si="73"/>
        <v>7.0683515333758787E-3</v>
      </c>
      <c r="AB45" s="37">
        <f t="shared" si="74"/>
        <v>0.50556857476546346</v>
      </c>
      <c r="AC45" s="37">
        <f t="shared" si="75"/>
        <v>0.50827673535167506</v>
      </c>
      <c r="AD45" s="37">
        <f t="shared" si="76"/>
        <v>0.54133291921404536</v>
      </c>
      <c r="AE45" s="36">
        <f t="shared" si="77"/>
        <v>1.5646000815715315E-2</v>
      </c>
      <c r="AF45" s="36">
        <f t="shared" si="78"/>
        <v>1.1102988605616995E-2</v>
      </c>
      <c r="AG45" s="36">
        <f>X45/DU45</f>
        <v>2.0412572841940441E-2</v>
      </c>
      <c r="AH45" s="36">
        <f>(P45+S45+T45)/DU45</f>
        <v>2.8131131236556729E-2</v>
      </c>
      <c r="AI45" s="36">
        <f>R45/DU45</f>
        <v>2.3442754133817433E-2</v>
      </c>
      <c r="AJ45" s="38">
        <f>X45/FO45</f>
        <v>9.3160715117506329E-2</v>
      </c>
      <c r="AK45" s="32"/>
      <c r="AL45" s="44">
        <f t="shared" si="79"/>
        <v>0.1063343518061121</v>
      </c>
      <c r="AM45" s="37">
        <f t="shared" si="80"/>
        <v>5.1874913692456552E-2</v>
      </c>
      <c r="AN45" s="38">
        <f t="shared" si="81"/>
        <v>6.9745869988405068E-2</v>
      </c>
      <c r="AO45" s="32"/>
      <c r="AP45" s="44">
        <f t="shared" si="82"/>
        <v>0.83153135150704138</v>
      </c>
      <c r="AQ45" s="37">
        <f t="shared" si="83"/>
        <v>0.79095997206255719</v>
      </c>
      <c r="AR45" s="37">
        <f t="shared" si="84"/>
        <v>4.5394614642803532E-2</v>
      </c>
      <c r="AS45" s="37">
        <f t="shared" si="85"/>
        <v>0.13676780327789451</v>
      </c>
      <c r="AT45" s="42">
        <v>1.05</v>
      </c>
      <c r="AU45" s="64">
        <v>1.26</v>
      </c>
      <c r="AV45" s="32"/>
      <c r="AW45" s="44">
        <f>FQ45/C45</f>
        <v>0.12012290562271062</v>
      </c>
      <c r="AX45" s="37">
        <v>0.11259999999999999</v>
      </c>
      <c r="AY45" s="37">
        <f t="shared" si="86"/>
        <v>0.19059961124582372</v>
      </c>
      <c r="AZ45" s="37">
        <f t="shared" si="87"/>
        <v>0.21184765323875407</v>
      </c>
      <c r="BA45" s="38">
        <f t="shared" si="88"/>
        <v>0.22860683388025793</v>
      </c>
      <c r="BB45" s="32"/>
      <c r="BC45" s="44">
        <f t="shared" si="89"/>
        <v>0.17289636013243592</v>
      </c>
      <c r="BD45" s="37">
        <f t="shared" si="90"/>
        <v>0.19342744254968336</v>
      </c>
      <c r="BE45" s="38">
        <f t="shared" si="91"/>
        <v>0.21148926807673651</v>
      </c>
      <c r="BF45" s="32"/>
      <c r="BG45" s="44"/>
      <c r="BH45" s="38">
        <v>0.02</v>
      </c>
      <c r="BI45" s="32"/>
      <c r="BJ45" s="44"/>
      <c r="BK45" s="38">
        <f>BC45-(4.5%+2.5%+3%+1%+BH45)</f>
        <v>4.2896360132435918E-2</v>
      </c>
      <c r="BL45" s="32"/>
      <c r="BM45" s="35">
        <f>Q45/FS45</f>
        <v>6.1961142546096263E-4</v>
      </c>
      <c r="BN45" s="37">
        <f t="shared" si="92"/>
        <v>3.3038967455073204E-2</v>
      </c>
      <c r="BO45" s="36">
        <f>FA45/E45</f>
        <v>9.5175620532312044E-3</v>
      </c>
      <c r="BP45" s="37">
        <f t="shared" si="93"/>
        <v>6.3092329926969962E-2</v>
      </c>
      <c r="BQ45" s="37">
        <f t="shared" si="94"/>
        <v>0.68154437472696028</v>
      </c>
      <c r="BR45" s="38">
        <f t="shared" si="95"/>
        <v>0.77017722252191601</v>
      </c>
      <c r="BS45" s="32"/>
      <c r="BT45" s="31">
        <v>79.385999999999996</v>
      </c>
      <c r="BU45" s="32">
        <v>74.89</v>
      </c>
      <c r="BV45" s="33">
        <f t="shared" si="96"/>
        <v>154.27600000000001</v>
      </c>
      <c r="BW45" s="29">
        <v>3628.1350000000002</v>
      </c>
      <c r="BX45" s="32">
        <v>11.308999999999999</v>
      </c>
      <c r="BY45" s="32">
        <v>10.220000000000001</v>
      </c>
      <c r="BZ45" s="33">
        <f t="shared" si="97"/>
        <v>3606.6060000000002</v>
      </c>
      <c r="CA45" s="32">
        <v>444.35899999999998</v>
      </c>
      <c r="CB45" s="32">
        <v>124.786</v>
      </c>
      <c r="CC45" s="33">
        <f t="shared" si="98"/>
        <v>569.14499999999998</v>
      </c>
      <c r="CD45" s="32">
        <v>16.614000000000001</v>
      </c>
      <c r="CE45" s="32">
        <v>0</v>
      </c>
      <c r="CF45" s="32">
        <v>2.1789999999999998</v>
      </c>
      <c r="CG45" s="32">
        <v>28.196999999999782</v>
      </c>
      <c r="CH45" s="33">
        <f t="shared" si="99"/>
        <v>4377.0169999999998</v>
      </c>
      <c r="CI45" s="32">
        <v>147.93</v>
      </c>
      <c r="CJ45" s="29">
        <v>3016.9079999999999</v>
      </c>
      <c r="CK45" s="33">
        <f t="shared" si="100"/>
        <v>3164.8379999999997</v>
      </c>
      <c r="CL45" s="32">
        <v>559.39800000000002</v>
      </c>
      <c r="CM45" s="32">
        <v>37.00100000000009</v>
      </c>
      <c r="CN45" s="33">
        <f t="shared" si="101"/>
        <v>596.39900000000011</v>
      </c>
      <c r="CO45" s="32">
        <v>90</v>
      </c>
      <c r="CP45" s="32">
        <v>525.78</v>
      </c>
      <c r="CQ45" s="65">
        <f t="shared" si="102"/>
        <v>4377.0169999999998</v>
      </c>
      <c r="CR45" s="32"/>
      <c r="CS45" s="66">
        <v>598.63499999999999</v>
      </c>
      <c r="CT45" s="32"/>
      <c r="CU45" s="28">
        <v>100</v>
      </c>
      <c r="CV45" s="113">
        <v>400</v>
      </c>
      <c r="CW45" s="113">
        <v>150</v>
      </c>
      <c r="CX45" s="113">
        <v>100</v>
      </c>
      <c r="CY45" s="113">
        <v>0</v>
      </c>
      <c r="CZ45" s="30">
        <v>0</v>
      </c>
      <c r="DA45" s="30">
        <f t="shared" si="103"/>
        <v>750</v>
      </c>
      <c r="DB45" s="38">
        <f t="shared" si="104"/>
        <v>0.17134957437908055</v>
      </c>
      <c r="DC45" s="32"/>
      <c r="DD45" s="60" t="s">
        <v>222</v>
      </c>
      <c r="DE45" s="54">
        <v>35</v>
      </c>
      <c r="DF45" s="68">
        <v>5</v>
      </c>
      <c r="DG45" s="69" t="s">
        <v>154</v>
      </c>
      <c r="DH45" s="57" t="s">
        <v>155</v>
      </c>
      <c r="DI45" s="70">
        <v>7.7914717182091364E-2</v>
      </c>
      <c r="DJ45" s="125">
        <v>1.8215308173810566E-2</v>
      </c>
      <c r="DK45" s="126">
        <v>1.6513390821677992E-2</v>
      </c>
      <c r="DL45" s="54"/>
      <c r="DM45" s="28">
        <v>448.51100000000002</v>
      </c>
      <c r="DN45" s="29">
        <v>498.51100000000002</v>
      </c>
      <c r="DO45" s="30">
        <v>537.94799999999998</v>
      </c>
      <c r="DP45" s="29"/>
      <c r="DQ45" s="28">
        <v>521.78599999999994</v>
      </c>
      <c r="DR45" s="29">
        <v>583.74699999999996</v>
      </c>
      <c r="DS45" s="30">
        <v>638.25599999999997</v>
      </c>
      <c r="DT45" s="54"/>
      <c r="DU45" s="60">
        <f t="shared" si="105"/>
        <v>2302.5025000000001</v>
      </c>
      <c r="DV45" s="29">
        <v>2251.8470000000002</v>
      </c>
      <c r="DW45" s="30">
        <v>2353.1579999999999</v>
      </c>
      <c r="DX45" s="29"/>
      <c r="DY45" s="67">
        <v>3017.9119999999998</v>
      </c>
      <c r="DZ45" s="54"/>
      <c r="EA45" s="28">
        <v>260.37599999999998</v>
      </c>
      <c r="EB45" s="29">
        <v>36.808999999999997</v>
      </c>
      <c r="EC45" s="29">
        <v>239.233</v>
      </c>
      <c r="ED45" s="29">
        <v>30.31</v>
      </c>
      <c r="EE45" s="29">
        <v>470.66300000000001</v>
      </c>
      <c r="EF45" s="29">
        <v>94.681000000000012</v>
      </c>
      <c r="EG45" s="29">
        <v>14.353</v>
      </c>
      <c r="EH45" s="29">
        <v>8.9749999999994543</v>
      </c>
      <c r="EI45" s="30">
        <v>2472.7350000000001</v>
      </c>
      <c r="EJ45" s="30">
        <f t="shared" si="106"/>
        <v>3628.1349999999993</v>
      </c>
      <c r="EK45" s="136">
        <v>2912.375</v>
      </c>
      <c r="EL45" s="137">
        <f t="shared" si="107"/>
        <v>0.80271957906748248</v>
      </c>
      <c r="EM45" s="54"/>
      <c r="EN45" s="44">
        <f t="shared" si="108"/>
        <v>7.1765797027949635E-2</v>
      </c>
      <c r="EO45" s="37">
        <f t="shared" si="109"/>
        <v>1.0145432846352191E-2</v>
      </c>
      <c r="EP45" s="37">
        <f t="shared" si="110"/>
        <v>6.5938285096888635E-2</v>
      </c>
      <c r="EQ45" s="37">
        <f t="shared" si="111"/>
        <v>8.3541544071540907E-3</v>
      </c>
      <c r="ER45" s="37">
        <f t="shared" si="112"/>
        <v>0.12972587844719122</v>
      </c>
      <c r="ES45" s="37">
        <f t="shared" si="113"/>
        <v>2.6096327727606616E-2</v>
      </c>
      <c r="ET45" s="37">
        <f t="shared" si="114"/>
        <v>3.9560269945853729E-3</v>
      </c>
      <c r="EU45" s="37">
        <f t="shared" si="115"/>
        <v>2.4737227253118907E-3</v>
      </c>
      <c r="EV45" s="37">
        <f t="shared" si="116"/>
        <v>0.68154437472696039</v>
      </c>
      <c r="EW45" s="70">
        <f t="shared" si="117"/>
        <v>1</v>
      </c>
      <c r="EX45" s="54"/>
      <c r="EY45" s="31">
        <v>11.308999999999999</v>
      </c>
      <c r="EZ45" s="32">
        <v>23.222000000000001</v>
      </c>
      <c r="FA45" s="65">
        <f t="shared" si="118"/>
        <v>34.530999999999999</v>
      </c>
      <c r="FC45" s="31">
        <f>BX45</f>
        <v>11.308999999999999</v>
      </c>
      <c r="FD45" s="32">
        <f>BY45</f>
        <v>10.220000000000001</v>
      </c>
      <c r="FE45" s="65">
        <f t="shared" si="119"/>
        <v>21.529</v>
      </c>
      <c r="FG45" s="28">
        <f>FK45*E45</f>
        <v>2472.7350000000001</v>
      </c>
      <c r="FH45" s="29">
        <f>E45*FL45</f>
        <v>1155.4000000000001</v>
      </c>
      <c r="FI45" s="30">
        <f t="shared" si="120"/>
        <v>3628.1350000000002</v>
      </c>
      <c r="FK45" s="44">
        <v>0.68154437472696028</v>
      </c>
      <c r="FL45" s="37">
        <v>0.31845562527303972</v>
      </c>
      <c r="FM45" s="38">
        <f t="shared" si="121"/>
        <v>1</v>
      </c>
      <c r="FN45" s="54"/>
      <c r="FO45" s="60">
        <f t="shared" si="122"/>
        <v>504.50450000000001</v>
      </c>
      <c r="FP45" s="29">
        <v>483.22899999999998</v>
      </c>
      <c r="FQ45" s="30">
        <v>525.78</v>
      </c>
      <c r="FS45" s="60">
        <f t="shared" si="123"/>
        <v>3453.7775000000001</v>
      </c>
      <c r="FT45" s="29">
        <v>3279.42</v>
      </c>
      <c r="FU45" s="30">
        <v>3628.1350000000002</v>
      </c>
      <c r="FW45" s="60">
        <f t="shared" si="124"/>
        <v>1449.6085</v>
      </c>
      <c r="FX45" s="29">
        <v>1500</v>
      </c>
      <c r="FY45" s="30">
        <v>1399.2170000000001</v>
      </c>
      <c r="GA45" s="60">
        <f t="shared" si="125"/>
        <v>4903.3860000000004</v>
      </c>
      <c r="GB45" s="54">
        <f t="shared" si="126"/>
        <v>4779.42</v>
      </c>
      <c r="GC45" s="68">
        <f t="shared" si="127"/>
        <v>5027.3520000000008</v>
      </c>
      <c r="GE45" s="60">
        <f t="shared" si="128"/>
        <v>2918.5590000000002</v>
      </c>
      <c r="GF45" s="29">
        <v>2820.21</v>
      </c>
      <c r="GG45" s="30">
        <v>3016.9079999999999</v>
      </c>
      <c r="GH45" s="29"/>
      <c r="GI45" s="60">
        <f t="shared" si="129"/>
        <v>4233.0945000000002</v>
      </c>
      <c r="GJ45" s="29">
        <v>4089.172</v>
      </c>
      <c r="GK45" s="30">
        <v>4377.0169999999998</v>
      </c>
      <c r="GL45" s="29"/>
      <c r="GM45" s="71">
        <f>DW45/C45</f>
        <v>0.5376168289956379</v>
      </c>
      <c r="GN45" s="62"/>
    </row>
    <row r="46" spans="1:196" x14ac:dyDescent="0.2">
      <c r="A46" s="1"/>
      <c r="B46" s="72" t="s">
        <v>237</v>
      </c>
      <c r="C46" s="28">
        <v>10646.88</v>
      </c>
      <c r="D46" s="29">
        <v>10180.463</v>
      </c>
      <c r="E46" s="29">
        <v>8817.1669999999995</v>
      </c>
      <c r="F46" s="29">
        <v>3650</v>
      </c>
      <c r="G46" s="29">
        <v>6401.2060000000001</v>
      </c>
      <c r="H46" s="29">
        <f t="shared" si="65"/>
        <v>14296.88</v>
      </c>
      <c r="I46" s="30">
        <f t="shared" si="66"/>
        <v>12467.166999999999</v>
      </c>
      <c r="J46" s="29"/>
      <c r="K46" s="31">
        <v>163.76499999999999</v>
      </c>
      <c r="L46" s="32">
        <v>46.228000000000002</v>
      </c>
      <c r="M46" s="32">
        <v>1.552</v>
      </c>
      <c r="N46" s="33">
        <f t="shared" si="67"/>
        <v>211.54499999999999</v>
      </c>
      <c r="O46" s="32">
        <v>121.59100000000001</v>
      </c>
      <c r="P46" s="33">
        <f t="shared" si="68"/>
        <v>89.953999999999979</v>
      </c>
      <c r="Q46" s="32">
        <v>8.5470000000000006</v>
      </c>
      <c r="R46" s="33">
        <f t="shared" si="69"/>
        <v>81.406999999999982</v>
      </c>
      <c r="S46" s="32">
        <v>17.027000000000001</v>
      </c>
      <c r="T46" s="32">
        <v>5.2320000000000002</v>
      </c>
      <c r="U46" s="32">
        <v>-2.1000000000000001E-2</v>
      </c>
      <c r="V46" s="33">
        <f t="shared" si="70"/>
        <v>103.64499999999998</v>
      </c>
      <c r="W46" s="32">
        <v>22.052</v>
      </c>
      <c r="X46" s="34">
        <f t="shared" si="71"/>
        <v>81.592999999999989</v>
      </c>
      <c r="Y46" s="32"/>
      <c r="Z46" s="35">
        <f t="shared" si="72"/>
        <v>1.6086203544966472E-2</v>
      </c>
      <c r="AA46" s="36">
        <f t="shared" si="73"/>
        <v>4.5408543796092576E-3</v>
      </c>
      <c r="AB46" s="37">
        <f t="shared" si="74"/>
        <v>0.52005525996133517</v>
      </c>
      <c r="AC46" s="37">
        <f t="shared" si="75"/>
        <v>0.53195929510176232</v>
      </c>
      <c r="AD46" s="37">
        <f t="shared" si="76"/>
        <v>0.57477605237656293</v>
      </c>
      <c r="AE46" s="36">
        <f t="shared" si="77"/>
        <v>1.1943562881177408E-2</v>
      </c>
      <c r="AF46" s="36">
        <f t="shared" si="78"/>
        <v>8.0146649518789068E-3</v>
      </c>
      <c r="AG46" s="36">
        <f>X46/DU46</f>
        <v>1.6120541416107557E-2</v>
      </c>
      <c r="AH46" s="36">
        <f>(P46+S46+T46)/DU46</f>
        <v>2.217021452729618E-2</v>
      </c>
      <c r="AI46" s="36">
        <f>R46/DU46</f>
        <v>1.6083792911905037E-2</v>
      </c>
      <c r="AJ46" s="38">
        <f>X46/FO46</f>
        <v>7.7685571142666165E-2</v>
      </c>
      <c r="AK46" s="32"/>
      <c r="AL46" s="44">
        <f t="shared" si="79"/>
        <v>8.9080583643250721E-2</v>
      </c>
      <c r="AM46" s="37">
        <f t="shared" si="80"/>
        <v>9.9787993496455882E-2</v>
      </c>
      <c r="AN46" s="38">
        <f t="shared" si="81"/>
        <v>8.7706306658397112E-2</v>
      </c>
      <c r="AO46" s="32"/>
      <c r="AP46" s="44">
        <f t="shared" si="82"/>
        <v>0.72599350789204742</v>
      </c>
      <c r="AQ46" s="37">
        <f t="shared" si="83"/>
        <v>0.6772038780390941</v>
      </c>
      <c r="AR46" s="37">
        <f t="shared" si="84"/>
        <v>0.15354563966157211</v>
      </c>
      <c r="AS46" s="37">
        <f t="shared" si="85"/>
        <v>0.13303596922290853</v>
      </c>
      <c r="AT46" s="42">
        <v>1.75</v>
      </c>
      <c r="AU46" s="64">
        <v>1.4</v>
      </c>
      <c r="AV46" s="32"/>
      <c r="AW46" s="44">
        <f>FQ46/C46</f>
        <v>0.10534344333739086</v>
      </c>
      <c r="AX46" s="37">
        <v>9.1199999999999989E-2</v>
      </c>
      <c r="AY46" s="37">
        <f t="shared" si="86"/>
        <v>0.16846309997001041</v>
      </c>
      <c r="AZ46" s="37">
        <f t="shared" si="87"/>
        <v>0.18559999999999999</v>
      </c>
      <c r="BA46" s="38">
        <f t="shared" si="88"/>
        <v>0.20660000000000001</v>
      </c>
      <c r="BB46" s="32"/>
      <c r="BC46" s="44">
        <f t="shared" si="89"/>
        <v>0.16390000000000002</v>
      </c>
      <c r="BD46" s="37">
        <f t="shared" si="90"/>
        <v>0.1812</v>
      </c>
      <c r="BE46" s="38">
        <f t="shared" si="91"/>
        <v>0.20240000000000002</v>
      </c>
      <c r="BF46" s="32"/>
      <c r="BG46" s="44">
        <v>3.5000000000000003E-2</v>
      </c>
      <c r="BH46" s="38"/>
      <c r="BI46" s="32"/>
      <c r="BJ46" s="44">
        <f>AY46-(4.5%+2.5%+3%+1%+BG46)</f>
        <v>2.3463099970010393E-2</v>
      </c>
      <c r="BK46" s="38"/>
      <c r="BL46" s="32"/>
      <c r="BM46" s="35">
        <f>Q46/FS46</f>
        <v>1.0106934608239513E-3</v>
      </c>
      <c r="BN46" s="37">
        <f t="shared" si="92"/>
        <v>7.6167645459973468E-2</v>
      </c>
      <c r="BO46" s="36">
        <f>FA46/E46</f>
        <v>1.3963215168772466E-2</v>
      </c>
      <c r="BP46" s="37">
        <f t="shared" si="93"/>
        <v>0.10535747140699414</v>
      </c>
      <c r="BQ46" s="37">
        <f t="shared" si="94"/>
        <v>0.74400632311943293</v>
      </c>
      <c r="BR46" s="38">
        <f t="shared" si="95"/>
        <v>0.81895333558939276</v>
      </c>
      <c r="BS46" s="32"/>
      <c r="BT46" s="31">
        <v>77.265000000000001</v>
      </c>
      <c r="BU46" s="32">
        <v>101.66800000000001</v>
      </c>
      <c r="BV46" s="33">
        <f t="shared" si="96"/>
        <v>178.93299999999999</v>
      </c>
      <c r="BW46" s="29">
        <v>8817.1669999999995</v>
      </c>
      <c r="BX46" s="32">
        <v>29.637</v>
      </c>
      <c r="BY46" s="32">
        <v>17.338999999999999</v>
      </c>
      <c r="BZ46" s="33">
        <f t="shared" si="97"/>
        <v>8770.1909999999989</v>
      </c>
      <c r="CA46" s="32">
        <v>1166.8600000000001</v>
      </c>
      <c r="CB46" s="32">
        <v>358.33100000000002</v>
      </c>
      <c r="CC46" s="33">
        <f t="shared" si="98"/>
        <v>1525.1910000000003</v>
      </c>
      <c r="CD46" s="32">
        <v>26.683</v>
      </c>
      <c r="CE46" s="32">
        <v>3.4860000000000002</v>
      </c>
      <c r="CF46" s="32">
        <v>81.369</v>
      </c>
      <c r="CG46" s="32">
        <v>61.027000000000982</v>
      </c>
      <c r="CH46" s="33">
        <f t="shared" si="99"/>
        <v>10646.880000000005</v>
      </c>
      <c r="CI46" s="32">
        <v>25.942</v>
      </c>
      <c r="CJ46" s="29">
        <v>6401.2060000000001</v>
      </c>
      <c r="CK46" s="33">
        <f t="shared" si="100"/>
        <v>6427.1480000000001</v>
      </c>
      <c r="CL46" s="32">
        <v>2825.2579999999998</v>
      </c>
      <c r="CM46" s="32">
        <v>72.8949999999993</v>
      </c>
      <c r="CN46" s="33">
        <f t="shared" si="101"/>
        <v>2898.1529999999993</v>
      </c>
      <c r="CO46" s="32">
        <v>200</v>
      </c>
      <c r="CP46" s="32">
        <v>1121.579</v>
      </c>
      <c r="CQ46" s="65">
        <f t="shared" si="102"/>
        <v>10646.88</v>
      </c>
      <c r="CR46" s="32"/>
      <c r="CS46" s="66">
        <v>1416.4180000000001</v>
      </c>
      <c r="CT46" s="32"/>
      <c r="CU46" s="28">
        <v>475</v>
      </c>
      <c r="CV46" s="113">
        <v>710</v>
      </c>
      <c r="CW46" s="113">
        <v>1000</v>
      </c>
      <c r="CX46" s="113">
        <v>440</v>
      </c>
      <c r="CY46" s="113">
        <v>400</v>
      </c>
      <c r="CZ46" s="30">
        <v>0</v>
      </c>
      <c r="DA46" s="30">
        <f t="shared" si="103"/>
        <v>3025</v>
      </c>
      <c r="DB46" s="38">
        <f t="shared" si="104"/>
        <v>0.28412079407300544</v>
      </c>
      <c r="DC46" s="32"/>
      <c r="DD46" s="60" t="s">
        <v>223</v>
      </c>
      <c r="DE46" s="54">
        <v>61.4</v>
      </c>
      <c r="DF46" s="68">
        <v>4</v>
      </c>
      <c r="DG46" s="69" t="s">
        <v>154</v>
      </c>
      <c r="DH46" s="57" t="s">
        <v>155</v>
      </c>
      <c r="DI46" s="70">
        <v>0.17546365519264392</v>
      </c>
      <c r="DJ46" s="125">
        <v>3.9794988683453283E-2</v>
      </c>
      <c r="DK46" s="126">
        <v>4.3073603950356643E-2</v>
      </c>
      <c r="DL46" s="54"/>
      <c r="DM46" s="28">
        <v>884.73871999999994</v>
      </c>
      <c r="DN46" s="29">
        <v>974.73871999999994</v>
      </c>
      <c r="DO46" s="30">
        <v>1085.027045</v>
      </c>
      <c r="DP46" s="29"/>
      <c r="DQ46" s="28">
        <v>1099.2343582000001</v>
      </c>
      <c r="DR46" s="29">
        <v>1215.2609256000001</v>
      </c>
      <c r="DS46" s="30">
        <v>1357.4437712000001</v>
      </c>
      <c r="DT46" s="54"/>
      <c r="DU46" s="60">
        <f t="shared" si="105"/>
        <v>5061.4305000000004</v>
      </c>
      <c r="DV46" s="29">
        <v>4871.0360000000001</v>
      </c>
      <c r="DW46" s="30">
        <v>5251.8249999999998</v>
      </c>
      <c r="DX46" s="29"/>
      <c r="DY46" s="67">
        <v>6706.7380000000003</v>
      </c>
      <c r="DZ46" s="54"/>
      <c r="EA46" s="28">
        <v>66.281999999999996</v>
      </c>
      <c r="EB46" s="29">
        <v>125.79600000000001</v>
      </c>
      <c r="EC46" s="29">
        <v>342.33100000000002</v>
      </c>
      <c r="ED46" s="29">
        <v>158.38200000000001</v>
      </c>
      <c r="EE46" s="29">
        <v>1309.3869999999999</v>
      </c>
      <c r="EF46" s="29">
        <v>204.38</v>
      </c>
      <c r="EG46" s="29">
        <v>50.357999999999997</v>
      </c>
      <c r="EH46" s="29">
        <v>0.22299999999995634</v>
      </c>
      <c r="EI46" s="30">
        <v>6560.0280000000002</v>
      </c>
      <c r="EJ46" s="30">
        <f t="shared" si="106"/>
        <v>8817.1670000000013</v>
      </c>
      <c r="EK46" s="136">
        <v>7616</v>
      </c>
      <c r="EL46" s="137">
        <f t="shared" si="107"/>
        <v>0.86376950782490558</v>
      </c>
      <c r="EM46" s="54"/>
      <c r="EN46" s="44">
        <f t="shared" si="108"/>
        <v>7.5173805826746834E-3</v>
      </c>
      <c r="EO46" s="37">
        <f t="shared" si="109"/>
        <v>1.4267167674152025E-2</v>
      </c>
      <c r="EP46" s="37">
        <f t="shared" si="110"/>
        <v>3.8825509372795136E-2</v>
      </c>
      <c r="EQ46" s="37">
        <f t="shared" si="111"/>
        <v>1.7962912577248451E-2</v>
      </c>
      <c r="ER46" s="37">
        <f t="shared" si="112"/>
        <v>0.14850427580650336</v>
      </c>
      <c r="ES46" s="37">
        <f t="shared" si="113"/>
        <v>2.3179780988610055E-2</v>
      </c>
      <c r="ET46" s="37">
        <f t="shared" si="114"/>
        <v>5.7113583081731343E-3</v>
      </c>
      <c r="EU46" s="37">
        <f t="shared" si="115"/>
        <v>2.5291570410309378E-5</v>
      </c>
      <c r="EV46" s="37">
        <f t="shared" si="116"/>
        <v>0.74400632311943271</v>
      </c>
      <c r="EW46" s="70">
        <f t="shared" si="117"/>
        <v>0.99999999999999989</v>
      </c>
      <c r="EX46" s="54"/>
      <c r="EY46" s="31">
        <v>94.034000000000006</v>
      </c>
      <c r="EZ46" s="32">
        <v>29.082000000000001</v>
      </c>
      <c r="FA46" s="65">
        <f t="shared" si="118"/>
        <v>123.11600000000001</v>
      </c>
      <c r="FC46" s="31">
        <f>BX46</f>
        <v>29.637</v>
      </c>
      <c r="FD46" s="32">
        <f>BY46</f>
        <v>17.338999999999999</v>
      </c>
      <c r="FE46" s="65">
        <f t="shared" si="119"/>
        <v>46.975999999999999</v>
      </c>
      <c r="FG46" s="28">
        <f>FK46*E46</f>
        <v>6560.0280000000012</v>
      </c>
      <c r="FH46" s="29">
        <f>E46*FL46</f>
        <v>2257.1389999999988</v>
      </c>
      <c r="FI46" s="30">
        <f t="shared" si="120"/>
        <v>8817.1669999999995</v>
      </c>
      <c r="FK46" s="44">
        <v>0.74400632311943293</v>
      </c>
      <c r="FL46" s="37">
        <v>0.25599367688056707</v>
      </c>
      <c r="FM46" s="38">
        <f t="shared" si="121"/>
        <v>1</v>
      </c>
      <c r="FN46" s="54"/>
      <c r="FO46" s="60">
        <f t="shared" si="122"/>
        <v>1050.298</v>
      </c>
      <c r="FP46" s="29">
        <v>979.01700000000005</v>
      </c>
      <c r="FQ46" s="30">
        <v>1121.579</v>
      </c>
      <c r="FS46" s="60">
        <f t="shared" si="123"/>
        <v>8456.57</v>
      </c>
      <c r="FT46" s="29">
        <v>8095.973</v>
      </c>
      <c r="FU46" s="30">
        <v>8817.1669999999995</v>
      </c>
      <c r="FW46" s="60">
        <f t="shared" si="124"/>
        <v>3445</v>
      </c>
      <c r="FX46" s="29">
        <v>3240</v>
      </c>
      <c r="FY46" s="30">
        <v>3650</v>
      </c>
      <c r="GA46" s="60">
        <f t="shared" si="125"/>
        <v>11901.57</v>
      </c>
      <c r="GB46" s="54">
        <f t="shared" si="126"/>
        <v>11335.973</v>
      </c>
      <c r="GC46" s="68">
        <f t="shared" si="127"/>
        <v>12467.166999999999</v>
      </c>
      <c r="GE46" s="60">
        <f t="shared" si="128"/>
        <v>6143.1280000000006</v>
      </c>
      <c r="GF46" s="29">
        <v>5885.05</v>
      </c>
      <c r="GG46" s="30">
        <v>6401.2060000000001</v>
      </c>
      <c r="GH46" s="29"/>
      <c r="GI46" s="60">
        <f t="shared" si="129"/>
        <v>10180.463</v>
      </c>
      <c r="GJ46" s="29">
        <v>9714.0460000000003</v>
      </c>
      <c r="GK46" s="30">
        <v>10646.88</v>
      </c>
      <c r="GL46" s="29"/>
      <c r="GM46" s="71">
        <f>DW46/C46</f>
        <v>0.49327361630825184</v>
      </c>
      <c r="GN46" s="62"/>
    </row>
    <row r="47" spans="1:196" x14ac:dyDescent="0.2">
      <c r="A47" s="1"/>
      <c r="B47" s="72" t="s">
        <v>188</v>
      </c>
      <c r="C47" s="28">
        <v>10516.474</v>
      </c>
      <c r="D47" s="29">
        <v>10153.039499999999</v>
      </c>
      <c r="E47" s="29">
        <v>8711.6149999999998</v>
      </c>
      <c r="F47" s="29">
        <v>1485.3150000000005</v>
      </c>
      <c r="G47" s="29">
        <v>6997.2839999999997</v>
      </c>
      <c r="H47" s="29">
        <f t="shared" si="65"/>
        <v>12001.789000000001</v>
      </c>
      <c r="I47" s="30">
        <f t="shared" si="66"/>
        <v>10196.93</v>
      </c>
      <c r="J47" s="29"/>
      <c r="K47" s="31">
        <v>195.33600000000001</v>
      </c>
      <c r="L47" s="32">
        <v>42.602000000000004</v>
      </c>
      <c r="M47" s="32">
        <v>2.4879999999999995</v>
      </c>
      <c r="N47" s="33">
        <f t="shared" si="67"/>
        <v>240.42600000000002</v>
      </c>
      <c r="O47" s="32">
        <v>121.37899999999999</v>
      </c>
      <c r="P47" s="33">
        <f t="shared" si="68"/>
        <v>119.04700000000003</v>
      </c>
      <c r="Q47" s="32">
        <v>3.1189999999999998</v>
      </c>
      <c r="R47" s="33">
        <f t="shared" si="69"/>
        <v>115.92800000000003</v>
      </c>
      <c r="S47" s="32">
        <v>17.279</v>
      </c>
      <c r="T47" s="32">
        <v>-3.3739999999999997</v>
      </c>
      <c r="U47" s="32">
        <v>0</v>
      </c>
      <c r="V47" s="33">
        <f t="shared" si="70"/>
        <v>129.83300000000003</v>
      </c>
      <c r="W47" s="32">
        <v>29.768000000000001</v>
      </c>
      <c r="X47" s="34">
        <f t="shared" si="71"/>
        <v>100.06500000000003</v>
      </c>
      <c r="Y47" s="32"/>
      <c r="Z47" s="35">
        <f t="shared" si="72"/>
        <v>1.9239164784102342E-2</v>
      </c>
      <c r="AA47" s="36">
        <f t="shared" si="73"/>
        <v>4.1959848575394594E-3</v>
      </c>
      <c r="AB47" s="37">
        <f t="shared" si="74"/>
        <v>0.4772481529974717</v>
      </c>
      <c r="AC47" s="37">
        <f t="shared" si="75"/>
        <v>0.47099978657767594</v>
      </c>
      <c r="AD47" s="37">
        <f t="shared" si="76"/>
        <v>0.50484972507133163</v>
      </c>
      <c r="AE47" s="36">
        <f t="shared" si="77"/>
        <v>1.1954942162886296E-2</v>
      </c>
      <c r="AF47" s="36">
        <f t="shared" si="78"/>
        <v>9.8556693293668403E-3</v>
      </c>
      <c r="AG47" s="36">
        <f>X47/DU47</f>
        <v>1.932085173937385E-2</v>
      </c>
      <c r="AH47" s="36">
        <f>(P47+S47+T47)/DU47</f>
        <v>2.5670772802210882E-2</v>
      </c>
      <c r="AI47" s="36">
        <f>R47/DU47</f>
        <v>2.2383727581493346E-2</v>
      </c>
      <c r="AJ47" s="38">
        <f>X47/FO47</f>
        <v>9.9926002929924498E-2</v>
      </c>
      <c r="AK47" s="32"/>
      <c r="AL47" s="44">
        <f t="shared" si="79"/>
        <v>5.7208143289586767E-2</v>
      </c>
      <c r="AM47" s="37">
        <f t="shared" si="80"/>
        <v>5.4468528494940306E-2</v>
      </c>
      <c r="AN47" s="38">
        <f t="shared" si="81"/>
        <v>4.5934652738975928E-2</v>
      </c>
      <c r="AO47" s="32"/>
      <c r="AP47" s="44">
        <f t="shared" si="82"/>
        <v>0.80321318148242316</v>
      </c>
      <c r="AQ47" s="37">
        <f t="shared" si="83"/>
        <v>0.74465603012813275</v>
      </c>
      <c r="AR47" s="37">
        <f t="shared" si="84"/>
        <v>8.5104950575639729E-2</v>
      </c>
      <c r="AS47" s="37">
        <f t="shared" si="85"/>
        <v>0.14304965713793424</v>
      </c>
      <c r="AT47" s="42">
        <v>1.4370000000000001</v>
      </c>
      <c r="AU47" s="64">
        <v>1.3959999999999999</v>
      </c>
      <c r="AV47" s="32"/>
      <c r="AW47" s="44">
        <f>FQ47/C47</f>
        <v>9.8899973508230987E-2</v>
      </c>
      <c r="AX47" s="37">
        <v>9.01E-2</v>
      </c>
      <c r="AY47" s="37">
        <f t="shared" si="86"/>
        <v>0.1767923685784395</v>
      </c>
      <c r="AZ47" s="37">
        <f t="shared" si="87"/>
        <v>0.19339999999999999</v>
      </c>
      <c r="BA47" s="38">
        <f t="shared" si="88"/>
        <v>0.21786965510247985</v>
      </c>
      <c r="BB47" s="32"/>
      <c r="BC47" s="44">
        <f t="shared" si="89"/>
        <v>0.17399999999999999</v>
      </c>
      <c r="BD47" s="37">
        <f t="shared" si="90"/>
        <v>0.19100000000000003</v>
      </c>
      <c r="BE47" s="38">
        <f t="shared" si="91"/>
        <v>0.216</v>
      </c>
      <c r="BF47" s="32"/>
      <c r="BG47" s="44">
        <v>2.7E-2</v>
      </c>
      <c r="BH47" s="38"/>
      <c r="BI47" s="32"/>
      <c r="BJ47" s="44">
        <f>AY47-(4.5%+2.5%+3%+1%+BG47)</f>
        <v>3.9792368578439485E-2</v>
      </c>
      <c r="BK47" s="38"/>
      <c r="BL47" s="32"/>
      <c r="BM47" s="35">
        <f>Q47/FS47</f>
        <v>3.6798402154151794E-4</v>
      </c>
      <c r="BN47" s="37">
        <f t="shared" si="92"/>
        <v>2.3459594440098677E-2</v>
      </c>
      <c r="BO47" s="36">
        <f>FA47/E47</f>
        <v>8.0135543179995911E-3</v>
      </c>
      <c r="BP47" s="37">
        <f t="shared" si="93"/>
        <v>6.5899968659968222E-2</v>
      </c>
      <c r="BQ47" s="37">
        <f t="shared" si="94"/>
        <v>0.7120174617450381</v>
      </c>
      <c r="BR47" s="38">
        <f t="shared" si="95"/>
        <v>0.75396585050598564</v>
      </c>
      <c r="BS47" s="32"/>
      <c r="BT47" s="31">
        <v>87.36</v>
      </c>
      <c r="BU47" s="32">
        <v>275.67</v>
      </c>
      <c r="BV47" s="33">
        <f t="shared" si="96"/>
        <v>363.03000000000003</v>
      </c>
      <c r="BW47" s="29">
        <v>8711.6149999999998</v>
      </c>
      <c r="BX47" s="32">
        <v>8.7910000000000004</v>
      </c>
      <c r="BY47" s="32">
        <v>10.478</v>
      </c>
      <c r="BZ47" s="33">
        <f t="shared" si="97"/>
        <v>8692.3460000000014</v>
      </c>
      <c r="CA47" s="32">
        <v>1141.348</v>
      </c>
      <c r="CB47" s="32">
        <v>215.06200000000001</v>
      </c>
      <c r="CC47" s="33">
        <f t="shared" si="98"/>
        <v>1356.4099999999999</v>
      </c>
      <c r="CD47" s="32">
        <v>0</v>
      </c>
      <c r="CE47" s="32">
        <v>2.3109999999999999</v>
      </c>
      <c r="CF47" s="32">
        <v>79.942000000000007</v>
      </c>
      <c r="CG47" s="32">
        <v>22.434999999998269</v>
      </c>
      <c r="CH47" s="33">
        <f t="shared" si="99"/>
        <v>10516.473999999998</v>
      </c>
      <c r="CI47" s="32">
        <v>4.4999999999999998E-2</v>
      </c>
      <c r="CJ47" s="29">
        <v>6997.2839999999997</v>
      </c>
      <c r="CK47" s="33">
        <f t="shared" si="100"/>
        <v>6997.3289999999997</v>
      </c>
      <c r="CL47" s="32">
        <v>2188.5859999999998</v>
      </c>
      <c r="CM47" s="32">
        <v>79.729000000000724</v>
      </c>
      <c r="CN47" s="33">
        <f t="shared" si="101"/>
        <v>2268.3150000000005</v>
      </c>
      <c r="CO47" s="32">
        <v>210.751</v>
      </c>
      <c r="CP47" s="32">
        <v>1040.079</v>
      </c>
      <c r="CQ47" s="65">
        <f t="shared" si="102"/>
        <v>10516.474</v>
      </c>
      <c r="CR47" s="32"/>
      <c r="CS47" s="66">
        <v>1504.3779999999999</v>
      </c>
      <c r="CT47" s="32"/>
      <c r="CU47" s="28">
        <v>189</v>
      </c>
      <c r="CV47" s="113">
        <v>735</v>
      </c>
      <c r="CW47" s="113">
        <v>400</v>
      </c>
      <c r="CX47" s="113">
        <v>450</v>
      </c>
      <c r="CY47" s="113">
        <v>625</v>
      </c>
      <c r="CZ47" s="30">
        <v>0</v>
      </c>
      <c r="DA47" s="30">
        <f t="shared" si="103"/>
        <v>2399</v>
      </c>
      <c r="DB47" s="38">
        <f t="shared" si="104"/>
        <v>0.22811828375175938</v>
      </c>
      <c r="DC47" s="32"/>
      <c r="DD47" s="60" t="s">
        <v>226</v>
      </c>
      <c r="DE47" s="54">
        <v>65.3</v>
      </c>
      <c r="DF47" s="68">
        <v>10</v>
      </c>
      <c r="DG47" s="69" t="s">
        <v>154</v>
      </c>
      <c r="DH47" s="57" t="s">
        <v>159</v>
      </c>
      <c r="DI47" s="70">
        <v>0.37721264644845065</v>
      </c>
      <c r="DJ47" s="125">
        <v>1.7698616427543015E-2</v>
      </c>
      <c r="DK47" s="126">
        <v>1.7529508661028221E-2</v>
      </c>
      <c r="DL47" s="54"/>
      <c r="DM47" s="28">
        <v>904.84614859999988</v>
      </c>
      <c r="DN47" s="29">
        <v>989.84614859999988</v>
      </c>
      <c r="DO47" s="30">
        <v>1115.085</v>
      </c>
      <c r="DP47" s="29"/>
      <c r="DQ47" s="28">
        <v>1007.7280024348837</v>
      </c>
      <c r="DR47" s="29">
        <v>1106.1841865808208</v>
      </c>
      <c r="DS47" s="30">
        <v>1250.9726926777867</v>
      </c>
      <c r="DT47" s="54"/>
      <c r="DU47" s="60">
        <f t="shared" si="105"/>
        <v>5179.1194999999998</v>
      </c>
      <c r="DV47" s="29">
        <v>5240.1099999999997</v>
      </c>
      <c r="DW47" s="30">
        <v>5118.1289999999999</v>
      </c>
      <c r="DX47" s="29"/>
      <c r="DY47" s="67">
        <v>5791.5402438786423</v>
      </c>
      <c r="DZ47" s="54"/>
      <c r="EA47" s="28">
        <v>135.08799999999999</v>
      </c>
      <c r="EB47" s="29">
        <v>42.158000000000001</v>
      </c>
      <c r="EC47" s="29">
        <v>488.53</v>
      </c>
      <c r="ED47" s="29">
        <v>179.61099999999999</v>
      </c>
      <c r="EE47" s="29">
        <v>1355.809</v>
      </c>
      <c r="EF47" s="29">
        <v>284.18400000000003</v>
      </c>
      <c r="EG47" s="29">
        <v>22.988</v>
      </c>
      <c r="EH47" s="29">
        <v>0.4250000000001819</v>
      </c>
      <c r="EI47" s="30">
        <v>6202.8220000000001</v>
      </c>
      <c r="EJ47" s="30">
        <f t="shared" si="106"/>
        <v>8711.6149999999998</v>
      </c>
      <c r="EK47" s="136">
        <v>7531.1480000000001</v>
      </c>
      <c r="EL47" s="137">
        <f t="shared" si="107"/>
        <v>0.86449504483382245</v>
      </c>
      <c r="EM47" s="54"/>
      <c r="EN47" s="44">
        <f t="shared" si="108"/>
        <v>1.5506654047498656E-2</v>
      </c>
      <c r="EO47" s="37">
        <f t="shared" si="109"/>
        <v>4.8392864009715771E-3</v>
      </c>
      <c r="EP47" s="37">
        <f t="shared" si="110"/>
        <v>5.6078006202064712E-2</v>
      </c>
      <c r="EQ47" s="37">
        <f t="shared" si="111"/>
        <v>2.0617417092008771E-2</v>
      </c>
      <c r="ER47" s="37">
        <f t="shared" si="112"/>
        <v>0.15563233682847555</v>
      </c>
      <c r="ES47" s="37">
        <f t="shared" si="113"/>
        <v>3.2621276307550323E-2</v>
      </c>
      <c r="ET47" s="37">
        <f t="shared" si="114"/>
        <v>2.6387759330503014E-3</v>
      </c>
      <c r="EU47" s="37">
        <f t="shared" si="115"/>
        <v>4.8785443342041851E-5</v>
      </c>
      <c r="EV47" s="37">
        <f t="shared" si="116"/>
        <v>0.7120174617450381</v>
      </c>
      <c r="EW47" s="70">
        <f t="shared" si="117"/>
        <v>1</v>
      </c>
      <c r="EX47" s="54"/>
      <c r="EY47" s="31">
        <v>20.795000000000002</v>
      </c>
      <c r="EZ47" s="32">
        <v>49.015999999999998</v>
      </c>
      <c r="FA47" s="65">
        <f t="shared" si="118"/>
        <v>69.811000000000007</v>
      </c>
      <c r="FC47" s="31">
        <f>BX47</f>
        <v>8.7910000000000004</v>
      </c>
      <c r="FD47" s="32">
        <f>BY47</f>
        <v>10.478</v>
      </c>
      <c r="FE47" s="65">
        <f t="shared" si="119"/>
        <v>19.268999999999998</v>
      </c>
      <c r="FG47" s="28">
        <f>FK47*E47</f>
        <v>6202.8220000000001</v>
      </c>
      <c r="FH47" s="29">
        <f>E47*FL47</f>
        <v>2508.7929999999997</v>
      </c>
      <c r="FI47" s="30">
        <f t="shared" si="120"/>
        <v>8711.6149999999998</v>
      </c>
      <c r="FK47" s="44">
        <v>0.7120174617450381</v>
      </c>
      <c r="FL47" s="37">
        <v>0.2879825382549619</v>
      </c>
      <c r="FM47" s="38">
        <f t="shared" si="121"/>
        <v>1</v>
      </c>
      <c r="FN47" s="54"/>
      <c r="FO47" s="60">
        <f t="shared" si="122"/>
        <v>1001.391</v>
      </c>
      <c r="FP47" s="29">
        <v>962.70299999999997</v>
      </c>
      <c r="FQ47" s="30">
        <v>1040.079</v>
      </c>
      <c r="FS47" s="60">
        <f t="shared" si="123"/>
        <v>8475.9115000000002</v>
      </c>
      <c r="FT47" s="29">
        <v>8240.2080000000005</v>
      </c>
      <c r="FU47" s="30">
        <v>8711.6149999999998</v>
      </c>
      <c r="FW47" s="60">
        <f t="shared" si="124"/>
        <v>1457.6575000000003</v>
      </c>
      <c r="FX47" s="29">
        <v>1430</v>
      </c>
      <c r="FY47" s="30">
        <v>1485.3150000000005</v>
      </c>
      <c r="GA47" s="60">
        <f t="shared" si="125"/>
        <v>9933.5689999999995</v>
      </c>
      <c r="GB47" s="54">
        <f t="shared" si="126"/>
        <v>9670.2080000000005</v>
      </c>
      <c r="GC47" s="68">
        <f t="shared" si="127"/>
        <v>10196.93</v>
      </c>
      <c r="GE47" s="60">
        <f t="shared" si="128"/>
        <v>6843.6329999999998</v>
      </c>
      <c r="GF47" s="29">
        <v>6689.982</v>
      </c>
      <c r="GG47" s="30">
        <v>6997.2839999999997</v>
      </c>
      <c r="GH47" s="29"/>
      <c r="GI47" s="60">
        <f t="shared" si="129"/>
        <v>10153.039499999999</v>
      </c>
      <c r="GJ47" s="29">
        <v>9789.6049999999996</v>
      </c>
      <c r="GK47" s="30">
        <v>10516.474</v>
      </c>
      <c r="GL47" s="29"/>
      <c r="GM47" s="71">
        <f>DW47/C47</f>
        <v>0.48667728365990348</v>
      </c>
      <c r="GN47" s="62"/>
    </row>
    <row r="48" spans="1:196" x14ac:dyDescent="0.2">
      <c r="A48" s="1"/>
      <c r="B48" s="72" t="s">
        <v>229</v>
      </c>
      <c r="C48" s="28">
        <v>6677.22</v>
      </c>
      <c r="D48" s="29">
        <v>6533.5845000000008</v>
      </c>
      <c r="E48" s="29">
        <v>5451.8459999999995</v>
      </c>
      <c r="F48" s="29">
        <v>1102.9349999999999</v>
      </c>
      <c r="G48" s="29">
        <v>5121.4880000000003</v>
      </c>
      <c r="H48" s="29">
        <f t="shared" si="65"/>
        <v>7780.1550000000007</v>
      </c>
      <c r="I48" s="30">
        <f t="shared" si="66"/>
        <v>6554.780999999999</v>
      </c>
      <c r="J48" s="29"/>
      <c r="K48" s="31">
        <v>116.509</v>
      </c>
      <c r="L48" s="32">
        <v>26.628999999999998</v>
      </c>
      <c r="M48" s="32">
        <v>2.7119999999999997</v>
      </c>
      <c r="N48" s="33">
        <f t="shared" si="67"/>
        <v>145.85</v>
      </c>
      <c r="O48" s="32">
        <v>100.04900000000001</v>
      </c>
      <c r="P48" s="33">
        <f t="shared" si="68"/>
        <v>45.800999999999988</v>
      </c>
      <c r="Q48" s="32">
        <v>24.251000000000001</v>
      </c>
      <c r="R48" s="33">
        <f t="shared" si="69"/>
        <v>21.549999999999986</v>
      </c>
      <c r="S48" s="32">
        <v>14.851999999999999</v>
      </c>
      <c r="T48" s="32">
        <v>8.6509999999999998</v>
      </c>
      <c r="U48" s="32">
        <v>-11.2</v>
      </c>
      <c r="V48" s="33">
        <f t="shared" si="70"/>
        <v>33.85299999999998</v>
      </c>
      <c r="W48" s="32">
        <v>3.6769999999999996</v>
      </c>
      <c r="X48" s="34">
        <f t="shared" si="71"/>
        <v>30.175999999999981</v>
      </c>
      <c r="Y48" s="32"/>
      <c r="Z48" s="35">
        <f t="shared" si="72"/>
        <v>1.7832324660375938E-2</v>
      </c>
      <c r="AA48" s="36">
        <f t="shared" si="73"/>
        <v>4.0757106608171967E-3</v>
      </c>
      <c r="AB48" s="37">
        <f t="shared" si="74"/>
        <v>0.59077193790484961</v>
      </c>
      <c r="AC48" s="37">
        <f t="shared" si="75"/>
        <v>0.62257470348844446</v>
      </c>
      <c r="AD48" s="37">
        <f t="shared" si="76"/>
        <v>0.6859718889269798</v>
      </c>
      <c r="AE48" s="36">
        <f t="shared" si="77"/>
        <v>1.5313033756584918E-2</v>
      </c>
      <c r="AF48" s="36">
        <f t="shared" si="78"/>
        <v>4.6185979533899003E-3</v>
      </c>
      <c r="AG48" s="36">
        <f>X48/DU48</f>
        <v>9.4153414902174125E-3</v>
      </c>
      <c r="AH48" s="36">
        <f>(P48+S48+T48)/DU48</f>
        <v>2.1623834392829659E-2</v>
      </c>
      <c r="AI48" s="36">
        <f>R48/DU48</f>
        <v>6.7239067177288321E-3</v>
      </c>
      <c r="AJ48" s="38">
        <f>X48/FO48</f>
        <v>3.9111843853325376E-2</v>
      </c>
      <c r="AK48" s="32"/>
      <c r="AL48" s="44">
        <f t="shared" si="79"/>
        <v>4.5786886705010618E-2</v>
      </c>
      <c r="AM48" s="37">
        <f t="shared" si="80"/>
        <v>2.0142852785121831E-2</v>
      </c>
      <c r="AN48" s="38">
        <f t="shared" si="81"/>
        <v>3.1973002402670175E-2</v>
      </c>
      <c r="AO48" s="32"/>
      <c r="AP48" s="44">
        <f t="shared" si="82"/>
        <v>0.93940437789328624</v>
      </c>
      <c r="AQ48" s="37">
        <f t="shared" si="83"/>
        <v>0.88874127113118995</v>
      </c>
      <c r="AR48" s="37">
        <f t="shared" si="84"/>
        <v>-3.3007898496679768E-2</v>
      </c>
      <c r="AS48" s="37">
        <f t="shared" si="85"/>
        <v>0.12902734970541632</v>
      </c>
      <c r="AT48" s="42">
        <v>1.1000000000000001</v>
      </c>
      <c r="AU48" s="64">
        <v>1.35</v>
      </c>
      <c r="AV48" s="32"/>
      <c r="AW48" s="44">
        <f>FQ48/C48</f>
        <v>0.12911855532691749</v>
      </c>
      <c r="AX48" s="37">
        <v>0.1168</v>
      </c>
      <c r="AY48" s="37">
        <f t="shared" si="86"/>
        <v>0.23015536851145338</v>
      </c>
      <c r="AZ48" s="37">
        <f t="shared" si="87"/>
        <v>0.24244159206113378</v>
      </c>
      <c r="BA48" s="38">
        <f t="shared" si="88"/>
        <v>0.24244159206113378</v>
      </c>
      <c r="BB48" s="32"/>
      <c r="BC48" s="44">
        <f t="shared" si="89"/>
        <v>0.22305698959874209</v>
      </c>
      <c r="BD48" s="37">
        <f t="shared" si="90"/>
        <v>0.23626888202897406</v>
      </c>
      <c r="BE48" s="38">
        <f t="shared" si="91"/>
        <v>0.23993231031226278</v>
      </c>
      <c r="BF48" s="32"/>
      <c r="BG48" s="44">
        <v>0.03</v>
      </c>
      <c r="BH48" s="38"/>
      <c r="BI48" s="32"/>
      <c r="BJ48" s="44">
        <f>AY48-(4.5%+2.5%+3%+1%+BG48)</f>
        <v>9.0155368511453365E-2</v>
      </c>
      <c r="BK48" s="38"/>
      <c r="BL48" s="32"/>
      <c r="BM48" s="35">
        <f>Q48/FS48</f>
        <v>4.5477739423861125E-3</v>
      </c>
      <c r="BN48" s="37">
        <f t="shared" si="92"/>
        <v>0.34992208241948525</v>
      </c>
      <c r="BO48" s="36">
        <f>FA48/E48</f>
        <v>2.1750064106726422E-2</v>
      </c>
      <c r="BP48" s="37">
        <f t="shared" si="93"/>
        <v>0.13200546376913236</v>
      </c>
      <c r="BQ48" s="37">
        <f t="shared" si="94"/>
        <v>0.83234155917096708</v>
      </c>
      <c r="BR48" s="38">
        <f t="shared" si="95"/>
        <v>0.86055247307270843</v>
      </c>
      <c r="BS48" s="32"/>
      <c r="BT48" s="31">
        <v>197.22200000000001</v>
      </c>
      <c r="BU48" s="32">
        <v>307.46300000000002</v>
      </c>
      <c r="BV48" s="33">
        <f t="shared" si="96"/>
        <v>504.68500000000006</v>
      </c>
      <c r="BW48" s="29">
        <v>5451.8459999999995</v>
      </c>
      <c r="BX48" s="32">
        <v>30.419</v>
      </c>
      <c r="BY48" s="32">
        <v>5.7090000000000005</v>
      </c>
      <c r="BZ48" s="33">
        <f t="shared" si="97"/>
        <v>5415.7179999999998</v>
      </c>
      <c r="CA48" s="32">
        <v>335.983</v>
      </c>
      <c r="CB48" s="32">
        <v>299.76100000000002</v>
      </c>
      <c r="CC48" s="33">
        <f t="shared" si="98"/>
        <v>635.74400000000003</v>
      </c>
      <c r="CD48" s="32">
        <v>8.8290000000000006</v>
      </c>
      <c r="CE48" s="32">
        <v>0</v>
      </c>
      <c r="CF48" s="32">
        <v>70.233000000000004</v>
      </c>
      <c r="CG48" s="32">
        <v>42.010999999999967</v>
      </c>
      <c r="CH48" s="33">
        <f t="shared" si="99"/>
        <v>6677.2199999999993</v>
      </c>
      <c r="CI48" s="32">
        <v>200.124</v>
      </c>
      <c r="CJ48" s="29">
        <v>5121.4880000000003</v>
      </c>
      <c r="CK48" s="33">
        <f t="shared" si="100"/>
        <v>5321.6120000000001</v>
      </c>
      <c r="CL48" s="32">
        <v>401.01900000000001</v>
      </c>
      <c r="CM48" s="32">
        <v>52.436000000000149</v>
      </c>
      <c r="CN48" s="33">
        <f t="shared" si="101"/>
        <v>453.45500000000015</v>
      </c>
      <c r="CO48" s="32">
        <v>40</v>
      </c>
      <c r="CP48" s="32">
        <v>862.15300000000002</v>
      </c>
      <c r="CQ48" s="65">
        <f t="shared" si="102"/>
        <v>6677.22</v>
      </c>
      <c r="CR48" s="32"/>
      <c r="CS48" s="66">
        <v>861.5440000000001</v>
      </c>
      <c r="CT48" s="32"/>
      <c r="CU48" s="28">
        <v>200</v>
      </c>
      <c r="CV48" s="113">
        <v>150</v>
      </c>
      <c r="CW48" s="113">
        <v>230</v>
      </c>
      <c r="CX48" s="113">
        <v>40</v>
      </c>
      <c r="CY48" s="113">
        <v>0</v>
      </c>
      <c r="CZ48" s="30">
        <v>0</v>
      </c>
      <c r="DA48" s="30">
        <f t="shared" si="103"/>
        <v>620</v>
      </c>
      <c r="DB48" s="38">
        <f t="shared" si="104"/>
        <v>9.2853013679345592E-2</v>
      </c>
      <c r="DC48" s="32"/>
      <c r="DD48" s="60" t="s">
        <v>226</v>
      </c>
      <c r="DE48" s="54">
        <v>48.6</v>
      </c>
      <c r="DF48" s="68">
        <v>7</v>
      </c>
      <c r="DG48" s="69" t="s">
        <v>154</v>
      </c>
      <c r="DH48" s="57" t="s">
        <v>159</v>
      </c>
      <c r="DI48" s="70">
        <v>0.12878371141165665</v>
      </c>
      <c r="DJ48" s="125">
        <v>1.4693085548250731E-2</v>
      </c>
      <c r="DK48" s="126">
        <v>1.3016708861777526E-2</v>
      </c>
      <c r="DL48" s="54"/>
      <c r="DM48" s="28">
        <v>749.31200000000001</v>
      </c>
      <c r="DN48" s="29">
        <v>789.31200000000001</v>
      </c>
      <c r="DO48" s="30">
        <v>789.31200000000001</v>
      </c>
      <c r="DP48" s="29"/>
      <c r="DQ48" s="28">
        <v>852.42499999999995</v>
      </c>
      <c r="DR48" s="29">
        <v>902.91499999999996</v>
      </c>
      <c r="DS48" s="30">
        <v>916.91499999999996</v>
      </c>
      <c r="DT48" s="54"/>
      <c r="DU48" s="60">
        <f t="shared" si="105"/>
        <v>3204.982</v>
      </c>
      <c r="DV48" s="29">
        <v>3154.2849999999999</v>
      </c>
      <c r="DW48" s="30">
        <v>3255.6790000000001</v>
      </c>
      <c r="DX48" s="29"/>
      <c r="DY48" s="67">
        <v>3821.5569999999998</v>
      </c>
      <c r="DZ48" s="54"/>
      <c r="EA48" s="28">
        <v>97.192999999999998</v>
      </c>
      <c r="EB48" s="29">
        <v>46.396999999999998</v>
      </c>
      <c r="EC48" s="29">
        <v>217.958</v>
      </c>
      <c r="ED48" s="29">
        <v>190.09200000000001</v>
      </c>
      <c r="EE48" s="29">
        <v>286.32499999999999</v>
      </c>
      <c r="EF48" s="29">
        <v>0</v>
      </c>
      <c r="EG48" s="29">
        <v>0</v>
      </c>
      <c r="EH48" s="29">
        <v>76.083000000000538</v>
      </c>
      <c r="EI48" s="30">
        <v>4537.7979999999998</v>
      </c>
      <c r="EJ48" s="30">
        <f t="shared" si="106"/>
        <v>5451.8460000000005</v>
      </c>
      <c r="EK48" s="136">
        <v>4394</v>
      </c>
      <c r="EL48" s="137">
        <f t="shared" si="107"/>
        <v>0.80596553901192358</v>
      </c>
      <c r="EM48" s="54"/>
      <c r="EN48" s="44">
        <f t="shared" si="108"/>
        <v>1.7827539515973118E-2</v>
      </c>
      <c r="EO48" s="37">
        <f t="shared" si="109"/>
        <v>8.5103284282057844E-3</v>
      </c>
      <c r="EP48" s="37">
        <f t="shared" si="110"/>
        <v>3.9978752151106245E-2</v>
      </c>
      <c r="EQ48" s="37">
        <f t="shared" si="111"/>
        <v>3.4867455903926856E-2</v>
      </c>
      <c r="ER48" s="37">
        <f t="shared" si="112"/>
        <v>5.2518908274371646E-2</v>
      </c>
      <c r="ES48" s="37">
        <f t="shared" si="113"/>
        <v>0</v>
      </c>
      <c r="ET48" s="37">
        <f t="shared" si="114"/>
        <v>0</v>
      </c>
      <c r="EU48" s="37">
        <f t="shared" si="115"/>
        <v>1.3955456555449389E-2</v>
      </c>
      <c r="EV48" s="37">
        <f t="shared" si="116"/>
        <v>0.83234155917096697</v>
      </c>
      <c r="EW48" s="70">
        <f t="shared" si="117"/>
        <v>1</v>
      </c>
      <c r="EX48" s="54"/>
      <c r="EY48" s="31">
        <v>29.295999999999999</v>
      </c>
      <c r="EZ48" s="32">
        <v>89.281999999999996</v>
      </c>
      <c r="FA48" s="65">
        <f t="shared" si="118"/>
        <v>118.578</v>
      </c>
      <c r="FC48" s="31">
        <f>BX48</f>
        <v>30.419</v>
      </c>
      <c r="FD48" s="32">
        <f>BY48</f>
        <v>5.7090000000000005</v>
      </c>
      <c r="FE48" s="65">
        <f t="shared" si="119"/>
        <v>36.128</v>
      </c>
      <c r="FG48" s="28">
        <f>FK48*E48</f>
        <v>4537.7979999999998</v>
      </c>
      <c r="FH48" s="29">
        <f>E48*FL48</f>
        <v>914.04799999999977</v>
      </c>
      <c r="FI48" s="30">
        <f t="shared" si="120"/>
        <v>5451.8459999999995</v>
      </c>
      <c r="FK48" s="44">
        <v>0.83234155917096708</v>
      </c>
      <c r="FL48" s="37">
        <v>0.16765844082903292</v>
      </c>
      <c r="FM48" s="38">
        <f t="shared" si="121"/>
        <v>1</v>
      </c>
      <c r="FN48" s="54"/>
      <c r="FO48" s="60">
        <f t="shared" si="122"/>
        <v>771.53099999999995</v>
      </c>
      <c r="FP48" s="29">
        <v>680.90899999999988</v>
      </c>
      <c r="FQ48" s="30">
        <v>862.15300000000002</v>
      </c>
      <c r="FS48" s="60">
        <f t="shared" si="123"/>
        <v>5332.4989999999998</v>
      </c>
      <c r="FT48" s="29">
        <v>5213.152</v>
      </c>
      <c r="FU48" s="30">
        <v>5451.8459999999995</v>
      </c>
      <c r="FW48" s="60">
        <f t="shared" si="124"/>
        <v>1157.5695000000001</v>
      </c>
      <c r="FX48" s="29">
        <v>1212.204</v>
      </c>
      <c r="FY48" s="30">
        <v>1102.9349999999999</v>
      </c>
      <c r="GA48" s="60">
        <f t="shared" si="125"/>
        <v>6490.0684999999994</v>
      </c>
      <c r="GB48" s="54">
        <f t="shared" si="126"/>
        <v>6425.3559999999998</v>
      </c>
      <c r="GC48" s="68">
        <f t="shared" si="127"/>
        <v>6554.780999999999</v>
      </c>
      <c r="GE48" s="60">
        <f t="shared" si="128"/>
        <v>5042.1499999999996</v>
      </c>
      <c r="GF48" s="29">
        <v>4962.8119999999999</v>
      </c>
      <c r="GG48" s="30">
        <v>5121.4880000000003</v>
      </c>
      <c r="GH48" s="29"/>
      <c r="GI48" s="60">
        <f t="shared" si="129"/>
        <v>6533.5845000000008</v>
      </c>
      <c r="GJ48" s="29">
        <v>6389.9490000000005</v>
      </c>
      <c r="GK48" s="30">
        <v>6677.22</v>
      </c>
      <c r="GL48" s="29"/>
      <c r="GM48" s="71">
        <f>DW48/C48</f>
        <v>0.48758001084283581</v>
      </c>
      <c r="GN48" s="62"/>
    </row>
    <row r="49" spans="1:196" x14ac:dyDescent="0.2">
      <c r="A49" s="1"/>
      <c r="B49" s="72" t="s">
        <v>196</v>
      </c>
      <c r="C49" s="28">
        <v>2114.2060000000001</v>
      </c>
      <c r="D49" s="29">
        <v>1974.203</v>
      </c>
      <c r="E49" s="29">
        <v>1664.73</v>
      </c>
      <c r="F49" s="29">
        <v>383</v>
      </c>
      <c r="G49" s="29">
        <v>1470.5820000000001</v>
      </c>
      <c r="H49" s="29">
        <f t="shared" si="65"/>
        <v>2497.2060000000001</v>
      </c>
      <c r="I49" s="30">
        <f t="shared" si="66"/>
        <v>2047.73</v>
      </c>
      <c r="J49" s="29"/>
      <c r="K49" s="31">
        <v>40.29</v>
      </c>
      <c r="L49" s="32">
        <v>9.4009999999999998</v>
      </c>
      <c r="M49" s="32">
        <v>0</v>
      </c>
      <c r="N49" s="33">
        <f t="shared" si="67"/>
        <v>49.691000000000003</v>
      </c>
      <c r="O49" s="32">
        <v>30.049000000000003</v>
      </c>
      <c r="P49" s="33">
        <f t="shared" si="68"/>
        <v>19.641999999999999</v>
      </c>
      <c r="Q49" s="32">
        <v>-2.786</v>
      </c>
      <c r="R49" s="33">
        <f t="shared" si="69"/>
        <v>22.428000000000001</v>
      </c>
      <c r="S49" s="32">
        <v>2.7349999999999999</v>
      </c>
      <c r="T49" s="32">
        <v>-0.65800000000000003</v>
      </c>
      <c r="U49" s="32">
        <v>8.0000000000000002E-3</v>
      </c>
      <c r="V49" s="33">
        <f t="shared" si="70"/>
        <v>24.512999999999998</v>
      </c>
      <c r="W49" s="32">
        <v>5.6529999999999996</v>
      </c>
      <c r="X49" s="34">
        <f t="shared" si="71"/>
        <v>18.86</v>
      </c>
      <c r="Y49" s="32"/>
      <c r="Z49" s="35">
        <f t="shared" si="72"/>
        <v>2.0408235627237929E-2</v>
      </c>
      <c r="AA49" s="36">
        <f t="shared" si="73"/>
        <v>4.7619216463555165E-3</v>
      </c>
      <c r="AB49" s="37">
        <f t="shared" si="74"/>
        <v>0.58045510740225625</v>
      </c>
      <c r="AC49" s="37">
        <f t="shared" si="75"/>
        <v>0.57316980124365779</v>
      </c>
      <c r="AD49" s="37">
        <f t="shared" si="76"/>
        <v>0.60471715199935605</v>
      </c>
      <c r="AE49" s="36">
        <f t="shared" si="77"/>
        <v>1.5220825821863305E-2</v>
      </c>
      <c r="AF49" s="36">
        <f t="shared" si="78"/>
        <v>9.553222237024258E-3</v>
      </c>
      <c r="AG49" s="36">
        <f>X49/DU49</f>
        <v>1.8989279011510363E-2</v>
      </c>
      <c r="AH49" s="36">
        <f>(P49+S49+T49)/DU49</f>
        <v>2.1867876503234015E-2</v>
      </c>
      <c r="AI49" s="36">
        <f>R49/DU49</f>
        <v>2.2581736461832154E-2</v>
      </c>
      <c r="AJ49" s="38">
        <f>X49/FO49</f>
        <v>9.5742358632803184E-2</v>
      </c>
      <c r="AK49" s="32"/>
      <c r="AL49" s="44">
        <f t="shared" si="79"/>
        <v>3.245472587447279E-2</v>
      </c>
      <c r="AM49" s="37">
        <f t="shared" si="80"/>
        <v>2.707460815047023E-2</v>
      </c>
      <c r="AN49" s="38">
        <f t="shared" si="81"/>
        <v>0.23443465122135496</v>
      </c>
      <c r="AO49" s="32"/>
      <c r="AP49" s="44">
        <f t="shared" si="82"/>
        <v>0.88337568254311516</v>
      </c>
      <c r="AQ49" s="37">
        <f t="shared" si="83"/>
        <v>0.7778021663002217</v>
      </c>
      <c r="AR49" s="37">
        <f t="shared" si="84"/>
        <v>-5.523113641717042E-3</v>
      </c>
      <c r="AS49" s="37">
        <f t="shared" si="85"/>
        <v>0.20422986217993894</v>
      </c>
      <c r="AT49" s="42">
        <v>6.62</v>
      </c>
      <c r="AU49" s="64">
        <v>1.29</v>
      </c>
      <c r="AV49" s="32"/>
      <c r="AW49" s="44">
        <f>FQ49/C49</f>
        <v>9.6901153435379514E-2</v>
      </c>
      <c r="AX49" s="37">
        <v>9.5399999999999985E-2</v>
      </c>
      <c r="AY49" s="37">
        <f t="shared" si="86"/>
        <v>0.19032590178165604</v>
      </c>
      <c r="AZ49" s="37">
        <f t="shared" si="87"/>
        <v>0.21079999999999999</v>
      </c>
      <c r="BA49" s="38">
        <f t="shared" si="88"/>
        <v>0.23120000000000002</v>
      </c>
      <c r="BB49" s="32"/>
      <c r="BC49" s="44">
        <f t="shared" si="89"/>
        <v>0.17796471805438535</v>
      </c>
      <c r="BD49" s="37">
        <f t="shared" si="90"/>
        <v>0.19809664336946509</v>
      </c>
      <c r="BE49" s="38">
        <f t="shared" si="91"/>
        <v>0.21892180958575802</v>
      </c>
      <c r="BF49" s="32"/>
      <c r="BG49" s="44"/>
      <c r="BH49" s="38">
        <v>2.9000000000000001E-2</v>
      </c>
      <c r="BI49" s="32"/>
      <c r="BJ49" s="44"/>
      <c r="BK49" s="38">
        <f>BC49-(4.5%+2.5%+3%+1%+BH49)</f>
        <v>3.8964718054385339E-2</v>
      </c>
      <c r="BL49" s="32"/>
      <c r="BM49" s="35">
        <f>Q49/FS49</f>
        <v>-1.7002682224995652E-3</v>
      </c>
      <c r="BN49" s="37">
        <f t="shared" si="92"/>
        <v>-0.12827478244854737</v>
      </c>
      <c r="BO49" s="36">
        <f>FA49/E49</f>
        <v>9.1696551392718342E-3</v>
      </c>
      <c r="BP49" s="37">
        <f t="shared" si="93"/>
        <v>6.9744915908602864E-2</v>
      </c>
      <c r="BQ49" s="37">
        <f t="shared" si="94"/>
        <v>0.75972079556444594</v>
      </c>
      <c r="BR49" s="38">
        <f t="shared" si="95"/>
        <v>0.80466174739833862</v>
      </c>
      <c r="BS49" s="32"/>
      <c r="BT49" s="31">
        <v>57.14</v>
      </c>
      <c r="BU49" s="32">
        <v>98.123999999999995</v>
      </c>
      <c r="BV49" s="33">
        <f t="shared" si="96"/>
        <v>155.26400000000001</v>
      </c>
      <c r="BW49" s="29">
        <v>1664.73</v>
      </c>
      <c r="BX49" s="32">
        <v>7.5</v>
      </c>
      <c r="BY49" s="32">
        <v>6.5</v>
      </c>
      <c r="BZ49" s="33">
        <f t="shared" si="97"/>
        <v>1650.73</v>
      </c>
      <c r="CA49" s="32">
        <v>243.36699999999999</v>
      </c>
      <c r="CB49" s="32">
        <v>55.723999999999997</v>
      </c>
      <c r="CC49" s="33">
        <f t="shared" si="98"/>
        <v>299.09100000000001</v>
      </c>
      <c r="CD49" s="32">
        <v>0</v>
      </c>
      <c r="CE49" s="32">
        <v>0.40100000000000002</v>
      </c>
      <c r="CF49" s="32">
        <v>4.3979999999999997</v>
      </c>
      <c r="CG49" s="32">
        <v>4.3219999999999814</v>
      </c>
      <c r="CH49" s="33">
        <f t="shared" si="99"/>
        <v>2114.2060000000001</v>
      </c>
      <c r="CI49" s="32">
        <v>150.245</v>
      </c>
      <c r="CJ49" s="29">
        <v>1470.5820000000001</v>
      </c>
      <c r="CK49" s="33">
        <f t="shared" si="100"/>
        <v>1620.8270000000002</v>
      </c>
      <c r="CL49" s="32">
        <v>229.86199999999999</v>
      </c>
      <c r="CM49" s="32">
        <v>18.647999999999939</v>
      </c>
      <c r="CN49" s="33">
        <f t="shared" si="101"/>
        <v>248.50999999999993</v>
      </c>
      <c r="CO49" s="32">
        <v>40</v>
      </c>
      <c r="CP49" s="32">
        <v>204.869</v>
      </c>
      <c r="CQ49" s="65">
        <f t="shared" si="102"/>
        <v>2114.2060000000001</v>
      </c>
      <c r="CR49" s="32"/>
      <c r="CS49" s="66">
        <v>431.78399999999999</v>
      </c>
      <c r="CT49" s="32"/>
      <c r="CU49" s="28">
        <v>100</v>
      </c>
      <c r="CV49" s="113">
        <v>80</v>
      </c>
      <c r="CW49" s="113">
        <v>100</v>
      </c>
      <c r="CX49" s="113">
        <v>120</v>
      </c>
      <c r="CY49" s="113">
        <v>20</v>
      </c>
      <c r="CZ49" s="30">
        <v>0</v>
      </c>
      <c r="DA49" s="30">
        <f t="shared" si="103"/>
        <v>420</v>
      </c>
      <c r="DB49" s="38">
        <f t="shared" si="104"/>
        <v>0.19865613852197939</v>
      </c>
      <c r="DC49" s="32"/>
      <c r="DD49" s="60" t="s">
        <v>222</v>
      </c>
      <c r="DE49" s="54">
        <v>15</v>
      </c>
      <c r="DF49" s="68">
        <v>3</v>
      </c>
      <c r="DG49" s="60"/>
      <c r="DH49" s="57" t="s">
        <v>155</v>
      </c>
      <c r="DI49" s="70">
        <v>0.15028213288556533</v>
      </c>
      <c r="DJ49" s="125">
        <v>4.6508009933820772E-3</v>
      </c>
      <c r="DK49" s="126">
        <v>4.5249148875268807E-3</v>
      </c>
      <c r="DL49" s="54"/>
      <c r="DM49" s="28">
        <v>185.91871520000001</v>
      </c>
      <c r="DN49" s="29">
        <v>205.91871520000001</v>
      </c>
      <c r="DO49" s="30">
        <v>225.84633280000003</v>
      </c>
      <c r="DP49" s="29"/>
      <c r="DQ49" s="28">
        <v>203.83099999999999</v>
      </c>
      <c r="DR49" s="29">
        <v>226.88900000000001</v>
      </c>
      <c r="DS49" s="30">
        <v>250.74100000000001</v>
      </c>
      <c r="DT49" s="54"/>
      <c r="DU49" s="60">
        <f t="shared" si="105"/>
        <v>993.19200000000001</v>
      </c>
      <c r="DV49" s="29">
        <v>1009.54</v>
      </c>
      <c r="DW49" s="30">
        <v>976.84400000000005</v>
      </c>
      <c r="DX49" s="29"/>
      <c r="DY49" s="67">
        <v>1145.345</v>
      </c>
      <c r="DZ49" s="54"/>
      <c r="EA49" s="28">
        <v>76.563999999999993</v>
      </c>
      <c r="EB49" s="29">
        <v>10.689</v>
      </c>
      <c r="EC49" s="29">
        <v>102.57299999999999</v>
      </c>
      <c r="ED49" s="29">
        <v>12.026</v>
      </c>
      <c r="EE49" s="29">
        <v>157.33099999999999</v>
      </c>
      <c r="EF49" s="29">
        <v>24.963999999999999</v>
      </c>
      <c r="EG49" s="29">
        <v>15.872999999999999</v>
      </c>
      <c r="EH49" s="29">
        <v>-2.0000000000209184E-2</v>
      </c>
      <c r="EI49" s="30">
        <v>1264.73</v>
      </c>
      <c r="EJ49" s="30">
        <f t="shared" si="106"/>
        <v>1664.7299999999998</v>
      </c>
      <c r="EK49" s="136">
        <v>1195</v>
      </c>
      <c r="EL49" s="137">
        <f t="shared" si="107"/>
        <v>0.71783412325121798</v>
      </c>
      <c r="EM49" s="54"/>
      <c r="EN49" s="44">
        <f t="shared" si="108"/>
        <v>4.5991842521009414E-2</v>
      </c>
      <c r="EO49" s="37">
        <f t="shared" si="109"/>
        <v>6.4208610405290956E-3</v>
      </c>
      <c r="EP49" s="37">
        <f t="shared" si="110"/>
        <v>6.1615397091420235E-2</v>
      </c>
      <c r="EQ49" s="37">
        <f t="shared" si="111"/>
        <v>7.2239942813549351E-3</v>
      </c>
      <c r="ER49" s="37">
        <f t="shared" si="112"/>
        <v>9.450841878262542E-2</v>
      </c>
      <c r="ES49" s="37">
        <f t="shared" si="113"/>
        <v>1.4995825148822934E-2</v>
      </c>
      <c r="ET49" s="37">
        <f t="shared" si="114"/>
        <v>9.5348795300138761E-3</v>
      </c>
      <c r="EU49" s="37">
        <f t="shared" si="115"/>
        <v>-1.2013960221903363E-5</v>
      </c>
      <c r="EV49" s="37">
        <f t="shared" si="116"/>
        <v>0.75972079556444594</v>
      </c>
      <c r="EW49" s="70">
        <f t="shared" si="117"/>
        <v>1</v>
      </c>
      <c r="EX49" s="54"/>
      <c r="EY49" s="31">
        <v>0</v>
      </c>
      <c r="EZ49" s="32">
        <v>15.265000000000001</v>
      </c>
      <c r="FA49" s="65">
        <f t="shared" si="118"/>
        <v>15.265000000000001</v>
      </c>
      <c r="FC49" s="31">
        <f>BX49</f>
        <v>7.5</v>
      </c>
      <c r="FD49" s="32">
        <f>BY49</f>
        <v>6.5</v>
      </c>
      <c r="FE49" s="65">
        <f t="shared" si="119"/>
        <v>14</v>
      </c>
      <c r="FG49" s="28">
        <f>FK49*E49</f>
        <v>1264.73</v>
      </c>
      <c r="FH49" s="29">
        <f>E49*FL49</f>
        <v>399.99999999999994</v>
      </c>
      <c r="FI49" s="30">
        <f t="shared" si="120"/>
        <v>1664.73</v>
      </c>
      <c r="FK49" s="44">
        <v>0.75972079556444594</v>
      </c>
      <c r="FL49" s="37">
        <v>0.24027920443555406</v>
      </c>
      <c r="FM49" s="38">
        <f t="shared" si="121"/>
        <v>1</v>
      </c>
      <c r="FN49" s="54"/>
      <c r="FO49" s="60">
        <f t="shared" si="122"/>
        <v>196.98699999999999</v>
      </c>
      <c r="FP49" s="29">
        <v>189.10499999999999</v>
      </c>
      <c r="FQ49" s="30">
        <v>204.869</v>
      </c>
      <c r="FS49" s="60">
        <f t="shared" si="123"/>
        <v>1638.5650000000001</v>
      </c>
      <c r="FT49" s="29">
        <v>1612.4</v>
      </c>
      <c r="FU49" s="30">
        <v>1664.73</v>
      </c>
      <c r="FW49" s="60">
        <f t="shared" si="124"/>
        <v>382.17500000000001</v>
      </c>
      <c r="FX49" s="29">
        <v>381.35</v>
      </c>
      <c r="FY49" s="30">
        <v>383</v>
      </c>
      <c r="GA49" s="60">
        <f t="shared" si="125"/>
        <v>2020.74</v>
      </c>
      <c r="GB49" s="54">
        <f t="shared" si="126"/>
        <v>1993.75</v>
      </c>
      <c r="GC49" s="68">
        <f t="shared" si="127"/>
        <v>2047.73</v>
      </c>
      <c r="GE49" s="60">
        <f t="shared" si="128"/>
        <v>1330.941</v>
      </c>
      <c r="GF49" s="29">
        <v>1191.3</v>
      </c>
      <c r="GG49" s="30">
        <v>1470.5820000000001</v>
      </c>
      <c r="GH49" s="29"/>
      <c r="GI49" s="60">
        <f t="shared" si="129"/>
        <v>1974.203</v>
      </c>
      <c r="GJ49" s="29">
        <v>1834.2</v>
      </c>
      <c r="GK49" s="30">
        <v>2114.2060000000001</v>
      </c>
      <c r="GL49" s="29"/>
      <c r="GM49" s="71">
        <f>DW49/C49</f>
        <v>0.46203823090086776</v>
      </c>
      <c r="GN49" s="62"/>
    </row>
    <row r="50" spans="1:196" x14ac:dyDescent="0.2">
      <c r="A50" s="1"/>
      <c r="B50" s="72" t="s">
        <v>236</v>
      </c>
      <c r="C50" s="28">
        <v>6271.0129999999999</v>
      </c>
      <c r="D50" s="29">
        <v>6044.0675000000001</v>
      </c>
      <c r="E50" s="29">
        <v>5448.0029999999997</v>
      </c>
      <c r="F50" s="29">
        <v>849</v>
      </c>
      <c r="G50" s="29">
        <v>4090.203</v>
      </c>
      <c r="H50" s="29">
        <f t="shared" si="65"/>
        <v>7120.0129999999999</v>
      </c>
      <c r="I50" s="30">
        <f t="shared" si="66"/>
        <v>6297.0029999999997</v>
      </c>
      <c r="J50" s="29"/>
      <c r="K50" s="31">
        <v>126.736</v>
      </c>
      <c r="L50" s="32">
        <v>24.257000000000001</v>
      </c>
      <c r="M50" s="32">
        <v>0.25800000000000001</v>
      </c>
      <c r="N50" s="33">
        <f t="shared" si="67"/>
        <v>151.251</v>
      </c>
      <c r="O50" s="32">
        <v>79.167999999999992</v>
      </c>
      <c r="P50" s="33">
        <f t="shared" si="68"/>
        <v>72.083000000000013</v>
      </c>
      <c r="Q50" s="32">
        <v>6.2229999999999999</v>
      </c>
      <c r="R50" s="33">
        <f t="shared" si="69"/>
        <v>65.860000000000014</v>
      </c>
      <c r="S50" s="32">
        <v>11.494999999999999</v>
      </c>
      <c r="T50" s="32">
        <v>0.93200000000000005</v>
      </c>
      <c r="U50" s="32">
        <v>9.7919999999999998</v>
      </c>
      <c r="V50" s="33">
        <f t="shared" si="70"/>
        <v>88.079000000000022</v>
      </c>
      <c r="W50" s="32">
        <v>18.565999999999999</v>
      </c>
      <c r="X50" s="34">
        <f t="shared" si="71"/>
        <v>69.513000000000019</v>
      </c>
      <c r="Y50" s="32"/>
      <c r="Z50" s="35">
        <f t="shared" si="72"/>
        <v>2.0968660591563545E-2</v>
      </c>
      <c r="AA50" s="36">
        <f t="shared" si="73"/>
        <v>4.0133568991411826E-3</v>
      </c>
      <c r="AB50" s="37">
        <f t="shared" si="74"/>
        <v>0.48368137440584558</v>
      </c>
      <c r="AC50" s="37">
        <f t="shared" si="75"/>
        <v>0.48645127990856912</v>
      </c>
      <c r="AD50" s="37">
        <f t="shared" si="76"/>
        <v>0.52342133275151892</v>
      </c>
      <c r="AE50" s="36">
        <f t="shared" si="77"/>
        <v>1.3098463906963315E-2</v>
      </c>
      <c r="AF50" s="36">
        <f t="shared" si="78"/>
        <v>1.1501029728738142E-2</v>
      </c>
      <c r="AG50" s="36">
        <f>X50/DU50</f>
        <v>2.1282741929187655E-2</v>
      </c>
      <c r="AH50" s="36">
        <f>(P50+S50+T50)/DU50</f>
        <v>2.5874361924181789E-2</v>
      </c>
      <c r="AI50" s="36">
        <f>R50/DU50</f>
        <v>2.0164305719164742E-2</v>
      </c>
      <c r="AJ50" s="38">
        <f>X50/FO50</f>
        <v>9.9757684389837536E-2</v>
      </c>
      <c r="AK50" s="32"/>
      <c r="AL50" s="44">
        <f t="shared" si="79"/>
        <v>8.2494671975285358E-2</v>
      </c>
      <c r="AM50" s="37">
        <f t="shared" si="80"/>
        <v>6.8226148304393178E-2</v>
      </c>
      <c r="AN50" s="38">
        <f t="shared" si="81"/>
        <v>4.7536592811745729E-2</v>
      </c>
      <c r="AO50" s="32"/>
      <c r="AP50" s="44">
        <f t="shared" si="82"/>
        <v>0.75077106235073665</v>
      </c>
      <c r="AQ50" s="37">
        <f t="shared" si="83"/>
        <v>0.74381229800770032</v>
      </c>
      <c r="AR50" s="37">
        <f t="shared" si="84"/>
        <v>0.10660303207791151</v>
      </c>
      <c r="AS50" s="37">
        <f t="shared" si="85"/>
        <v>0.11804472419368291</v>
      </c>
      <c r="AT50" s="42">
        <v>2.2400000000000002</v>
      </c>
      <c r="AU50" s="64">
        <v>1.28</v>
      </c>
      <c r="AV50" s="32"/>
      <c r="AW50" s="44">
        <f>FQ50/C50</f>
        <v>0.11572420596162056</v>
      </c>
      <c r="AX50" s="37">
        <v>0.1104</v>
      </c>
      <c r="AY50" s="37">
        <f t="shared" si="86"/>
        <v>0.21410000000000001</v>
      </c>
      <c r="AZ50" s="37">
        <f t="shared" si="87"/>
        <v>0.21410000000000001</v>
      </c>
      <c r="BA50" s="38">
        <f t="shared" si="88"/>
        <v>0.23240000000000002</v>
      </c>
      <c r="BB50" s="32"/>
      <c r="BC50" s="44">
        <f t="shared" si="89"/>
        <v>0.19909999999999997</v>
      </c>
      <c r="BD50" s="37">
        <f t="shared" si="90"/>
        <v>0.20119999999999999</v>
      </c>
      <c r="BE50" s="38">
        <f t="shared" si="91"/>
        <v>0.22009999999999999</v>
      </c>
      <c r="BF50" s="32"/>
      <c r="BG50" s="44"/>
      <c r="BH50" s="38"/>
      <c r="BI50" s="32"/>
      <c r="BJ50" s="44"/>
      <c r="BK50" s="38"/>
      <c r="BL50" s="32"/>
      <c r="BM50" s="35">
        <f>Q50/FS50</f>
        <v>1.1875019380630817E-3</v>
      </c>
      <c r="BN50" s="37">
        <f t="shared" si="92"/>
        <v>7.3636256064371061E-2</v>
      </c>
      <c r="BO50" s="36">
        <f>FA50/E50</f>
        <v>1.9776787934955249E-2</v>
      </c>
      <c r="BP50" s="37">
        <f t="shared" si="93"/>
        <v>0.13981034044253896</v>
      </c>
      <c r="BQ50" s="37">
        <f t="shared" si="94"/>
        <v>0.69713673065157999</v>
      </c>
      <c r="BR50" s="38">
        <f t="shared" si="95"/>
        <v>0.7379705869601777</v>
      </c>
      <c r="BS50" s="32"/>
      <c r="BT50" s="31">
        <v>67.364999999999995</v>
      </c>
      <c r="BU50" s="32">
        <v>299.517</v>
      </c>
      <c r="BV50" s="33">
        <f t="shared" si="96"/>
        <v>366.88200000000001</v>
      </c>
      <c r="BW50" s="29">
        <v>5448.0029999999997</v>
      </c>
      <c r="BX50" s="32">
        <v>19.178999999999998</v>
      </c>
      <c r="BY50" s="32">
        <v>25.757000000000001</v>
      </c>
      <c r="BZ50" s="33">
        <f t="shared" si="97"/>
        <v>5403.067</v>
      </c>
      <c r="CA50" s="32">
        <v>373.37800000000004</v>
      </c>
      <c r="CB50" s="32">
        <v>92.213999999999984</v>
      </c>
      <c r="CC50" s="33">
        <f t="shared" si="98"/>
        <v>465.59200000000004</v>
      </c>
      <c r="CD50" s="32">
        <v>1.196</v>
      </c>
      <c r="CE50" s="32">
        <v>1.659</v>
      </c>
      <c r="CF50" s="32">
        <v>16.815999999999999</v>
      </c>
      <c r="CG50" s="32">
        <v>15.801000000000268</v>
      </c>
      <c r="CH50" s="33">
        <f t="shared" si="99"/>
        <v>6271.012999999999</v>
      </c>
      <c r="CI50" s="32">
        <v>199.22399999999999</v>
      </c>
      <c r="CJ50" s="29">
        <v>4090.203</v>
      </c>
      <c r="CK50" s="33">
        <f t="shared" si="100"/>
        <v>4289.4269999999997</v>
      </c>
      <c r="CL50" s="32">
        <v>1149.5450000000001</v>
      </c>
      <c r="CM50" s="32">
        <v>46.333000000000197</v>
      </c>
      <c r="CN50" s="33">
        <f t="shared" si="101"/>
        <v>1195.8780000000002</v>
      </c>
      <c r="CO50" s="32">
        <v>60</v>
      </c>
      <c r="CP50" s="32">
        <v>725.70799999999997</v>
      </c>
      <c r="CQ50" s="65">
        <f t="shared" si="102"/>
        <v>6271.0129999999999</v>
      </c>
      <c r="CR50" s="32"/>
      <c r="CS50" s="66">
        <v>740.26</v>
      </c>
      <c r="CT50" s="32"/>
      <c r="CU50" s="28">
        <v>195</v>
      </c>
      <c r="CV50" s="113">
        <v>260</v>
      </c>
      <c r="CW50" s="113">
        <v>265</v>
      </c>
      <c r="CX50" s="113">
        <v>240</v>
      </c>
      <c r="CY50" s="113">
        <v>230</v>
      </c>
      <c r="CZ50" s="30">
        <v>100</v>
      </c>
      <c r="DA50" s="30">
        <f t="shared" si="103"/>
        <v>1290</v>
      </c>
      <c r="DB50" s="38">
        <f t="shared" si="104"/>
        <v>0.20570839192966112</v>
      </c>
      <c r="DC50" s="32"/>
      <c r="DD50" s="60" t="s">
        <v>222</v>
      </c>
      <c r="DE50" s="54">
        <v>33.6</v>
      </c>
      <c r="DF50" s="68">
        <v>4</v>
      </c>
      <c r="DG50" s="69" t="s">
        <v>154</v>
      </c>
      <c r="DH50" s="57" t="s">
        <v>155</v>
      </c>
      <c r="DI50" s="70">
        <v>0.37733805853716407</v>
      </c>
      <c r="DJ50" s="125">
        <v>1.0446461916947465E-2</v>
      </c>
      <c r="DK50" s="126">
        <v>1.0021989109620098E-2</v>
      </c>
      <c r="DL50" s="54"/>
      <c r="DM50" s="28">
        <v>701.2012651</v>
      </c>
      <c r="DN50" s="29">
        <v>701.2012651</v>
      </c>
      <c r="DO50" s="30">
        <v>761.1357964</v>
      </c>
      <c r="DP50" s="29"/>
      <c r="DQ50" s="28">
        <v>730.70355511848868</v>
      </c>
      <c r="DR50" s="29">
        <v>738.4106242583623</v>
      </c>
      <c r="DS50" s="30">
        <v>807.77424651722436</v>
      </c>
      <c r="DT50" s="54"/>
      <c r="DU50" s="60">
        <f t="shared" si="105"/>
        <v>3266.1675</v>
      </c>
      <c r="DV50" s="29">
        <v>3257.2240000000002</v>
      </c>
      <c r="DW50" s="30">
        <v>3275.1109999999999</v>
      </c>
      <c r="DX50" s="29"/>
      <c r="DY50" s="67">
        <v>3670.0329237493156</v>
      </c>
      <c r="DZ50" s="54"/>
      <c r="EA50" s="28">
        <v>214.42599999999999</v>
      </c>
      <c r="EB50" s="29">
        <v>33.582000000000001</v>
      </c>
      <c r="EC50" s="29">
        <v>184.541</v>
      </c>
      <c r="ED50" s="29">
        <v>98.602999999999994</v>
      </c>
      <c r="EE50" s="29">
        <v>868.346</v>
      </c>
      <c r="EF50" s="29">
        <v>0</v>
      </c>
      <c r="EG50" s="29">
        <v>116.066</v>
      </c>
      <c r="EH50" s="29">
        <v>134.43599999999924</v>
      </c>
      <c r="EI50" s="30">
        <v>3798.0029999999997</v>
      </c>
      <c r="EJ50" s="30">
        <f t="shared" si="106"/>
        <v>5448.0029999999988</v>
      </c>
      <c r="EK50" s="136">
        <v>4108.1480000000001</v>
      </c>
      <c r="EL50" s="137">
        <f t="shared" si="107"/>
        <v>0.75406492984677154</v>
      </c>
      <c r="EM50" s="54"/>
      <c r="EN50" s="44">
        <f t="shared" si="108"/>
        <v>3.9358642056548064E-2</v>
      </c>
      <c r="EO50" s="37">
        <f t="shared" si="109"/>
        <v>6.1640935219749345E-3</v>
      </c>
      <c r="EP50" s="37">
        <f t="shared" si="110"/>
        <v>3.3873145811410169E-2</v>
      </c>
      <c r="EQ50" s="37">
        <f t="shared" si="111"/>
        <v>1.8098925422765005E-2</v>
      </c>
      <c r="ER50" s="37">
        <f t="shared" si="112"/>
        <v>0.15938794453674129</v>
      </c>
      <c r="ES50" s="37">
        <f t="shared" si="113"/>
        <v>0</v>
      </c>
      <c r="ET50" s="37">
        <f t="shared" si="114"/>
        <v>2.1304320133450738E-2</v>
      </c>
      <c r="EU50" s="37">
        <f t="shared" si="115"/>
        <v>2.4676197865529676E-2</v>
      </c>
      <c r="EV50" s="37">
        <f t="shared" si="116"/>
        <v>0.69713673065158011</v>
      </c>
      <c r="EW50" s="70">
        <f t="shared" si="117"/>
        <v>1</v>
      </c>
      <c r="EX50" s="54"/>
      <c r="EY50" s="31">
        <v>9.3350000000000009</v>
      </c>
      <c r="EZ50" s="32">
        <v>98.409000000000006</v>
      </c>
      <c r="FA50" s="65">
        <f t="shared" si="118"/>
        <v>107.744</v>
      </c>
      <c r="FC50" s="31">
        <f>BX50</f>
        <v>19.178999999999998</v>
      </c>
      <c r="FD50" s="32">
        <f>BY50</f>
        <v>25.757000000000001</v>
      </c>
      <c r="FE50" s="65">
        <f t="shared" si="119"/>
        <v>44.936</v>
      </c>
      <c r="FG50" s="28">
        <f>FK50*E50</f>
        <v>3798.0029999999997</v>
      </c>
      <c r="FH50" s="29">
        <f>E50*FL50</f>
        <v>1650.0000000000002</v>
      </c>
      <c r="FI50" s="30">
        <f t="shared" si="120"/>
        <v>5448.0029999999997</v>
      </c>
      <c r="FK50" s="44">
        <v>0.69713673065157999</v>
      </c>
      <c r="FL50" s="37">
        <v>0.30286326934842001</v>
      </c>
      <c r="FM50" s="38">
        <f t="shared" si="121"/>
        <v>1</v>
      </c>
      <c r="FN50" s="54"/>
      <c r="FO50" s="60">
        <f t="shared" si="122"/>
        <v>696.81850000000009</v>
      </c>
      <c r="FP50" s="29">
        <v>667.92900000000009</v>
      </c>
      <c r="FQ50" s="30">
        <v>725.70799999999997</v>
      </c>
      <c r="FS50" s="60">
        <f t="shared" si="123"/>
        <v>5240.4125000000004</v>
      </c>
      <c r="FT50" s="29">
        <v>5032.8220000000001</v>
      </c>
      <c r="FU50" s="30">
        <v>5448.0029999999997</v>
      </c>
      <c r="FW50" s="60">
        <f t="shared" si="124"/>
        <v>855.5</v>
      </c>
      <c r="FX50" s="29">
        <v>862</v>
      </c>
      <c r="FY50" s="30">
        <v>849</v>
      </c>
      <c r="GA50" s="60">
        <f t="shared" si="125"/>
        <v>6095.9125000000004</v>
      </c>
      <c r="GB50" s="54">
        <f t="shared" si="126"/>
        <v>5894.8220000000001</v>
      </c>
      <c r="GC50" s="68">
        <f t="shared" si="127"/>
        <v>6297.0029999999997</v>
      </c>
      <c r="GE50" s="60">
        <f t="shared" si="128"/>
        <v>3997.3975</v>
      </c>
      <c r="GF50" s="29">
        <v>3904.5920000000001</v>
      </c>
      <c r="GG50" s="30">
        <v>4090.203</v>
      </c>
      <c r="GH50" s="29"/>
      <c r="GI50" s="60">
        <f t="shared" si="129"/>
        <v>6044.0675000000001</v>
      </c>
      <c r="GJ50" s="29">
        <v>5817.1220000000003</v>
      </c>
      <c r="GK50" s="30">
        <v>6271.0129999999999</v>
      </c>
      <c r="GL50" s="29"/>
      <c r="GM50" s="71">
        <f>DW50/C50</f>
        <v>0.52226187379933675</v>
      </c>
      <c r="GN50" s="62"/>
    </row>
    <row r="51" spans="1:196" x14ac:dyDescent="0.2">
      <c r="A51" s="1"/>
      <c r="B51" s="72" t="s">
        <v>165</v>
      </c>
      <c r="C51" s="28">
        <v>5556.28</v>
      </c>
      <c r="D51" s="29">
        <v>5338.8779999999997</v>
      </c>
      <c r="E51" s="29">
        <v>4764.4660000000003</v>
      </c>
      <c r="F51" s="29">
        <v>1065</v>
      </c>
      <c r="G51" s="29">
        <v>4031.8389999999999</v>
      </c>
      <c r="H51" s="29">
        <f t="shared" si="65"/>
        <v>6621.28</v>
      </c>
      <c r="I51" s="30">
        <f t="shared" si="66"/>
        <v>5829.4660000000003</v>
      </c>
      <c r="J51" s="29"/>
      <c r="K51" s="31">
        <v>105.27</v>
      </c>
      <c r="L51" s="32">
        <v>25.094999999999999</v>
      </c>
      <c r="M51" s="32">
        <v>0.502</v>
      </c>
      <c r="N51" s="33">
        <f t="shared" si="67"/>
        <v>130.86700000000002</v>
      </c>
      <c r="O51" s="32">
        <v>64.867999999999995</v>
      </c>
      <c r="P51" s="33">
        <f t="shared" si="68"/>
        <v>65.999000000000024</v>
      </c>
      <c r="Q51" s="32">
        <v>2.573</v>
      </c>
      <c r="R51" s="33">
        <f t="shared" si="69"/>
        <v>63.426000000000023</v>
      </c>
      <c r="S51" s="32">
        <v>11.584</v>
      </c>
      <c r="T51" s="32">
        <v>0.82399999999999995</v>
      </c>
      <c r="U51" s="32">
        <v>0.42299999999999999</v>
      </c>
      <c r="V51" s="33">
        <f t="shared" si="70"/>
        <v>76.257000000000019</v>
      </c>
      <c r="W51" s="32">
        <v>16.495999999999999</v>
      </c>
      <c r="X51" s="34">
        <f t="shared" si="71"/>
        <v>59.761000000000024</v>
      </c>
      <c r="Y51" s="32"/>
      <c r="Z51" s="35">
        <f t="shared" si="72"/>
        <v>1.971762606300425E-2</v>
      </c>
      <c r="AA51" s="36">
        <f t="shared" si="73"/>
        <v>4.7004258198070827E-3</v>
      </c>
      <c r="AB51" s="37">
        <f t="shared" si="74"/>
        <v>0.45275170127377407</v>
      </c>
      <c r="AC51" s="37">
        <f t="shared" si="75"/>
        <v>0.45537061866887552</v>
      </c>
      <c r="AD51" s="37">
        <f t="shared" si="76"/>
        <v>0.495678818953594</v>
      </c>
      <c r="AE51" s="36">
        <f t="shared" si="77"/>
        <v>1.2150118433123963E-2</v>
      </c>
      <c r="AF51" s="36">
        <f t="shared" si="78"/>
        <v>1.1193550405160041E-2</v>
      </c>
      <c r="AG51" s="36">
        <f>X51/DU51</f>
        <v>2.192119798662889E-2</v>
      </c>
      <c r="AH51" s="36">
        <f>(P51+S51+T51)/DU51</f>
        <v>2.876082010906128E-2</v>
      </c>
      <c r="AI51" s="36">
        <f>R51/DU51</f>
        <v>2.3265572923811914E-2</v>
      </c>
      <c r="AJ51" s="38">
        <f>X51/FO51</f>
        <v>0.11168422449349553</v>
      </c>
      <c r="AK51" s="32"/>
      <c r="AL51" s="44">
        <f t="shared" si="79"/>
        <v>9.963155329229445E-2</v>
      </c>
      <c r="AM51" s="37">
        <f t="shared" si="80"/>
        <v>6.0055427206000156E-2</v>
      </c>
      <c r="AN51" s="38">
        <f t="shared" si="81"/>
        <v>6.6607143801950236E-2</v>
      </c>
      <c r="AO51" s="32"/>
      <c r="AP51" s="44">
        <f t="shared" si="82"/>
        <v>0.84623103617488293</v>
      </c>
      <c r="AQ51" s="37">
        <f t="shared" si="83"/>
        <v>0.81337929217440175</v>
      </c>
      <c r="AR51" s="37">
        <f t="shared" si="84"/>
        <v>4.9077800254846739E-2</v>
      </c>
      <c r="AS51" s="37">
        <f t="shared" si="85"/>
        <v>0.11741128956784037</v>
      </c>
      <c r="AT51" s="42">
        <v>1.72</v>
      </c>
      <c r="AU51" s="64">
        <v>1.23</v>
      </c>
      <c r="AV51" s="32"/>
      <c r="AW51" s="44">
        <f>FQ51/C51</f>
        <v>0.10146392910364488</v>
      </c>
      <c r="AX51" s="37">
        <v>9.6799999999999997E-2</v>
      </c>
      <c r="AY51" s="37">
        <f t="shared" si="86"/>
        <v>0.18563083497399016</v>
      </c>
      <c r="AZ51" s="37">
        <f t="shared" si="87"/>
        <v>0.19829999999999998</v>
      </c>
      <c r="BA51" s="38">
        <f t="shared" si="88"/>
        <v>0.21280000000000002</v>
      </c>
      <c r="BB51" s="32"/>
      <c r="BC51" s="44">
        <f t="shared" si="89"/>
        <v>0.17093695956673366</v>
      </c>
      <c r="BD51" s="37">
        <f t="shared" si="90"/>
        <v>0.18428112857920426</v>
      </c>
      <c r="BE51" s="38">
        <f t="shared" si="91"/>
        <v>0.20023551016900346</v>
      </c>
      <c r="BF51" s="32"/>
      <c r="BG51" s="44">
        <v>2.5999999999999999E-2</v>
      </c>
      <c r="BH51" s="38"/>
      <c r="BI51" s="32"/>
      <c r="BJ51" s="44">
        <f>AY51-(4.5%+2.5%+3%+1%+BG51)</f>
        <v>4.9630834973990151E-2</v>
      </c>
      <c r="BK51" s="38"/>
      <c r="BL51" s="32"/>
      <c r="BM51" s="35">
        <f>Q51/FS51</f>
        <v>5.6566544834977606E-4</v>
      </c>
      <c r="BN51" s="37">
        <f t="shared" si="92"/>
        <v>3.2815947555702926E-2</v>
      </c>
      <c r="BO51" s="36">
        <f>FA51/E51</f>
        <v>7.2480315737377494E-3</v>
      </c>
      <c r="BP51" s="37">
        <f t="shared" si="93"/>
        <v>5.743706256486681E-2</v>
      </c>
      <c r="BQ51" s="37">
        <f t="shared" si="94"/>
        <v>0.77374169529177039</v>
      </c>
      <c r="BR51" s="38">
        <f t="shared" si="95"/>
        <v>0.81507740160076414</v>
      </c>
      <c r="BS51" s="32"/>
      <c r="BT51" s="31">
        <v>76.018000000000001</v>
      </c>
      <c r="BU51" s="32">
        <v>95.549000000000007</v>
      </c>
      <c r="BV51" s="33">
        <f t="shared" si="96"/>
        <v>171.56700000000001</v>
      </c>
      <c r="BW51" s="29">
        <v>4764.4660000000003</v>
      </c>
      <c r="BX51" s="32">
        <v>10.07</v>
      </c>
      <c r="BY51" s="32">
        <v>27.4</v>
      </c>
      <c r="BZ51" s="33">
        <f t="shared" si="97"/>
        <v>4726.996000000001</v>
      </c>
      <c r="CA51" s="32">
        <v>480.334</v>
      </c>
      <c r="CB51" s="32">
        <v>107.05800000000001</v>
      </c>
      <c r="CC51" s="33">
        <f t="shared" si="98"/>
        <v>587.39200000000005</v>
      </c>
      <c r="CD51" s="32">
        <v>11.676</v>
      </c>
      <c r="CE51" s="32">
        <v>0</v>
      </c>
      <c r="CF51" s="32">
        <v>34.777999999999999</v>
      </c>
      <c r="CG51" s="32">
        <v>23.870999999998681</v>
      </c>
      <c r="CH51" s="33">
        <f t="shared" si="99"/>
        <v>5556.28</v>
      </c>
      <c r="CI51" s="32">
        <v>150.06</v>
      </c>
      <c r="CJ51" s="29">
        <v>4031.8389999999999</v>
      </c>
      <c r="CK51" s="33">
        <f t="shared" si="100"/>
        <v>4181.8990000000003</v>
      </c>
      <c r="CL51" s="32">
        <v>700</v>
      </c>
      <c r="CM51" s="32">
        <v>35.61899999999946</v>
      </c>
      <c r="CN51" s="33">
        <f t="shared" si="101"/>
        <v>735.61899999999946</v>
      </c>
      <c r="CO51" s="32">
        <v>75</v>
      </c>
      <c r="CP51" s="32">
        <v>563.76199999999994</v>
      </c>
      <c r="CQ51" s="65">
        <f t="shared" si="102"/>
        <v>5556.28</v>
      </c>
      <c r="CR51" s="32"/>
      <c r="CS51" s="66">
        <v>652.37000000000012</v>
      </c>
      <c r="CT51" s="32"/>
      <c r="CU51" s="28">
        <v>175</v>
      </c>
      <c r="CV51" s="113">
        <v>185</v>
      </c>
      <c r="CW51" s="113">
        <v>290</v>
      </c>
      <c r="CX51" s="113">
        <v>175</v>
      </c>
      <c r="CY51" s="113">
        <v>100</v>
      </c>
      <c r="CZ51" s="30">
        <v>0</v>
      </c>
      <c r="DA51" s="30">
        <f t="shared" si="103"/>
        <v>925</v>
      </c>
      <c r="DB51" s="38">
        <f t="shared" si="104"/>
        <v>0.1664782912308235</v>
      </c>
      <c r="DC51" s="32"/>
      <c r="DD51" s="60" t="s">
        <v>220</v>
      </c>
      <c r="DE51" s="54">
        <v>33.299999999999997</v>
      </c>
      <c r="DF51" s="68">
        <v>4</v>
      </c>
      <c r="DG51" s="69" t="s">
        <v>154</v>
      </c>
      <c r="DH51" s="57" t="s">
        <v>155</v>
      </c>
      <c r="DI51" s="70">
        <v>0.6656088916954318</v>
      </c>
      <c r="DJ51" s="125">
        <v>1.4138313730279482E-2</v>
      </c>
      <c r="DK51" s="126">
        <v>1.2564693751319149E-2</v>
      </c>
      <c r="DL51" s="54"/>
      <c r="DM51" s="28">
        <v>512.82615789999988</v>
      </c>
      <c r="DN51" s="29">
        <v>547.82615789999988</v>
      </c>
      <c r="DO51" s="30">
        <v>587.88404639999999</v>
      </c>
      <c r="DP51" s="29"/>
      <c r="DQ51" s="28">
        <v>566.86199999999997</v>
      </c>
      <c r="DR51" s="29">
        <v>611.11400000000003</v>
      </c>
      <c r="DS51" s="30">
        <v>664.02200000000005</v>
      </c>
      <c r="DT51" s="54"/>
      <c r="DU51" s="60">
        <f t="shared" si="105"/>
        <v>2726.174</v>
      </c>
      <c r="DV51" s="29">
        <v>2689.7350000000001</v>
      </c>
      <c r="DW51" s="30">
        <v>2762.6129999999998</v>
      </c>
      <c r="DX51" s="29"/>
      <c r="DY51" s="67">
        <v>3316.2049999999999</v>
      </c>
      <c r="DZ51" s="54"/>
      <c r="EA51" s="28">
        <v>125.142</v>
      </c>
      <c r="EB51" s="29">
        <v>107.95399999999999</v>
      </c>
      <c r="EC51" s="29">
        <v>173.20500000000001</v>
      </c>
      <c r="ED51" s="29">
        <v>86.503</v>
      </c>
      <c r="EE51" s="29">
        <v>425.98200000000003</v>
      </c>
      <c r="EF51" s="29">
        <v>113.98</v>
      </c>
      <c r="EG51" s="29">
        <v>45.271000000000001</v>
      </c>
      <c r="EH51" s="29">
        <v>-3.699999999935244E-2</v>
      </c>
      <c r="EI51" s="30">
        <v>3686.4660000000003</v>
      </c>
      <c r="EJ51" s="30">
        <f t="shared" si="106"/>
        <v>4764.4660000000013</v>
      </c>
      <c r="EK51" s="136">
        <v>4028.1289999999999</v>
      </c>
      <c r="EL51" s="137">
        <f t="shared" si="107"/>
        <v>0.84545235499634142</v>
      </c>
      <c r="EM51" s="54"/>
      <c r="EN51" s="44">
        <f t="shared" si="108"/>
        <v>2.6265692734505811E-2</v>
      </c>
      <c r="EO51" s="37">
        <f t="shared" si="109"/>
        <v>2.2658153085781275E-2</v>
      </c>
      <c r="EP51" s="37">
        <f t="shared" si="110"/>
        <v>3.6353496908152975E-2</v>
      </c>
      <c r="EQ51" s="37">
        <f t="shared" si="111"/>
        <v>1.8155864686619651E-2</v>
      </c>
      <c r="ER51" s="37">
        <f t="shared" si="112"/>
        <v>8.940813094269115E-2</v>
      </c>
      <c r="ES51" s="37">
        <f t="shared" si="113"/>
        <v>2.3922932811358079E-2</v>
      </c>
      <c r="ET51" s="37">
        <f t="shared" si="114"/>
        <v>9.5017993621950483E-3</v>
      </c>
      <c r="EU51" s="37">
        <f t="shared" si="115"/>
        <v>-7.7658230742652864E-6</v>
      </c>
      <c r="EV51" s="37">
        <f t="shared" si="116"/>
        <v>0.77374169529177028</v>
      </c>
      <c r="EW51" s="70">
        <f t="shared" si="117"/>
        <v>1</v>
      </c>
      <c r="EX51" s="54"/>
      <c r="EY51" s="31">
        <v>24.26</v>
      </c>
      <c r="EZ51" s="32">
        <v>10.273</v>
      </c>
      <c r="FA51" s="65">
        <f t="shared" si="118"/>
        <v>34.533000000000001</v>
      </c>
      <c r="FC51" s="31">
        <f>BX51</f>
        <v>10.07</v>
      </c>
      <c r="FD51" s="32">
        <f>BY51</f>
        <v>27.4</v>
      </c>
      <c r="FE51" s="65">
        <f t="shared" si="119"/>
        <v>37.47</v>
      </c>
      <c r="FG51" s="28">
        <f>FK51*E51</f>
        <v>3686.4660000000003</v>
      </c>
      <c r="FH51" s="29">
        <f>E51*FL51</f>
        <v>1078</v>
      </c>
      <c r="FI51" s="30">
        <f t="shared" si="120"/>
        <v>4764.4660000000003</v>
      </c>
      <c r="FK51" s="44">
        <v>0.77374169529177039</v>
      </c>
      <c r="FL51" s="37">
        <v>0.22625830470822961</v>
      </c>
      <c r="FM51" s="38">
        <f t="shared" si="121"/>
        <v>1</v>
      </c>
      <c r="FN51" s="54"/>
      <c r="FO51" s="60">
        <f t="shared" si="122"/>
        <v>535.08899999999994</v>
      </c>
      <c r="FP51" s="29">
        <v>506.416</v>
      </c>
      <c r="FQ51" s="30">
        <v>563.76199999999994</v>
      </c>
      <c r="FS51" s="60">
        <f t="shared" si="123"/>
        <v>4548.625</v>
      </c>
      <c r="FT51" s="29">
        <v>4332.7839999999997</v>
      </c>
      <c r="FU51" s="30">
        <v>4764.4660000000003</v>
      </c>
      <c r="FW51" s="60">
        <f t="shared" si="124"/>
        <v>1115.7123369000001</v>
      </c>
      <c r="FX51" s="29">
        <v>1166.4246737999999</v>
      </c>
      <c r="FY51" s="30">
        <v>1065</v>
      </c>
      <c r="GA51" s="60">
        <f t="shared" si="125"/>
        <v>5664.3373369000001</v>
      </c>
      <c r="GB51" s="54">
        <f t="shared" si="126"/>
        <v>5499.2086737999998</v>
      </c>
      <c r="GC51" s="68">
        <f t="shared" si="127"/>
        <v>5829.4660000000003</v>
      </c>
      <c r="GE51" s="60">
        <f t="shared" si="128"/>
        <v>3905.9494999999997</v>
      </c>
      <c r="GF51" s="29">
        <v>3780.06</v>
      </c>
      <c r="GG51" s="30">
        <v>4031.8389999999999</v>
      </c>
      <c r="GH51" s="29"/>
      <c r="GI51" s="60">
        <f t="shared" si="129"/>
        <v>5338.8779999999997</v>
      </c>
      <c r="GJ51" s="29">
        <v>5121.4759999999997</v>
      </c>
      <c r="GK51" s="30">
        <v>5556.28</v>
      </c>
      <c r="GL51" s="29"/>
      <c r="GM51" s="71">
        <f>DW51/C51</f>
        <v>0.49720550440222594</v>
      </c>
      <c r="GN51" s="62"/>
    </row>
    <row r="52" spans="1:196" x14ac:dyDescent="0.2">
      <c r="A52" s="1"/>
      <c r="B52" s="74" t="s">
        <v>199</v>
      </c>
      <c r="C52" s="28">
        <v>6140.1850000000004</v>
      </c>
      <c r="D52" s="29">
        <v>5845.3895000000002</v>
      </c>
      <c r="E52" s="29">
        <v>5147.2759999999998</v>
      </c>
      <c r="F52" s="29">
        <v>1862</v>
      </c>
      <c r="G52" s="29">
        <v>3774.788</v>
      </c>
      <c r="H52" s="29">
        <f t="shared" si="65"/>
        <v>8002.1850000000004</v>
      </c>
      <c r="I52" s="30">
        <f t="shared" si="66"/>
        <v>7009.2759999999998</v>
      </c>
      <c r="J52" s="29"/>
      <c r="K52" s="31">
        <v>125.623</v>
      </c>
      <c r="L52" s="32">
        <v>36.072000000000003</v>
      </c>
      <c r="M52" s="32">
        <v>8.8999999999999996E-2</v>
      </c>
      <c r="N52" s="33">
        <f t="shared" si="67"/>
        <v>161.78399999999999</v>
      </c>
      <c r="O52" s="32">
        <v>83.295999999999992</v>
      </c>
      <c r="P52" s="33">
        <f t="shared" si="68"/>
        <v>78.488</v>
      </c>
      <c r="Q52" s="32">
        <v>-1.8959999999999999</v>
      </c>
      <c r="R52" s="33">
        <f t="shared" si="69"/>
        <v>80.384</v>
      </c>
      <c r="S52" s="32">
        <v>16.116</v>
      </c>
      <c r="T52" s="32">
        <v>-0.09</v>
      </c>
      <c r="U52" s="32">
        <v>-0.68</v>
      </c>
      <c r="V52" s="33">
        <f t="shared" si="70"/>
        <v>95.72999999999999</v>
      </c>
      <c r="W52" s="32">
        <v>22.041</v>
      </c>
      <c r="X52" s="34">
        <f t="shared" si="71"/>
        <v>73.688999999999993</v>
      </c>
      <c r="Y52" s="32"/>
      <c r="Z52" s="35">
        <f t="shared" si="72"/>
        <v>2.1490954537760058E-2</v>
      </c>
      <c r="AA52" s="36">
        <f t="shared" si="73"/>
        <v>6.171017346235012E-3</v>
      </c>
      <c r="AB52" s="37">
        <f t="shared" si="74"/>
        <v>0.46845509251448175</v>
      </c>
      <c r="AC52" s="37">
        <f t="shared" si="75"/>
        <v>0.46821810005621139</v>
      </c>
      <c r="AD52" s="37">
        <f t="shared" si="76"/>
        <v>0.51485931859763634</v>
      </c>
      <c r="AE52" s="36">
        <f t="shared" si="77"/>
        <v>1.4249863075848065E-2</v>
      </c>
      <c r="AF52" s="36">
        <f t="shared" si="78"/>
        <v>1.2606345565167213E-2</v>
      </c>
      <c r="AG52" s="36">
        <f>X52/DU52</f>
        <v>2.2811682501276572E-2</v>
      </c>
      <c r="AH52" s="36">
        <f>(P52+S52+T52)/DU52</f>
        <v>2.925841523057246E-2</v>
      </c>
      <c r="AI52" s="36">
        <f>R52/DU52</f>
        <v>2.4884233551583222E-2</v>
      </c>
      <c r="AJ52" s="38">
        <f>X52/FO52</f>
        <v>8.7183631166471043E-2</v>
      </c>
      <c r="AK52" s="32"/>
      <c r="AL52" s="44">
        <f t="shared" si="79"/>
        <v>9.1427779005253035E-2</v>
      </c>
      <c r="AM52" s="37">
        <f t="shared" si="80"/>
        <v>4.6770848796328097E-2</v>
      </c>
      <c r="AN52" s="38">
        <f t="shared" si="81"/>
        <v>4.1231209893107162E-2</v>
      </c>
      <c r="AO52" s="32"/>
      <c r="AP52" s="44">
        <f t="shared" si="82"/>
        <v>0.73335643940600814</v>
      </c>
      <c r="AQ52" s="37">
        <f t="shared" si="83"/>
        <v>0.72648645069978524</v>
      </c>
      <c r="AR52" s="37">
        <f t="shared" si="84"/>
        <v>0.11855554840774341</v>
      </c>
      <c r="AS52" s="37">
        <f t="shared" si="85"/>
        <v>0.1128972498385635</v>
      </c>
      <c r="AT52" s="42">
        <v>1.43</v>
      </c>
      <c r="AU52" s="64">
        <v>1.35</v>
      </c>
      <c r="AV52" s="32"/>
      <c r="AW52" s="44">
        <f>FQ52/C52</f>
        <v>0.14227340055714932</v>
      </c>
      <c r="AX52" s="37">
        <v>0.126</v>
      </c>
      <c r="AY52" s="37">
        <f t="shared" si="86"/>
        <v>0.23604325711575835</v>
      </c>
      <c r="AZ52" s="37">
        <f t="shared" si="87"/>
        <v>0.23604325711575835</v>
      </c>
      <c r="BA52" s="38">
        <f t="shared" si="88"/>
        <v>0.23604325711575835</v>
      </c>
      <c r="BB52" s="32"/>
      <c r="BC52" s="44">
        <f t="shared" si="89"/>
        <v>0.21169702840797522</v>
      </c>
      <c r="BD52" s="37">
        <f t="shared" si="90"/>
        <v>0.21571214362311428</v>
      </c>
      <c r="BE52" s="38">
        <f t="shared" si="91"/>
        <v>0.22077007987374772</v>
      </c>
      <c r="BF52" s="32"/>
      <c r="BG52" s="44"/>
      <c r="BH52" s="38">
        <v>2.1000000000000001E-2</v>
      </c>
      <c r="BI52" s="32"/>
      <c r="BJ52" s="44"/>
      <c r="BK52" s="38">
        <f>BC52-(4.5%+2.5%+3%+1%+BH52)</f>
        <v>8.0697028407975213E-2</v>
      </c>
      <c r="BL52" s="32"/>
      <c r="BM52" s="35">
        <f>Q52/FS52</f>
        <v>-3.8445277831005022E-4</v>
      </c>
      <c r="BN52" s="37">
        <f t="shared" si="92"/>
        <v>-2.0060520134583235E-2</v>
      </c>
      <c r="BO52" s="36">
        <f>FA52/E52</f>
        <v>6.5770710566132456E-3</v>
      </c>
      <c r="BP52" s="37">
        <f t="shared" si="93"/>
        <v>3.7465941562250298E-2</v>
      </c>
      <c r="BQ52" s="37">
        <f t="shared" si="94"/>
        <v>0.72741834710242859</v>
      </c>
      <c r="BR52" s="38">
        <f t="shared" si="95"/>
        <v>0.79982911216507957</v>
      </c>
      <c r="BS52" s="32"/>
      <c r="BT52" s="31">
        <v>75.296000000000006</v>
      </c>
      <c r="BU52" s="32">
        <v>100.307</v>
      </c>
      <c r="BV52" s="33">
        <f t="shared" si="96"/>
        <v>175.60300000000001</v>
      </c>
      <c r="BW52" s="29">
        <v>5147.2759999999998</v>
      </c>
      <c r="BX52" s="32">
        <v>9.0990000000000002</v>
      </c>
      <c r="BY52" s="32">
        <v>20.91</v>
      </c>
      <c r="BZ52" s="33">
        <f t="shared" si="97"/>
        <v>5117.2669999999998</v>
      </c>
      <c r="CA52" s="32">
        <v>517.60699999999997</v>
      </c>
      <c r="CB52" s="32">
        <v>238.07499999999999</v>
      </c>
      <c r="CC52" s="33">
        <f t="shared" si="98"/>
        <v>755.68200000000002</v>
      </c>
      <c r="CD52" s="32">
        <v>0</v>
      </c>
      <c r="CE52" s="32">
        <v>2.9460000000000002</v>
      </c>
      <c r="CF52" s="32">
        <v>77.808999999999997</v>
      </c>
      <c r="CG52" s="32">
        <v>10.878000000000497</v>
      </c>
      <c r="CH52" s="33">
        <f t="shared" si="99"/>
        <v>6140.1850000000004</v>
      </c>
      <c r="CI52" s="32">
        <v>6.7249999999999996</v>
      </c>
      <c r="CJ52" s="29">
        <v>3774.788</v>
      </c>
      <c r="CK52" s="33">
        <f t="shared" si="100"/>
        <v>3781.5129999999999</v>
      </c>
      <c r="CL52" s="32">
        <v>1414.4380000000001</v>
      </c>
      <c r="CM52" s="32">
        <v>70.649000000000342</v>
      </c>
      <c r="CN52" s="33">
        <f t="shared" si="101"/>
        <v>1485.0870000000004</v>
      </c>
      <c r="CO52" s="32">
        <v>0</v>
      </c>
      <c r="CP52" s="32">
        <v>873.58500000000004</v>
      </c>
      <c r="CQ52" s="65">
        <f t="shared" si="102"/>
        <v>6140.1850000000004</v>
      </c>
      <c r="CR52" s="32"/>
      <c r="CS52" s="66">
        <v>693.21</v>
      </c>
      <c r="CT52" s="32"/>
      <c r="CU52" s="28">
        <v>365</v>
      </c>
      <c r="CV52" s="113">
        <v>200</v>
      </c>
      <c r="CW52" s="113">
        <v>300</v>
      </c>
      <c r="CX52" s="113">
        <v>150</v>
      </c>
      <c r="CY52" s="113">
        <v>400</v>
      </c>
      <c r="CZ52" s="30">
        <v>0</v>
      </c>
      <c r="DA52" s="30">
        <f t="shared" si="103"/>
        <v>1415</v>
      </c>
      <c r="DB52" s="38">
        <f t="shared" si="104"/>
        <v>0.23044908256021601</v>
      </c>
      <c r="DC52" s="32"/>
      <c r="DD52" s="60" t="s">
        <v>222</v>
      </c>
      <c r="DE52" s="54">
        <v>44.7</v>
      </c>
      <c r="DF52" s="68">
        <v>3</v>
      </c>
      <c r="DG52" s="69" t="s">
        <v>154</v>
      </c>
      <c r="DH52" s="68"/>
      <c r="DI52" s="70" t="s">
        <v>239</v>
      </c>
      <c r="DJ52" s="125">
        <v>2.4033859408975844E-2</v>
      </c>
      <c r="DK52" s="126">
        <v>2.198421854182445E-2</v>
      </c>
      <c r="DL52" s="54"/>
      <c r="DM52" s="29">
        <v>761.54399999999998</v>
      </c>
      <c r="DN52" s="29">
        <v>761.54399999999998</v>
      </c>
      <c r="DO52" s="30">
        <v>761.54399999999998</v>
      </c>
      <c r="DP52" s="29"/>
      <c r="DQ52" s="28">
        <v>874.33900000000006</v>
      </c>
      <c r="DR52" s="29">
        <v>890.92200000000003</v>
      </c>
      <c r="DS52" s="30">
        <v>911.81200000000001</v>
      </c>
      <c r="DT52" s="54"/>
      <c r="DU52" s="60">
        <f t="shared" si="105"/>
        <v>3230.3185000000003</v>
      </c>
      <c r="DV52" s="29">
        <v>3234.3470000000002</v>
      </c>
      <c r="DW52" s="30">
        <v>3226.29</v>
      </c>
      <c r="DX52" s="29"/>
      <c r="DY52" s="67">
        <v>4130.143</v>
      </c>
      <c r="DZ52" s="54"/>
      <c r="EA52" s="28">
        <v>53.307000000000002</v>
      </c>
      <c r="EB52" s="29">
        <v>178.65</v>
      </c>
      <c r="EC52" s="29">
        <v>318.07799999999997</v>
      </c>
      <c r="ED52" s="29">
        <v>57.636000000000003</v>
      </c>
      <c r="EE52" s="29">
        <v>695.98099999999999</v>
      </c>
      <c r="EF52" s="29">
        <v>50.927999999999997</v>
      </c>
      <c r="EG52" s="29">
        <v>48.473999999999997</v>
      </c>
      <c r="EH52" s="29">
        <v>-1.0000000002037268E-3</v>
      </c>
      <c r="EI52" s="30">
        <v>3744.223</v>
      </c>
      <c r="EJ52" s="30">
        <f t="shared" si="106"/>
        <v>5147.2759999999998</v>
      </c>
      <c r="EK52" s="136">
        <v>3937.6716907299901</v>
      </c>
      <c r="EL52" s="137">
        <f t="shared" si="107"/>
        <v>0.76500107838203946</v>
      </c>
      <c r="EM52" s="54"/>
      <c r="EN52" s="44">
        <f t="shared" si="108"/>
        <v>1.0356351592570518E-2</v>
      </c>
      <c r="EO52" s="37">
        <f t="shared" si="109"/>
        <v>3.4707678391444334E-2</v>
      </c>
      <c r="EP52" s="37">
        <f t="shared" si="110"/>
        <v>6.1795404015638558E-2</v>
      </c>
      <c r="EQ52" s="37">
        <f t="shared" si="111"/>
        <v>1.1197378963164207E-2</v>
      </c>
      <c r="ER52" s="37">
        <f t="shared" si="112"/>
        <v>0.13521346047890184</v>
      </c>
      <c r="ES52" s="37">
        <f t="shared" si="113"/>
        <v>9.8941653799019137E-3</v>
      </c>
      <c r="ET52" s="37">
        <f t="shared" si="114"/>
        <v>9.4174083534669592E-3</v>
      </c>
      <c r="EU52" s="37">
        <f t="shared" si="115"/>
        <v>-1.9427751692423855E-7</v>
      </c>
      <c r="EV52" s="37">
        <f t="shared" si="116"/>
        <v>0.72741834710242859</v>
      </c>
      <c r="EW52" s="70">
        <f t="shared" si="117"/>
        <v>1</v>
      </c>
      <c r="EX52" s="54"/>
      <c r="EY52" s="31">
        <v>14.441000000000001</v>
      </c>
      <c r="EZ52" s="32">
        <v>19.413</v>
      </c>
      <c r="FA52" s="65">
        <f t="shared" si="118"/>
        <v>33.853999999999999</v>
      </c>
      <c r="FC52" s="31">
        <f>BX52</f>
        <v>9.0990000000000002</v>
      </c>
      <c r="FD52" s="32">
        <f>BY52</f>
        <v>20.91</v>
      </c>
      <c r="FE52" s="65">
        <f t="shared" si="119"/>
        <v>30.009</v>
      </c>
      <c r="FG52" s="28">
        <f>FK52*E52</f>
        <v>3744.223</v>
      </c>
      <c r="FH52" s="29">
        <f>E52*FL52</f>
        <v>1403.0529999999997</v>
      </c>
      <c r="FI52" s="30">
        <f t="shared" si="120"/>
        <v>5147.2759999999998</v>
      </c>
      <c r="FK52" s="44">
        <v>0.72741834710242859</v>
      </c>
      <c r="FL52" s="37">
        <v>0.27258165289757141</v>
      </c>
      <c r="FM52" s="38">
        <f t="shared" si="121"/>
        <v>1</v>
      </c>
      <c r="FN52" s="54"/>
      <c r="FO52" s="60">
        <f t="shared" si="122"/>
        <v>845.21600000000001</v>
      </c>
      <c r="FP52" s="29">
        <v>816.84699999999998</v>
      </c>
      <c r="FQ52" s="30">
        <v>873.58500000000004</v>
      </c>
      <c r="FS52" s="60">
        <f t="shared" si="123"/>
        <v>4931.6849999999995</v>
      </c>
      <c r="FT52" s="29">
        <v>4716.0940000000001</v>
      </c>
      <c r="FU52" s="30">
        <v>5147.2759999999998</v>
      </c>
      <c r="FW52" s="60">
        <f t="shared" si="124"/>
        <v>1921</v>
      </c>
      <c r="FX52" s="29">
        <v>1980</v>
      </c>
      <c r="FY52" s="30">
        <v>1862</v>
      </c>
      <c r="GA52" s="60">
        <f t="shared" si="125"/>
        <v>6852.6849999999995</v>
      </c>
      <c r="GB52" s="54">
        <f t="shared" si="126"/>
        <v>6696.0940000000001</v>
      </c>
      <c r="GC52" s="68">
        <f t="shared" si="127"/>
        <v>7009.2759999999998</v>
      </c>
      <c r="GE52" s="60">
        <f t="shared" si="128"/>
        <v>3700.05</v>
      </c>
      <c r="GF52" s="29">
        <v>3625.3119999999999</v>
      </c>
      <c r="GG52" s="30">
        <v>3774.788</v>
      </c>
      <c r="GH52" s="29"/>
      <c r="GI52" s="60">
        <f t="shared" si="129"/>
        <v>5845.3895000000002</v>
      </c>
      <c r="GJ52" s="29">
        <v>5550.5940000000001</v>
      </c>
      <c r="GK52" s="30">
        <v>6140.1850000000004</v>
      </c>
      <c r="GL52" s="29"/>
      <c r="GM52" s="71">
        <f>DW52/C52</f>
        <v>0.52543856577611259</v>
      </c>
      <c r="GN52" s="62"/>
    </row>
    <row r="53" spans="1:196" x14ac:dyDescent="0.2">
      <c r="A53" s="1"/>
      <c r="B53" s="72" t="s">
        <v>200</v>
      </c>
      <c r="C53" s="28">
        <v>3576.933</v>
      </c>
      <c r="D53" s="29">
        <v>3477.2784999999999</v>
      </c>
      <c r="E53" s="29">
        <v>2982.9580000000001</v>
      </c>
      <c r="F53" s="29">
        <v>977</v>
      </c>
      <c r="G53" s="29">
        <v>2465.0079999999998</v>
      </c>
      <c r="H53" s="29">
        <f t="shared" si="65"/>
        <v>4553.933</v>
      </c>
      <c r="I53" s="30">
        <f t="shared" si="66"/>
        <v>3959.9580000000001</v>
      </c>
      <c r="J53" s="29"/>
      <c r="K53" s="31">
        <v>74.388999999999996</v>
      </c>
      <c r="L53" s="32">
        <v>20.213000000000001</v>
      </c>
      <c r="M53" s="32">
        <v>0.112</v>
      </c>
      <c r="N53" s="33">
        <f t="shared" si="67"/>
        <v>94.713999999999999</v>
      </c>
      <c r="O53" s="32">
        <v>49.852000000000004</v>
      </c>
      <c r="P53" s="33">
        <f t="shared" si="68"/>
        <v>44.861999999999995</v>
      </c>
      <c r="Q53" s="32">
        <v>4.1390000000000002</v>
      </c>
      <c r="R53" s="33">
        <f t="shared" si="69"/>
        <v>40.722999999999992</v>
      </c>
      <c r="S53" s="32">
        <v>3.8359999999999999</v>
      </c>
      <c r="T53" s="32">
        <v>0.54200000000000004</v>
      </c>
      <c r="U53" s="32">
        <v>1.7000000000000001E-2</v>
      </c>
      <c r="V53" s="33">
        <f t="shared" si="70"/>
        <v>45.117999999999995</v>
      </c>
      <c r="W53" s="32">
        <v>10.818</v>
      </c>
      <c r="X53" s="34">
        <f t="shared" si="71"/>
        <v>34.299999999999997</v>
      </c>
      <c r="Y53" s="32"/>
      <c r="Z53" s="35">
        <f t="shared" si="72"/>
        <v>2.1392879517703283E-2</v>
      </c>
      <c r="AA53" s="36">
        <f t="shared" si="73"/>
        <v>5.8128792387494993E-3</v>
      </c>
      <c r="AB53" s="37">
        <f t="shared" si="74"/>
        <v>0.5030880393977315</v>
      </c>
      <c r="AC53" s="37">
        <f t="shared" si="75"/>
        <v>0.50585489599188238</v>
      </c>
      <c r="AD53" s="37">
        <f t="shared" si="76"/>
        <v>0.52634246257153117</v>
      </c>
      <c r="AE53" s="36">
        <f t="shared" si="77"/>
        <v>1.4336499075354477E-2</v>
      </c>
      <c r="AF53" s="36">
        <f t="shared" si="78"/>
        <v>9.864035911992669E-3</v>
      </c>
      <c r="AG53" s="36">
        <f>X53/DU53</f>
        <v>1.8472611257090817E-2</v>
      </c>
      <c r="AH53" s="36">
        <f>(P53+S53+T53)/DU53</f>
        <v>2.651869907577702E-2</v>
      </c>
      <c r="AI53" s="36">
        <f>R53/DU53</f>
        <v>2.1931782747011932E-2</v>
      </c>
      <c r="AJ53" s="38">
        <f>X53/FO53</f>
        <v>9.8372409837240993E-2</v>
      </c>
      <c r="AK53" s="32"/>
      <c r="AL53" s="44">
        <f t="shared" si="79"/>
        <v>4.3321720109531038E-2</v>
      </c>
      <c r="AM53" s="37">
        <f t="shared" si="80"/>
        <v>6.2477848040981991E-2</v>
      </c>
      <c r="AN53" s="38">
        <f t="shared" si="81"/>
        <v>8.0226614593923606E-2</v>
      </c>
      <c r="AO53" s="32"/>
      <c r="AP53" s="44">
        <f t="shared" si="82"/>
        <v>0.8263636296588821</v>
      </c>
      <c r="AQ53" s="37">
        <f t="shared" si="83"/>
        <v>0.77392244600142412</v>
      </c>
      <c r="AR53" s="37">
        <f t="shared" si="84"/>
        <v>6.3783414450312603E-2</v>
      </c>
      <c r="AS53" s="37">
        <f t="shared" si="85"/>
        <v>0.13752759696645142</v>
      </c>
      <c r="AT53" s="42">
        <v>1.75</v>
      </c>
      <c r="AU53" s="64">
        <v>1.25</v>
      </c>
      <c r="AV53" s="32"/>
      <c r="AW53" s="44">
        <f>FQ53/C53</f>
        <v>0.10164434167483707</v>
      </c>
      <c r="AX53" s="37">
        <v>9.9000000000000005E-2</v>
      </c>
      <c r="AY53" s="37">
        <f t="shared" si="86"/>
        <v>0.17535702059726652</v>
      </c>
      <c r="AZ53" s="37">
        <f t="shared" si="87"/>
        <v>0.1913</v>
      </c>
      <c r="BA53" s="38">
        <f t="shared" si="88"/>
        <v>0.21260000000000001</v>
      </c>
      <c r="BB53" s="32"/>
      <c r="BC53" s="44">
        <f t="shared" si="89"/>
        <v>0.16122807533083466</v>
      </c>
      <c r="BD53" s="37">
        <f t="shared" si="90"/>
        <v>0.17758213987086297</v>
      </c>
      <c r="BE53" s="38">
        <f t="shared" si="91"/>
        <v>0.19916909544404998</v>
      </c>
      <c r="BF53" s="32"/>
      <c r="BG53" s="44">
        <v>3.1E-2</v>
      </c>
      <c r="BH53" s="38"/>
      <c r="BI53" s="32"/>
      <c r="BJ53" s="44">
        <f>AY53-(4.5%+2.5%+3%+1%+BG53)</f>
        <v>3.4357020597266502E-2</v>
      </c>
      <c r="BK53" s="38"/>
      <c r="BL53" s="32"/>
      <c r="BM53" s="35">
        <f>Q53/FS53</f>
        <v>1.4169671459785982E-3</v>
      </c>
      <c r="BN53" s="37">
        <f t="shared" si="92"/>
        <v>8.405767668562146E-2</v>
      </c>
      <c r="BO53" s="36">
        <f>FA53/E53</f>
        <v>8.1375600997399232E-3</v>
      </c>
      <c r="BP53" s="37">
        <f t="shared" si="93"/>
        <v>6.414226825916923E-2</v>
      </c>
      <c r="BQ53" s="37">
        <f t="shared" si="94"/>
        <v>0.71337176051422779</v>
      </c>
      <c r="BR53" s="38">
        <f t="shared" si="95"/>
        <v>0.78408861912171801</v>
      </c>
      <c r="BS53" s="32"/>
      <c r="BT53" s="31">
        <v>74.593999999999994</v>
      </c>
      <c r="BU53" s="32">
        <v>70.138000000000005</v>
      </c>
      <c r="BV53" s="33">
        <f t="shared" si="96"/>
        <v>144.732</v>
      </c>
      <c r="BW53" s="29">
        <v>2982.9580000000001</v>
      </c>
      <c r="BX53" s="32">
        <v>8.7249999999999996</v>
      </c>
      <c r="BY53" s="32">
        <v>6.14</v>
      </c>
      <c r="BZ53" s="33">
        <f t="shared" si="97"/>
        <v>2968.0930000000003</v>
      </c>
      <c r="CA53" s="32">
        <v>347.19499999999999</v>
      </c>
      <c r="CB53" s="32">
        <v>72.379000000000005</v>
      </c>
      <c r="CC53" s="33">
        <f t="shared" si="98"/>
        <v>419.57400000000001</v>
      </c>
      <c r="CD53" s="32">
        <v>2.423</v>
      </c>
      <c r="CE53" s="32">
        <v>0.96499999999999997</v>
      </c>
      <c r="CF53" s="32">
        <v>27.555</v>
      </c>
      <c r="CG53" s="32">
        <v>13.590999999999703</v>
      </c>
      <c r="CH53" s="33">
        <f t="shared" si="99"/>
        <v>3576.933</v>
      </c>
      <c r="CI53" s="32">
        <v>25.393999999999998</v>
      </c>
      <c r="CJ53" s="29">
        <v>2465.0079999999998</v>
      </c>
      <c r="CK53" s="33">
        <f t="shared" si="100"/>
        <v>2490.4019999999996</v>
      </c>
      <c r="CL53" s="32">
        <v>624.68200000000002</v>
      </c>
      <c r="CM53" s="32">
        <v>28.274000000000399</v>
      </c>
      <c r="CN53" s="33">
        <f t="shared" si="101"/>
        <v>652.95600000000036</v>
      </c>
      <c r="CO53" s="32">
        <v>70</v>
      </c>
      <c r="CP53" s="32">
        <v>363.57499999999999</v>
      </c>
      <c r="CQ53" s="65">
        <f t="shared" si="102"/>
        <v>3576.933</v>
      </c>
      <c r="CR53" s="32"/>
      <c r="CS53" s="66">
        <v>491.92700000000002</v>
      </c>
      <c r="CT53" s="32"/>
      <c r="CU53" s="28">
        <v>40</v>
      </c>
      <c r="CV53" s="113">
        <v>160</v>
      </c>
      <c r="CW53" s="113">
        <v>180</v>
      </c>
      <c r="CX53" s="113">
        <v>140</v>
      </c>
      <c r="CY53" s="113">
        <v>175</v>
      </c>
      <c r="CZ53" s="30">
        <v>0</v>
      </c>
      <c r="DA53" s="30">
        <f t="shared" si="103"/>
        <v>695</v>
      </c>
      <c r="DB53" s="38">
        <f t="shared" si="104"/>
        <v>0.1943005362415231</v>
      </c>
      <c r="DC53" s="32"/>
      <c r="DD53" s="60" t="s">
        <v>224</v>
      </c>
      <c r="DE53" s="54">
        <v>25.5</v>
      </c>
      <c r="DF53" s="68">
        <v>3</v>
      </c>
      <c r="DG53" s="69" t="s">
        <v>154</v>
      </c>
      <c r="DH53" s="57" t="s">
        <v>155</v>
      </c>
      <c r="DI53" s="70">
        <v>0.11472185931375921</v>
      </c>
      <c r="DJ53" s="125">
        <v>1.0584290119988758E-2</v>
      </c>
      <c r="DK53" s="126">
        <v>1.1532089534685154E-2</v>
      </c>
      <c r="DL53" s="54"/>
      <c r="DM53" s="28">
        <v>329.97035779999999</v>
      </c>
      <c r="DN53" s="29">
        <v>359.97035779999999</v>
      </c>
      <c r="DO53" s="30">
        <v>400.05069559999998</v>
      </c>
      <c r="DP53" s="29"/>
      <c r="DQ53" s="28">
        <v>362.11599999999999</v>
      </c>
      <c r="DR53" s="29">
        <v>398.84699999999998</v>
      </c>
      <c r="DS53" s="30">
        <v>447.33100000000002</v>
      </c>
      <c r="DT53" s="54"/>
      <c r="DU53" s="60">
        <f t="shared" si="105"/>
        <v>1856.8029999999999</v>
      </c>
      <c r="DV53" s="29">
        <v>1831.9</v>
      </c>
      <c r="DW53" s="30">
        <v>1881.7059999999999</v>
      </c>
      <c r="DX53" s="29"/>
      <c r="DY53" s="67">
        <v>2245.9859999999999</v>
      </c>
      <c r="DZ53" s="54"/>
      <c r="EA53" s="28">
        <v>124.148</v>
      </c>
      <c r="EB53" s="29">
        <v>71.054000000000002</v>
      </c>
      <c r="EC53" s="29">
        <v>130.44499999999999</v>
      </c>
      <c r="ED53" s="29">
        <v>35.707999999999998</v>
      </c>
      <c r="EE53" s="29">
        <v>466.86</v>
      </c>
      <c r="EF53" s="29">
        <v>0</v>
      </c>
      <c r="EG53" s="29">
        <v>0</v>
      </c>
      <c r="EH53" s="29">
        <v>26.7849999999994</v>
      </c>
      <c r="EI53" s="30">
        <v>2127.9580000000001</v>
      </c>
      <c r="EJ53" s="30">
        <f t="shared" si="106"/>
        <v>2982.9579999999996</v>
      </c>
      <c r="EK53" s="136">
        <v>2448</v>
      </c>
      <c r="EL53" s="137">
        <f t="shared" si="107"/>
        <v>0.82066190673821093</v>
      </c>
      <c r="EM53" s="54"/>
      <c r="EN53" s="44">
        <f t="shared" si="108"/>
        <v>4.1619090848748125E-2</v>
      </c>
      <c r="EO53" s="37">
        <f t="shared" si="109"/>
        <v>2.3819980033242174E-2</v>
      </c>
      <c r="EP53" s="37">
        <f t="shared" si="110"/>
        <v>4.3730082689732809E-2</v>
      </c>
      <c r="EQ53" s="37">
        <f t="shared" si="111"/>
        <v>1.197066804158825E-2</v>
      </c>
      <c r="ER53" s="37">
        <f t="shared" si="112"/>
        <v>0.15650907589044166</v>
      </c>
      <c r="ES53" s="37">
        <f t="shared" si="113"/>
        <v>0</v>
      </c>
      <c r="ET53" s="37">
        <f t="shared" si="114"/>
        <v>0</v>
      </c>
      <c r="EU53" s="37">
        <f t="shared" si="115"/>
        <v>8.9793419820189905E-3</v>
      </c>
      <c r="EV53" s="37">
        <f t="shared" si="116"/>
        <v>0.7133717605142279</v>
      </c>
      <c r="EW53" s="70">
        <f t="shared" si="117"/>
        <v>0.99999999999999989</v>
      </c>
      <c r="EX53" s="54"/>
      <c r="EY53" s="31">
        <v>3.7629999999999999</v>
      </c>
      <c r="EZ53" s="32">
        <v>20.510999999999999</v>
      </c>
      <c r="FA53" s="65">
        <f t="shared" si="118"/>
        <v>24.274000000000001</v>
      </c>
      <c r="FC53" s="31">
        <f>BX53</f>
        <v>8.7249999999999996</v>
      </c>
      <c r="FD53" s="32">
        <f>BY53</f>
        <v>6.14</v>
      </c>
      <c r="FE53" s="65">
        <f t="shared" si="119"/>
        <v>14.864999999999998</v>
      </c>
      <c r="FG53" s="28">
        <f>FK53*E53</f>
        <v>2127.9580000000001</v>
      </c>
      <c r="FH53" s="29">
        <f>E53*FL53</f>
        <v>855.00000000000011</v>
      </c>
      <c r="FI53" s="30">
        <f t="shared" si="120"/>
        <v>2982.9580000000001</v>
      </c>
      <c r="FK53" s="44">
        <v>0.71337176051422779</v>
      </c>
      <c r="FL53" s="37">
        <v>0.28662823948577221</v>
      </c>
      <c r="FM53" s="38">
        <f t="shared" si="121"/>
        <v>1</v>
      </c>
      <c r="FN53" s="54"/>
      <c r="FO53" s="60">
        <f t="shared" si="122"/>
        <v>348.67499999999995</v>
      </c>
      <c r="FP53" s="29">
        <v>333.77499999999998</v>
      </c>
      <c r="FQ53" s="30">
        <v>363.57499999999999</v>
      </c>
      <c r="FS53" s="60">
        <f t="shared" si="123"/>
        <v>2921.0275000000001</v>
      </c>
      <c r="FT53" s="29">
        <v>2859.0970000000002</v>
      </c>
      <c r="FU53" s="30">
        <v>2982.9580000000001</v>
      </c>
      <c r="FW53" s="60">
        <f t="shared" si="124"/>
        <v>922.5</v>
      </c>
      <c r="FX53" s="29">
        <v>868</v>
      </c>
      <c r="FY53" s="30">
        <v>977</v>
      </c>
      <c r="GA53" s="60">
        <f t="shared" si="125"/>
        <v>3843.5275000000001</v>
      </c>
      <c r="GB53" s="54">
        <f t="shared" si="126"/>
        <v>3727.0970000000002</v>
      </c>
      <c r="GC53" s="68">
        <f t="shared" si="127"/>
        <v>3959.9580000000001</v>
      </c>
      <c r="GE53" s="60">
        <f t="shared" si="128"/>
        <v>2373.4719999999998</v>
      </c>
      <c r="GF53" s="29">
        <v>2281.9360000000001</v>
      </c>
      <c r="GG53" s="30">
        <v>2465.0079999999998</v>
      </c>
      <c r="GH53" s="29"/>
      <c r="GI53" s="60">
        <f t="shared" si="129"/>
        <v>3477.2784999999999</v>
      </c>
      <c r="GJ53" s="29">
        <v>3377.6239999999998</v>
      </c>
      <c r="GK53" s="30">
        <v>3576.933</v>
      </c>
      <c r="GL53" s="29"/>
      <c r="GM53" s="71">
        <f>DW53/C53</f>
        <v>0.526066884674664</v>
      </c>
      <c r="GN53" s="62"/>
    </row>
    <row r="54" spans="1:196" x14ac:dyDescent="0.2">
      <c r="A54" s="1"/>
      <c r="B54" s="72" t="s">
        <v>201</v>
      </c>
      <c r="C54" s="28">
        <v>3608.1390000000001</v>
      </c>
      <c r="D54" s="29">
        <v>3394.8379999999997</v>
      </c>
      <c r="E54" s="29">
        <v>2977.1880000000001</v>
      </c>
      <c r="F54" s="29">
        <v>897</v>
      </c>
      <c r="G54" s="29">
        <v>2403.6979999999999</v>
      </c>
      <c r="H54" s="29">
        <f t="shared" si="65"/>
        <v>4505.1390000000001</v>
      </c>
      <c r="I54" s="30">
        <f t="shared" si="66"/>
        <v>3874.1880000000001</v>
      </c>
      <c r="J54" s="29"/>
      <c r="K54" s="31">
        <v>60.518999999999998</v>
      </c>
      <c r="L54" s="32">
        <v>16.606000000000002</v>
      </c>
      <c r="M54" s="32">
        <v>0.125</v>
      </c>
      <c r="N54" s="33">
        <f t="shared" si="67"/>
        <v>77.25</v>
      </c>
      <c r="O54" s="32">
        <v>46.886000000000003</v>
      </c>
      <c r="P54" s="33">
        <f t="shared" si="68"/>
        <v>30.363999999999997</v>
      </c>
      <c r="Q54" s="32">
        <v>-7.8049999999999997</v>
      </c>
      <c r="R54" s="33">
        <f t="shared" si="69"/>
        <v>38.168999999999997</v>
      </c>
      <c r="S54" s="32">
        <v>40.659999999999997</v>
      </c>
      <c r="T54" s="32">
        <v>0.45600000000000002</v>
      </c>
      <c r="U54" s="32">
        <v>-0.32800000000000001</v>
      </c>
      <c r="V54" s="33">
        <f t="shared" si="70"/>
        <v>78.956999999999994</v>
      </c>
      <c r="W54" s="32">
        <v>10.531000000000001</v>
      </c>
      <c r="X54" s="34">
        <f t="shared" si="71"/>
        <v>68.425999999999988</v>
      </c>
      <c r="Y54" s="32"/>
      <c r="Z54" s="35">
        <f t="shared" si="72"/>
        <v>1.7826771115440562E-2</v>
      </c>
      <c r="AA54" s="36">
        <f t="shared" si="73"/>
        <v>4.8915441620483811E-3</v>
      </c>
      <c r="AB54" s="37">
        <f t="shared" si="74"/>
        <v>0.39611036953179124</v>
      </c>
      <c r="AC54" s="37">
        <f t="shared" si="75"/>
        <v>0.39764226952760584</v>
      </c>
      <c r="AD54" s="37">
        <f t="shared" si="76"/>
        <v>0.60693851132686083</v>
      </c>
      <c r="AE54" s="36">
        <f t="shared" si="77"/>
        <v>1.3810968299518271E-2</v>
      </c>
      <c r="AF54" s="36">
        <f t="shared" si="78"/>
        <v>2.015589550959427E-2</v>
      </c>
      <c r="AG54" s="36">
        <f>X54/DU54</f>
        <v>3.7998622240350471E-2</v>
      </c>
      <c r="AH54" s="36">
        <f>(P54+S54+T54)/DU54</f>
        <v>3.9694582727914131E-2</v>
      </c>
      <c r="AI54" s="36">
        <f>R54/DU54</f>
        <v>2.119617414859757E-2</v>
      </c>
      <c r="AJ54" s="38">
        <f>X54/FO54</f>
        <v>0.17444397989047855</v>
      </c>
      <c r="AK54" s="32"/>
      <c r="AL54" s="44">
        <f t="shared" si="79"/>
        <v>0.11050402583577211</v>
      </c>
      <c r="AM54" s="37">
        <f t="shared" si="80"/>
        <v>9.0570987828084371E-2</v>
      </c>
      <c r="AN54" s="38">
        <f t="shared" si="81"/>
        <v>6.6286647118579359E-2</v>
      </c>
      <c r="AO54" s="32"/>
      <c r="AP54" s="44">
        <f t="shared" si="82"/>
        <v>0.80737192276738978</v>
      </c>
      <c r="AQ54" s="37">
        <f t="shared" si="83"/>
        <v>0.76192133536833728</v>
      </c>
      <c r="AR54" s="37">
        <f t="shared" si="84"/>
        <v>8.2200824303054823E-2</v>
      </c>
      <c r="AS54" s="37">
        <f t="shared" si="85"/>
        <v>0.12596382789022262</v>
      </c>
      <c r="AT54" s="42">
        <v>1.9</v>
      </c>
      <c r="AU54" s="64">
        <v>1.44</v>
      </c>
      <c r="AV54" s="32"/>
      <c r="AW54" s="44">
        <f>FQ54/C54</f>
        <v>0.11805670457817727</v>
      </c>
      <c r="AX54" s="37">
        <v>0.1192</v>
      </c>
      <c r="AY54" s="37">
        <f t="shared" si="86"/>
        <v>0.20441931951006506</v>
      </c>
      <c r="AZ54" s="37">
        <f t="shared" si="87"/>
        <v>0.23090000000000002</v>
      </c>
      <c r="BA54" s="38">
        <f t="shared" si="88"/>
        <v>0.25209999999999999</v>
      </c>
      <c r="BB54" s="32"/>
      <c r="BC54" s="44">
        <f t="shared" si="89"/>
        <v>0.20474723664357647</v>
      </c>
      <c r="BD54" s="37">
        <f t="shared" si="90"/>
        <v>0.2272373184476035</v>
      </c>
      <c r="BE54" s="38">
        <f t="shared" si="91"/>
        <v>0.25079321465241727</v>
      </c>
      <c r="BF54" s="32"/>
      <c r="BG54" s="44"/>
      <c r="BH54" s="38"/>
      <c r="BI54" s="32"/>
      <c r="BJ54" s="44"/>
      <c r="BK54" s="38"/>
      <c r="BL54" s="32"/>
      <c r="BM54" s="35">
        <f>Q54/FS54</f>
        <v>-2.7588659275992987E-3</v>
      </c>
      <c r="BN54" s="37">
        <f t="shared" si="92"/>
        <v>-0.10919138220481253</v>
      </c>
      <c r="BO54" s="36">
        <f>FA54/E54</f>
        <v>1.8623278073134783E-2</v>
      </c>
      <c r="BP54" s="37">
        <f t="shared" si="93"/>
        <v>0.12268465761366226</v>
      </c>
      <c r="BQ54" s="37">
        <f t="shared" si="94"/>
        <v>0.77536957692963959</v>
      </c>
      <c r="BR54" s="38">
        <f t="shared" si="95"/>
        <v>0.82737879524690072</v>
      </c>
      <c r="BS54" s="32"/>
      <c r="BT54" s="31">
        <v>30.146000000000001</v>
      </c>
      <c r="BU54" s="32">
        <v>144.92699999999999</v>
      </c>
      <c r="BV54" s="33">
        <f t="shared" si="96"/>
        <v>175.07299999999998</v>
      </c>
      <c r="BW54" s="29">
        <v>2977.1880000000001</v>
      </c>
      <c r="BX54" s="32">
        <v>14.308</v>
      </c>
      <c r="BY54" s="32">
        <v>11.657999999999999</v>
      </c>
      <c r="BZ54" s="33">
        <f t="shared" si="97"/>
        <v>2951.2220000000002</v>
      </c>
      <c r="CA54" s="32">
        <v>277.77199999999999</v>
      </c>
      <c r="CB54" s="32">
        <v>71.552000000000007</v>
      </c>
      <c r="CC54" s="33">
        <f t="shared" si="98"/>
        <v>349.32400000000001</v>
      </c>
      <c r="CD54" s="32">
        <v>43.973999999999997</v>
      </c>
      <c r="CE54" s="32">
        <v>0</v>
      </c>
      <c r="CF54" s="32">
        <v>46.36</v>
      </c>
      <c r="CG54" s="32">
        <v>42.18600000000005</v>
      </c>
      <c r="CH54" s="33">
        <f t="shared" si="99"/>
        <v>3608.1390000000006</v>
      </c>
      <c r="CI54" s="32">
        <v>1.167</v>
      </c>
      <c r="CJ54" s="29">
        <v>2403.6979999999999</v>
      </c>
      <c r="CK54" s="33">
        <f t="shared" si="100"/>
        <v>2404.8649999999998</v>
      </c>
      <c r="CL54" s="32">
        <v>669.92</v>
      </c>
      <c r="CM54" s="32">
        <v>27.389000000000408</v>
      </c>
      <c r="CN54" s="33">
        <f t="shared" si="101"/>
        <v>697.30900000000042</v>
      </c>
      <c r="CO54" s="32">
        <v>80</v>
      </c>
      <c r="CP54" s="32">
        <v>425.96499999999997</v>
      </c>
      <c r="CQ54" s="65">
        <f t="shared" si="102"/>
        <v>3608.1390000000001</v>
      </c>
      <c r="CR54" s="32"/>
      <c r="CS54" s="66">
        <v>454.495</v>
      </c>
      <c r="CT54" s="32"/>
      <c r="CU54" s="28">
        <v>100</v>
      </c>
      <c r="CV54" s="113">
        <v>270</v>
      </c>
      <c r="CW54" s="113">
        <v>190</v>
      </c>
      <c r="CX54" s="113">
        <v>150</v>
      </c>
      <c r="CY54" s="113">
        <v>40</v>
      </c>
      <c r="CZ54" s="30">
        <v>0</v>
      </c>
      <c r="DA54" s="30">
        <f t="shared" si="103"/>
        <v>750</v>
      </c>
      <c r="DB54" s="38">
        <f t="shared" si="104"/>
        <v>0.20786338885503025</v>
      </c>
      <c r="DC54" s="32"/>
      <c r="DD54" s="60" t="s">
        <v>228</v>
      </c>
      <c r="DE54" s="54">
        <v>20</v>
      </c>
      <c r="DF54" s="68">
        <v>1</v>
      </c>
      <c r="DG54" s="69" t="s">
        <v>154</v>
      </c>
      <c r="DH54" s="68"/>
      <c r="DI54" s="70" t="s">
        <v>239</v>
      </c>
      <c r="DJ54" s="125">
        <v>1.0584857237005795E-2</v>
      </c>
      <c r="DK54" s="126">
        <v>1.0589829098854439E-2</v>
      </c>
      <c r="DL54" s="54"/>
      <c r="DM54" s="28">
        <v>385.97822210000004</v>
      </c>
      <c r="DN54" s="29">
        <v>435.97822210000004</v>
      </c>
      <c r="DO54" s="30">
        <v>476.00740489999998</v>
      </c>
      <c r="DP54" s="29"/>
      <c r="DQ54" s="28">
        <v>424.74200000000002</v>
      </c>
      <c r="DR54" s="29">
        <v>471.39699999999999</v>
      </c>
      <c r="DS54" s="30">
        <v>520.26300000000003</v>
      </c>
      <c r="DT54" s="54"/>
      <c r="DU54" s="60">
        <f t="shared" si="105"/>
        <v>1800.7494999999999</v>
      </c>
      <c r="DV54" s="29">
        <v>1713.33</v>
      </c>
      <c r="DW54" s="30">
        <v>1888.1690000000001</v>
      </c>
      <c r="DX54" s="29"/>
      <c r="DY54" s="67">
        <v>2074.4699999999998</v>
      </c>
      <c r="DZ54" s="54"/>
      <c r="EA54" s="28">
        <v>0.32700000000000001</v>
      </c>
      <c r="EB54" s="29">
        <v>5.5469999999999997</v>
      </c>
      <c r="EC54" s="29">
        <v>314.97000000000003</v>
      </c>
      <c r="ED54" s="29">
        <v>8.6709999999999994</v>
      </c>
      <c r="EE54" s="29">
        <v>292.94400000000002</v>
      </c>
      <c r="EF54" s="29">
        <v>22.552</v>
      </c>
      <c r="EG54" s="29">
        <v>21.664999999999999</v>
      </c>
      <c r="EH54" s="29">
        <v>2.0910000000002036</v>
      </c>
      <c r="EI54" s="30">
        <v>2308.4209999999998</v>
      </c>
      <c r="EJ54" s="30">
        <f t="shared" si="106"/>
        <v>2977.1880000000001</v>
      </c>
      <c r="EK54" s="136">
        <v>2785.9820568700002</v>
      </c>
      <c r="EL54" s="137">
        <f t="shared" si="107"/>
        <v>0.93577632882773953</v>
      </c>
      <c r="EM54" s="54"/>
      <c r="EN54" s="44">
        <f t="shared" si="108"/>
        <v>1.0983518676012399E-4</v>
      </c>
      <c r="EO54" s="37">
        <f t="shared" si="109"/>
        <v>1.8631675258666902E-3</v>
      </c>
      <c r="EP54" s="37">
        <f t="shared" si="110"/>
        <v>0.10579446108206805</v>
      </c>
      <c r="EQ54" s="37">
        <f t="shared" si="111"/>
        <v>2.9124798299603517E-3</v>
      </c>
      <c r="ER54" s="37">
        <f t="shared" si="112"/>
        <v>9.8396204740849424E-2</v>
      </c>
      <c r="ES54" s="37">
        <f t="shared" si="113"/>
        <v>7.5749331248144217E-3</v>
      </c>
      <c r="ET54" s="37">
        <f t="shared" si="114"/>
        <v>7.2770009821348193E-3</v>
      </c>
      <c r="EU54" s="37">
        <f t="shared" si="115"/>
        <v>7.0234059790654922E-4</v>
      </c>
      <c r="EV54" s="37">
        <f t="shared" si="116"/>
        <v>0.77536957692963959</v>
      </c>
      <c r="EW54" s="70">
        <f t="shared" si="117"/>
        <v>1</v>
      </c>
      <c r="EX54" s="54"/>
      <c r="EY54" s="31">
        <v>15.275</v>
      </c>
      <c r="EZ54" s="32">
        <v>40.17</v>
      </c>
      <c r="FA54" s="65">
        <f t="shared" si="118"/>
        <v>55.445</v>
      </c>
      <c r="FC54" s="31">
        <f>BX54</f>
        <v>14.308</v>
      </c>
      <c r="FD54" s="32">
        <f>BY54</f>
        <v>11.657999999999999</v>
      </c>
      <c r="FE54" s="65">
        <f t="shared" si="119"/>
        <v>25.966000000000001</v>
      </c>
      <c r="FG54" s="28">
        <f>FK54*E54</f>
        <v>2308.4209999999998</v>
      </c>
      <c r="FH54" s="29">
        <f>E54*FL54</f>
        <v>668.76700000000017</v>
      </c>
      <c r="FI54" s="30">
        <f t="shared" si="120"/>
        <v>2977.1880000000001</v>
      </c>
      <c r="FK54" s="44">
        <v>0.77536957692963959</v>
      </c>
      <c r="FL54" s="37">
        <v>0.22463042307036041</v>
      </c>
      <c r="FM54" s="38">
        <f t="shared" si="121"/>
        <v>1</v>
      </c>
      <c r="FN54" s="54"/>
      <c r="FO54" s="60">
        <f t="shared" si="122"/>
        <v>392.25199999999995</v>
      </c>
      <c r="FP54" s="29">
        <v>358.53899999999999</v>
      </c>
      <c r="FQ54" s="30">
        <v>425.96499999999997</v>
      </c>
      <c r="FS54" s="60">
        <f t="shared" si="123"/>
        <v>2829.0610000000001</v>
      </c>
      <c r="FT54" s="29">
        <v>2680.9340000000002</v>
      </c>
      <c r="FU54" s="30">
        <v>2977.1880000000001</v>
      </c>
      <c r="FW54" s="60">
        <f t="shared" si="124"/>
        <v>884.25299999999993</v>
      </c>
      <c r="FX54" s="29">
        <v>871.50599999999997</v>
      </c>
      <c r="FY54" s="30">
        <v>897</v>
      </c>
      <c r="GA54" s="60">
        <f t="shared" si="125"/>
        <v>3713.3140000000003</v>
      </c>
      <c r="GB54" s="54">
        <f t="shared" si="126"/>
        <v>3552.44</v>
      </c>
      <c r="GC54" s="68">
        <f t="shared" si="127"/>
        <v>3874.1880000000001</v>
      </c>
      <c r="GE54" s="60">
        <f t="shared" si="128"/>
        <v>2328.9839999999999</v>
      </c>
      <c r="GF54" s="29">
        <v>2254.27</v>
      </c>
      <c r="GG54" s="30">
        <v>2403.6979999999999</v>
      </c>
      <c r="GH54" s="29"/>
      <c r="GI54" s="60">
        <f t="shared" si="129"/>
        <v>3394.8379999999997</v>
      </c>
      <c r="GJ54" s="29">
        <v>3181.5369999999998</v>
      </c>
      <c r="GK54" s="30">
        <v>3608.1390000000001</v>
      </c>
      <c r="GL54" s="29"/>
      <c r="GM54" s="71">
        <f>DW54/C54</f>
        <v>0.52330827609468478</v>
      </c>
      <c r="GN54" s="62"/>
    </row>
    <row r="55" spans="1:196" x14ac:dyDescent="0.2">
      <c r="A55" s="1"/>
      <c r="B55" s="72" t="s">
        <v>202</v>
      </c>
      <c r="C55" s="28">
        <v>3727.3319999999999</v>
      </c>
      <c r="D55" s="29">
        <v>3553.6025</v>
      </c>
      <c r="E55" s="29">
        <v>3192.4720000000002</v>
      </c>
      <c r="F55" s="29">
        <v>1208.979</v>
      </c>
      <c r="G55" s="29">
        <v>2356.3560000000002</v>
      </c>
      <c r="H55" s="29">
        <f t="shared" si="65"/>
        <v>4936.3109999999997</v>
      </c>
      <c r="I55" s="30">
        <f t="shared" si="66"/>
        <v>4401.451</v>
      </c>
      <c r="J55" s="29"/>
      <c r="K55" s="31">
        <v>67.08</v>
      </c>
      <c r="L55" s="32">
        <v>24.096</v>
      </c>
      <c r="M55" s="32">
        <v>0.26699999999999996</v>
      </c>
      <c r="N55" s="33">
        <f t="shared" si="67"/>
        <v>91.442999999999998</v>
      </c>
      <c r="O55" s="32">
        <v>48.433</v>
      </c>
      <c r="P55" s="33">
        <f t="shared" si="68"/>
        <v>43.01</v>
      </c>
      <c r="Q55" s="32">
        <v>0.75</v>
      </c>
      <c r="R55" s="33">
        <f t="shared" si="69"/>
        <v>42.26</v>
      </c>
      <c r="S55" s="32">
        <v>5.335</v>
      </c>
      <c r="T55" s="32">
        <v>2.0059999999999998</v>
      </c>
      <c r="U55" s="32">
        <v>-0.307</v>
      </c>
      <c r="V55" s="33">
        <f t="shared" si="70"/>
        <v>49.293999999999997</v>
      </c>
      <c r="W55" s="32">
        <v>11.212</v>
      </c>
      <c r="X55" s="34">
        <f t="shared" si="71"/>
        <v>38.081999999999994</v>
      </c>
      <c r="Y55" s="32"/>
      <c r="Z55" s="35">
        <f t="shared" si="72"/>
        <v>1.8876618867754623E-2</v>
      </c>
      <c r="AA55" s="36">
        <f t="shared" si="73"/>
        <v>6.7807246308499618E-3</v>
      </c>
      <c r="AB55" s="37">
        <f t="shared" si="74"/>
        <v>0.49029195011337873</v>
      </c>
      <c r="AC55" s="37">
        <f t="shared" si="75"/>
        <v>0.50045464878381452</v>
      </c>
      <c r="AD55" s="37">
        <f t="shared" si="76"/>
        <v>0.52965235173824132</v>
      </c>
      <c r="AE55" s="36">
        <f t="shared" si="77"/>
        <v>1.3629267764191409E-2</v>
      </c>
      <c r="AF55" s="36">
        <f t="shared" si="78"/>
        <v>1.0716449011953361E-2</v>
      </c>
      <c r="AG55" s="36">
        <f>X55/DU55</f>
        <v>1.9669789064471217E-2</v>
      </c>
      <c r="AH55" s="36">
        <f>(P55+S55+T55)/DU55</f>
        <v>2.600686805275958E-2</v>
      </c>
      <c r="AI55" s="36">
        <f>R55/DU55</f>
        <v>2.182777390537665E-2</v>
      </c>
      <c r="AJ55" s="38">
        <f>X55/FO55</f>
        <v>9.2416112757267535E-2</v>
      </c>
      <c r="AK55" s="32"/>
      <c r="AL55" s="44">
        <f t="shared" si="79"/>
        <v>0.20427514825822757</v>
      </c>
      <c r="AM55" s="37">
        <f t="shared" si="80"/>
        <v>0.12026167812308074</v>
      </c>
      <c r="AN55" s="38">
        <f t="shared" si="81"/>
        <v>5.9226827294794712E-2</v>
      </c>
      <c r="AO55" s="32"/>
      <c r="AP55" s="44">
        <f t="shared" si="82"/>
        <v>0.73809762466201745</v>
      </c>
      <c r="AQ55" s="37">
        <f t="shared" si="83"/>
        <v>0.72578162201853857</v>
      </c>
      <c r="AR55" s="37">
        <f t="shared" si="84"/>
        <v>0.12932977260946973</v>
      </c>
      <c r="AS55" s="37">
        <f t="shared" si="85"/>
        <v>0.10952472170442556</v>
      </c>
      <c r="AT55" s="42">
        <v>3.5</v>
      </c>
      <c r="AU55" s="64">
        <v>1.39</v>
      </c>
      <c r="AV55" s="32"/>
      <c r="AW55" s="44">
        <f>FQ55/C55</f>
        <v>0.11980553382419383</v>
      </c>
      <c r="AX55" s="37">
        <v>0.1081</v>
      </c>
      <c r="AY55" s="37">
        <f t="shared" si="86"/>
        <v>0.19869721410408245</v>
      </c>
      <c r="AZ55" s="37">
        <f t="shared" si="87"/>
        <v>0.21263631583299916</v>
      </c>
      <c r="BA55" s="38">
        <f t="shared" si="88"/>
        <v>0.22823978791760743</v>
      </c>
      <c r="BB55" s="32"/>
      <c r="BC55" s="44">
        <f t="shared" si="89"/>
        <v>0.18032195415281854</v>
      </c>
      <c r="BD55" s="37">
        <f t="shared" si="90"/>
        <v>0.19480420279373648</v>
      </c>
      <c r="BE55" s="38">
        <f t="shared" si="91"/>
        <v>0.2120115227407546</v>
      </c>
      <c r="BF55" s="32"/>
      <c r="BG55" s="44">
        <v>3.1E-2</v>
      </c>
      <c r="BH55" s="38"/>
      <c r="BI55" s="32"/>
      <c r="BJ55" s="44">
        <f>AY55-(4.5%+2.5%+3%+1%+BG55)</f>
        <v>5.7697214104082434E-2</v>
      </c>
      <c r="BK55" s="38"/>
      <c r="BL55" s="32"/>
      <c r="BM55" s="35">
        <f>Q55/FS55</f>
        <v>2.566989439918842E-4</v>
      </c>
      <c r="BN55" s="37">
        <f t="shared" si="92"/>
        <v>1.4895434052948303E-2</v>
      </c>
      <c r="BO55" s="36">
        <f>FA55/E55</f>
        <v>9.2464397495107247E-3</v>
      </c>
      <c r="BP55" s="37">
        <f t="shared" si="93"/>
        <v>6.435234538672667E-2</v>
      </c>
      <c r="BQ55" s="37">
        <f t="shared" si="94"/>
        <v>0.74524663019753967</v>
      </c>
      <c r="BR55" s="38">
        <f t="shared" si="95"/>
        <v>0.81522161668958726</v>
      </c>
      <c r="BS55" s="32"/>
      <c r="BT55" s="31">
        <v>69.331999999999994</v>
      </c>
      <c r="BU55" s="32">
        <v>68.613</v>
      </c>
      <c r="BV55" s="33">
        <f t="shared" si="96"/>
        <v>137.94499999999999</v>
      </c>
      <c r="BW55" s="29">
        <v>3192.4720000000002</v>
      </c>
      <c r="BX55" s="32">
        <v>7.157</v>
      </c>
      <c r="BY55" s="32">
        <v>4.9969999999999999</v>
      </c>
      <c r="BZ55" s="33">
        <f t="shared" si="97"/>
        <v>3180.3180000000002</v>
      </c>
      <c r="CA55" s="32">
        <v>266.08999999999997</v>
      </c>
      <c r="CB55" s="32">
        <v>102.938</v>
      </c>
      <c r="CC55" s="33">
        <f t="shared" si="98"/>
        <v>369.02799999999996</v>
      </c>
      <c r="CD55" s="32">
        <v>0</v>
      </c>
      <c r="CE55" s="32">
        <v>0.871</v>
      </c>
      <c r="CF55" s="32">
        <v>29.779</v>
      </c>
      <c r="CG55" s="32">
        <v>9.3909999999995399</v>
      </c>
      <c r="CH55" s="33">
        <f t="shared" si="99"/>
        <v>3727.3319999999999</v>
      </c>
      <c r="CI55" s="32">
        <v>111.29</v>
      </c>
      <c r="CJ55" s="29">
        <v>2356.3560000000002</v>
      </c>
      <c r="CK55" s="33">
        <f t="shared" si="100"/>
        <v>2467.6460000000002</v>
      </c>
      <c r="CL55" s="32">
        <v>719</v>
      </c>
      <c r="CM55" s="32">
        <v>34.130999999999688</v>
      </c>
      <c r="CN55" s="33">
        <f t="shared" si="101"/>
        <v>753.13099999999963</v>
      </c>
      <c r="CO55" s="32">
        <v>60</v>
      </c>
      <c r="CP55" s="32">
        <v>446.55500000000001</v>
      </c>
      <c r="CQ55" s="65">
        <f t="shared" si="102"/>
        <v>3727.3319999999999</v>
      </c>
      <c r="CR55" s="32"/>
      <c r="CS55" s="66">
        <v>408.23499999999996</v>
      </c>
      <c r="CT55" s="32"/>
      <c r="CU55" s="28">
        <v>244</v>
      </c>
      <c r="CV55" s="113">
        <v>180</v>
      </c>
      <c r="CW55" s="113">
        <v>125</v>
      </c>
      <c r="CX55" s="113">
        <v>150</v>
      </c>
      <c r="CY55" s="113">
        <v>130</v>
      </c>
      <c r="CZ55" s="30">
        <v>0</v>
      </c>
      <c r="DA55" s="30">
        <f t="shared" si="103"/>
        <v>829</v>
      </c>
      <c r="DB55" s="38">
        <f t="shared" si="104"/>
        <v>0.22241109726742883</v>
      </c>
      <c r="DC55" s="32"/>
      <c r="DD55" s="60" t="s">
        <v>222</v>
      </c>
      <c r="DE55" s="54">
        <v>25.5</v>
      </c>
      <c r="DF55" s="68">
        <v>4</v>
      </c>
      <c r="DG55" s="69" t="s">
        <v>154</v>
      </c>
      <c r="DH55" s="57" t="s">
        <v>159</v>
      </c>
      <c r="DI55" s="70">
        <v>0.30762392090559953</v>
      </c>
      <c r="DJ55" s="125">
        <v>1.5481654824477276E-2</v>
      </c>
      <c r="DK55" s="126">
        <v>1.426822514296208E-2</v>
      </c>
      <c r="DL55" s="54"/>
      <c r="DM55" s="28">
        <v>382.02499999999998</v>
      </c>
      <c r="DN55" s="29">
        <v>408.82499999999999</v>
      </c>
      <c r="DO55" s="30">
        <v>438.82499999999999</v>
      </c>
      <c r="DP55" s="29"/>
      <c r="DQ55" s="28">
        <v>443.81200000000001</v>
      </c>
      <c r="DR55" s="29">
        <v>479.45600000000002</v>
      </c>
      <c r="DS55" s="30">
        <v>521.80700000000002</v>
      </c>
      <c r="DT55" s="54"/>
      <c r="DU55" s="60">
        <f t="shared" si="105"/>
        <v>1936.0654999999999</v>
      </c>
      <c r="DV55" s="29">
        <v>1949.482</v>
      </c>
      <c r="DW55" s="30">
        <v>1922.6489999999999</v>
      </c>
      <c r="DX55" s="29"/>
      <c r="DY55" s="67">
        <v>2461.2199999999998</v>
      </c>
      <c r="DZ55" s="54"/>
      <c r="EA55" s="28">
        <v>66.313999999999993</v>
      </c>
      <c r="EB55" s="29">
        <v>63.094999999999999</v>
      </c>
      <c r="EC55" s="29">
        <v>261.22399999999999</v>
      </c>
      <c r="ED55" s="29">
        <v>15.577</v>
      </c>
      <c r="EE55" s="29">
        <v>352.98099999999999</v>
      </c>
      <c r="EF55" s="29">
        <v>39.445999999999998</v>
      </c>
      <c r="EG55" s="29">
        <v>14.654999999999999</v>
      </c>
      <c r="EH55" s="29">
        <v>9.9999999974897946E-4</v>
      </c>
      <c r="EI55" s="30">
        <v>2379.1790000000001</v>
      </c>
      <c r="EJ55" s="30">
        <f t="shared" si="106"/>
        <v>3192.4719999999998</v>
      </c>
      <c r="EK55" s="136">
        <v>2644.0509999999999</v>
      </c>
      <c r="EL55" s="137">
        <f t="shared" si="107"/>
        <v>0.82821431166819948</v>
      </c>
      <c r="EM55" s="54"/>
      <c r="EN55" s="44">
        <f t="shared" si="108"/>
        <v>2.077199110908412E-2</v>
      </c>
      <c r="EO55" s="37">
        <f t="shared" si="109"/>
        <v>1.9763681560871951E-2</v>
      </c>
      <c r="EP55" s="37">
        <f t="shared" si="110"/>
        <v>8.1824993296730555E-2</v>
      </c>
      <c r="EQ55" s="37">
        <f t="shared" si="111"/>
        <v>4.8792910321531404E-3</v>
      </c>
      <c r="ER55" s="37">
        <f t="shared" si="112"/>
        <v>0.11056667059256903</v>
      </c>
      <c r="ES55" s="37">
        <f t="shared" si="113"/>
        <v>1.2355942354388699E-2</v>
      </c>
      <c r="ET55" s="37">
        <f t="shared" si="114"/>
        <v>4.5904866197730163E-3</v>
      </c>
      <c r="EU55" s="37">
        <f t="shared" si="115"/>
        <v>3.1323688970458615E-7</v>
      </c>
      <c r="EV55" s="37">
        <f t="shared" si="116"/>
        <v>0.74524663019753978</v>
      </c>
      <c r="EW55" s="70">
        <f t="shared" si="117"/>
        <v>1</v>
      </c>
      <c r="EX55" s="54"/>
      <c r="EY55" s="31">
        <v>7.2450000000000001</v>
      </c>
      <c r="EZ55" s="32">
        <v>22.274000000000001</v>
      </c>
      <c r="FA55" s="65">
        <f t="shared" si="118"/>
        <v>29.519000000000002</v>
      </c>
      <c r="FC55" s="31">
        <f>BX55</f>
        <v>7.157</v>
      </c>
      <c r="FD55" s="32">
        <f>BY55</f>
        <v>4.9969999999999999</v>
      </c>
      <c r="FE55" s="65">
        <f t="shared" si="119"/>
        <v>12.154</v>
      </c>
      <c r="FG55" s="28">
        <f>FK55*E55</f>
        <v>2379.1790000000001</v>
      </c>
      <c r="FH55" s="29">
        <f>E55*FL55</f>
        <v>813.29300000000023</v>
      </c>
      <c r="FI55" s="30">
        <f t="shared" si="120"/>
        <v>3192.4720000000002</v>
      </c>
      <c r="FK55" s="44">
        <v>0.74524663019753967</v>
      </c>
      <c r="FL55" s="37">
        <v>0.25475336980246033</v>
      </c>
      <c r="FM55" s="38">
        <f t="shared" si="121"/>
        <v>1</v>
      </c>
      <c r="FN55" s="54"/>
      <c r="FO55" s="60">
        <f t="shared" si="122"/>
        <v>412.07100000000003</v>
      </c>
      <c r="FP55" s="29">
        <v>377.58699999999999</v>
      </c>
      <c r="FQ55" s="30">
        <v>446.55500000000001</v>
      </c>
      <c r="FS55" s="60">
        <f t="shared" si="123"/>
        <v>2921.7105000000001</v>
      </c>
      <c r="FT55" s="29">
        <v>2650.9490000000001</v>
      </c>
      <c r="FU55" s="30">
        <v>3192.4720000000002</v>
      </c>
      <c r="FW55" s="60">
        <f t="shared" si="124"/>
        <v>1243.4895000000001</v>
      </c>
      <c r="FX55" s="29">
        <v>1278</v>
      </c>
      <c r="FY55" s="30">
        <v>1208.979</v>
      </c>
      <c r="GA55" s="60">
        <f t="shared" si="125"/>
        <v>4165.2</v>
      </c>
      <c r="GB55" s="54">
        <f t="shared" si="126"/>
        <v>3928.9490000000001</v>
      </c>
      <c r="GC55" s="68">
        <f t="shared" si="127"/>
        <v>4401.451</v>
      </c>
      <c r="GE55" s="60">
        <f t="shared" si="128"/>
        <v>2290.4780000000001</v>
      </c>
      <c r="GF55" s="29">
        <v>2224.6</v>
      </c>
      <c r="GG55" s="30">
        <v>2356.3560000000002</v>
      </c>
      <c r="GH55" s="29"/>
      <c r="GI55" s="60">
        <f t="shared" si="129"/>
        <v>3553.6025</v>
      </c>
      <c r="GJ55" s="29">
        <v>3379.873</v>
      </c>
      <c r="GK55" s="30">
        <v>3727.3319999999999</v>
      </c>
      <c r="GL55" s="29"/>
      <c r="GM55" s="71">
        <f>DW55/C55</f>
        <v>0.51582445566963175</v>
      </c>
      <c r="GN55" s="62"/>
    </row>
    <row r="56" spans="1:196" x14ac:dyDescent="0.2">
      <c r="A56" s="1"/>
      <c r="B56" s="72" t="s">
        <v>203</v>
      </c>
      <c r="C56" s="28">
        <v>6389.1660000000002</v>
      </c>
      <c r="D56" s="29">
        <v>6175.527</v>
      </c>
      <c r="E56" s="29">
        <v>5393.4790000000003</v>
      </c>
      <c r="F56" s="29">
        <v>1750</v>
      </c>
      <c r="G56" s="29">
        <v>4103.6229999999996</v>
      </c>
      <c r="H56" s="29">
        <f t="shared" si="65"/>
        <v>8139.1660000000002</v>
      </c>
      <c r="I56" s="30">
        <f t="shared" si="66"/>
        <v>7143.4790000000003</v>
      </c>
      <c r="J56" s="29"/>
      <c r="K56" s="31">
        <v>115.553</v>
      </c>
      <c r="L56" s="32">
        <v>36.570999999999998</v>
      </c>
      <c r="M56" s="32">
        <v>2E-3</v>
      </c>
      <c r="N56" s="33">
        <f t="shared" si="67"/>
        <v>152.126</v>
      </c>
      <c r="O56" s="32">
        <v>70.843999999999994</v>
      </c>
      <c r="P56" s="33">
        <f t="shared" si="68"/>
        <v>81.282000000000011</v>
      </c>
      <c r="Q56" s="32">
        <v>6.1509999999999998</v>
      </c>
      <c r="R56" s="33">
        <f t="shared" si="69"/>
        <v>75.131000000000014</v>
      </c>
      <c r="S56" s="32">
        <v>10.69</v>
      </c>
      <c r="T56" s="32">
        <v>5.3720000000000008</v>
      </c>
      <c r="U56" s="32">
        <v>5.0000000000000044E-2</v>
      </c>
      <c r="V56" s="33">
        <f t="shared" si="70"/>
        <v>91.243000000000009</v>
      </c>
      <c r="W56" s="32">
        <v>19.561999999999998</v>
      </c>
      <c r="X56" s="34">
        <f t="shared" si="71"/>
        <v>71.681000000000012</v>
      </c>
      <c r="Y56" s="32"/>
      <c r="Z56" s="35">
        <f t="shared" si="72"/>
        <v>1.8711439525727926E-2</v>
      </c>
      <c r="AA56" s="36">
        <f t="shared" si="73"/>
        <v>5.921923748369977E-3</v>
      </c>
      <c r="AB56" s="37">
        <f t="shared" si="74"/>
        <v>0.42121911194615541</v>
      </c>
      <c r="AC56" s="37">
        <f t="shared" si="75"/>
        <v>0.43511694182389932</v>
      </c>
      <c r="AD56" s="37">
        <f t="shared" si="76"/>
        <v>0.46569291245414979</v>
      </c>
      <c r="AE56" s="36">
        <f t="shared" si="77"/>
        <v>1.1471733505496776E-2</v>
      </c>
      <c r="AF56" s="36">
        <f t="shared" si="78"/>
        <v>1.1607268497085352E-2</v>
      </c>
      <c r="AG56" s="36">
        <f>X56/DU56</f>
        <v>2.2194860914816181E-2</v>
      </c>
      <c r="AH56" s="36">
        <f>(P56+S56+T56)/DU56</f>
        <v>3.0140993302156305E-2</v>
      </c>
      <c r="AI56" s="36">
        <f>R56/DU56</f>
        <v>2.3263097548737524E-2</v>
      </c>
      <c r="AJ56" s="38">
        <f>X56/FO56</f>
        <v>0.10674217537756839</v>
      </c>
      <c r="AK56" s="32"/>
      <c r="AL56" s="44">
        <f t="shared" si="79"/>
        <v>9.9308941970896361E-2</v>
      </c>
      <c r="AM56" s="37">
        <f t="shared" si="80"/>
        <v>8.1699561171058602E-2</v>
      </c>
      <c r="AN56" s="38">
        <f t="shared" si="81"/>
        <v>4.0938462810680358E-2</v>
      </c>
      <c r="AO56" s="32"/>
      <c r="AP56" s="44">
        <f t="shared" si="82"/>
        <v>0.76084898077845475</v>
      </c>
      <c r="AQ56" s="37">
        <f t="shared" si="83"/>
        <v>0.7334517616434546</v>
      </c>
      <c r="AR56" s="37">
        <f t="shared" si="84"/>
        <v>0.10888244255979579</v>
      </c>
      <c r="AS56" s="37">
        <f t="shared" si="85"/>
        <v>0.12453190291189804</v>
      </c>
      <c r="AT56" s="42">
        <v>2.96</v>
      </c>
      <c r="AU56" s="64">
        <v>1.1200000000000001</v>
      </c>
      <c r="AV56" s="32"/>
      <c r="AW56" s="44">
        <f>FQ56/C56</f>
        <v>0.11511612000689918</v>
      </c>
      <c r="AX56" s="37">
        <v>0.11119999999999999</v>
      </c>
      <c r="AY56" s="37">
        <f t="shared" si="86"/>
        <v>0.20207018374051477</v>
      </c>
      <c r="AZ56" s="37">
        <f t="shared" si="87"/>
        <v>0.2199762293418564</v>
      </c>
      <c r="BA56" s="38">
        <f t="shared" si="88"/>
        <v>0.25058485430141475</v>
      </c>
      <c r="BB56" s="32"/>
      <c r="BC56" s="44">
        <f t="shared" si="89"/>
        <v>0.18272744297539234</v>
      </c>
      <c r="BD56" s="37">
        <f t="shared" si="90"/>
        <v>0.20097681561107156</v>
      </c>
      <c r="BE56" s="38">
        <f t="shared" si="91"/>
        <v>0.23022035781614794</v>
      </c>
      <c r="BF56" s="32"/>
      <c r="BG56" s="44">
        <v>2.3E-2</v>
      </c>
      <c r="BH56" s="38"/>
      <c r="BI56" s="32"/>
      <c r="BJ56" s="44">
        <f>AY56-(4.5%+2.5%+3%+1%+BG56)</f>
        <v>6.9070183740514768E-2</v>
      </c>
      <c r="BK56" s="38"/>
      <c r="BL56" s="32"/>
      <c r="BM56" s="35">
        <f>Q56/FS56</f>
        <v>1.1944009373455054E-3</v>
      </c>
      <c r="BN56" s="37">
        <f t="shared" si="92"/>
        <v>6.3188280736357655E-2</v>
      </c>
      <c r="BO56" s="36">
        <f>FA56/E56</f>
        <v>6.3291244853275587E-3</v>
      </c>
      <c r="BP56" s="37">
        <f t="shared" si="93"/>
        <v>4.5161264716505098E-2</v>
      </c>
      <c r="BQ56" s="37">
        <f t="shared" si="94"/>
        <v>0.74734081656756235</v>
      </c>
      <c r="BR56" s="38">
        <f t="shared" si="95"/>
        <v>0.80923692783306278</v>
      </c>
      <c r="BS56" s="32"/>
      <c r="BT56" s="31">
        <v>42.609000000000002</v>
      </c>
      <c r="BU56" s="32">
        <v>87.08</v>
      </c>
      <c r="BV56" s="33">
        <f t="shared" si="96"/>
        <v>129.68899999999999</v>
      </c>
      <c r="BW56" s="29">
        <v>5393.4790000000003</v>
      </c>
      <c r="BX56" s="32">
        <v>7.2729999999999997</v>
      </c>
      <c r="BY56" s="32">
        <v>13.1</v>
      </c>
      <c r="BZ56" s="33">
        <f t="shared" si="97"/>
        <v>5373.1059999999998</v>
      </c>
      <c r="CA56" s="32">
        <v>665.78</v>
      </c>
      <c r="CB56" s="32">
        <v>148.97000000000003</v>
      </c>
      <c r="CC56" s="33">
        <f t="shared" si="98"/>
        <v>814.75</v>
      </c>
      <c r="CD56" s="32">
        <v>0</v>
      </c>
      <c r="CE56" s="32">
        <v>0.03</v>
      </c>
      <c r="CF56" s="32">
        <v>53.73</v>
      </c>
      <c r="CG56" s="32">
        <v>17.861000000000097</v>
      </c>
      <c r="CH56" s="33">
        <f t="shared" si="99"/>
        <v>6389.1659999999993</v>
      </c>
      <c r="CI56" s="32">
        <v>31.323</v>
      </c>
      <c r="CJ56" s="29">
        <v>4103.6229999999996</v>
      </c>
      <c r="CK56" s="33">
        <f t="shared" si="100"/>
        <v>4134.9459999999999</v>
      </c>
      <c r="CL56" s="32">
        <v>1300</v>
      </c>
      <c r="CM56" s="32">
        <v>58.724000000000274</v>
      </c>
      <c r="CN56" s="33">
        <f t="shared" si="101"/>
        <v>1358.7240000000002</v>
      </c>
      <c r="CO56" s="32">
        <v>160</v>
      </c>
      <c r="CP56" s="32">
        <v>735.49599999999998</v>
      </c>
      <c r="CQ56" s="65">
        <f t="shared" si="102"/>
        <v>6389.1660000000002</v>
      </c>
      <c r="CR56" s="32"/>
      <c r="CS56" s="66">
        <v>795.65499999999997</v>
      </c>
      <c r="CT56" s="32"/>
      <c r="CU56" s="28">
        <v>300</v>
      </c>
      <c r="CV56" s="113">
        <v>300</v>
      </c>
      <c r="CW56" s="113">
        <v>360</v>
      </c>
      <c r="CX56" s="113">
        <v>200</v>
      </c>
      <c r="CY56" s="113">
        <v>300</v>
      </c>
      <c r="CZ56" s="30">
        <v>0</v>
      </c>
      <c r="DA56" s="30">
        <f t="shared" si="103"/>
        <v>1460</v>
      </c>
      <c r="DB56" s="38">
        <f t="shared" si="104"/>
        <v>0.22851182767829165</v>
      </c>
      <c r="DC56" s="32"/>
      <c r="DD56" s="60" t="s">
        <v>224</v>
      </c>
      <c r="DE56" s="54">
        <v>36.200000000000003</v>
      </c>
      <c r="DF56" s="68">
        <v>3</v>
      </c>
      <c r="DG56" s="69" t="s">
        <v>154</v>
      </c>
      <c r="DH56" s="57" t="s">
        <v>159</v>
      </c>
      <c r="DI56" s="70">
        <v>0.28330405603837405</v>
      </c>
      <c r="DJ56" s="125">
        <v>2.0649655929452965E-2</v>
      </c>
      <c r="DK56" s="126">
        <v>2.0658545386695561E-2</v>
      </c>
      <c r="DL56" s="54"/>
      <c r="DM56" s="28">
        <v>660.17399999999998</v>
      </c>
      <c r="DN56" s="29">
        <v>718.67399999999998</v>
      </c>
      <c r="DO56" s="30">
        <v>818.67399999999998</v>
      </c>
      <c r="DP56" s="29"/>
      <c r="DQ56" s="28">
        <v>731.79600000000005</v>
      </c>
      <c r="DR56" s="29">
        <v>804.88199999999995</v>
      </c>
      <c r="DS56" s="30">
        <v>921.99800000000005</v>
      </c>
      <c r="DT56" s="54"/>
      <c r="DU56" s="60">
        <f t="shared" si="105"/>
        <v>3229.6215000000002</v>
      </c>
      <c r="DV56" s="29">
        <v>3192.19</v>
      </c>
      <c r="DW56" s="30">
        <v>3267.0529999999999</v>
      </c>
      <c r="DX56" s="29"/>
      <c r="DY56" s="67">
        <v>4004.85</v>
      </c>
      <c r="DZ56" s="54"/>
      <c r="EA56" s="28">
        <v>176.91800000000001</v>
      </c>
      <c r="EB56" s="29">
        <v>190.4</v>
      </c>
      <c r="EC56" s="29">
        <v>244.00700000000001</v>
      </c>
      <c r="ED56" s="29">
        <v>109.372</v>
      </c>
      <c r="EE56" s="29">
        <v>543.44100000000003</v>
      </c>
      <c r="EF56" s="29">
        <v>67.968000000000004</v>
      </c>
      <c r="EG56" s="29">
        <v>30.606000000000002</v>
      </c>
      <c r="EH56" s="29">
        <v>0</v>
      </c>
      <c r="EI56" s="30">
        <v>4030.7669999999998</v>
      </c>
      <c r="EJ56" s="30">
        <f t="shared" si="106"/>
        <v>5393.4789999999994</v>
      </c>
      <c r="EK56" s="136">
        <v>4506.4380000000001</v>
      </c>
      <c r="EL56" s="137">
        <f t="shared" si="107"/>
        <v>0.83553454087797518</v>
      </c>
      <c r="EM56" s="54"/>
      <c r="EN56" s="44">
        <f t="shared" si="108"/>
        <v>3.2802204291515744E-2</v>
      </c>
      <c r="EO56" s="37">
        <f t="shared" si="109"/>
        <v>3.5301889559595956E-2</v>
      </c>
      <c r="EP56" s="37">
        <f t="shared" si="110"/>
        <v>4.5241114316010134E-2</v>
      </c>
      <c r="EQ56" s="37">
        <f t="shared" si="111"/>
        <v>2.0278562315714961E-2</v>
      </c>
      <c r="ER56" s="37">
        <f t="shared" si="112"/>
        <v>0.10075889792098942</v>
      </c>
      <c r="ES56" s="37">
        <f t="shared" si="113"/>
        <v>1.2601884609173414E-2</v>
      </c>
      <c r="ET56" s="37">
        <f t="shared" si="114"/>
        <v>5.674630419437993E-3</v>
      </c>
      <c r="EU56" s="37">
        <f t="shared" si="115"/>
        <v>0</v>
      </c>
      <c r="EV56" s="37">
        <f t="shared" si="116"/>
        <v>0.74734081656756246</v>
      </c>
      <c r="EW56" s="70">
        <f t="shared" si="117"/>
        <v>1</v>
      </c>
      <c r="EX56" s="54"/>
      <c r="EY56" s="31">
        <v>25.58</v>
      </c>
      <c r="EZ56" s="32">
        <v>8.5559999999999992</v>
      </c>
      <c r="FA56" s="65">
        <f t="shared" si="118"/>
        <v>34.135999999999996</v>
      </c>
      <c r="FC56" s="31">
        <f>BX56</f>
        <v>7.2729999999999997</v>
      </c>
      <c r="FD56" s="32">
        <f>BY56</f>
        <v>13.1</v>
      </c>
      <c r="FE56" s="65">
        <f t="shared" si="119"/>
        <v>20.372999999999998</v>
      </c>
      <c r="FG56" s="28">
        <f>FK56*E56</f>
        <v>4030.7669999999998</v>
      </c>
      <c r="FH56" s="29">
        <f>E56*FL56</f>
        <v>1362.7120000000004</v>
      </c>
      <c r="FI56" s="30">
        <f t="shared" si="120"/>
        <v>5393.4790000000003</v>
      </c>
      <c r="FK56" s="44">
        <v>0.74734081656756235</v>
      </c>
      <c r="FL56" s="37">
        <v>0.25265918343243765</v>
      </c>
      <c r="FM56" s="38">
        <f t="shared" si="121"/>
        <v>1</v>
      </c>
      <c r="FN56" s="54"/>
      <c r="FO56" s="60">
        <f t="shared" si="122"/>
        <v>671.53399999999999</v>
      </c>
      <c r="FP56" s="29">
        <v>607.572</v>
      </c>
      <c r="FQ56" s="30">
        <v>735.49599999999998</v>
      </c>
      <c r="FS56" s="60">
        <f t="shared" si="123"/>
        <v>5149.8620000000001</v>
      </c>
      <c r="FT56" s="29">
        <v>4906.2449999999999</v>
      </c>
      <c r="FU56" s="30">
        <v>5393.4790000000003</v>
      </c>
      <c r="FW56" s="60">
        <f t="shared" si="124"/>
        <v>1723.8474999999999</v>
      </c>
      <c r="FX56" s="29">
        <v>1697.6949999999999</v>
      </c>
      <c r="FY56" s="30">
        <v>1750</v>
      </c>
      <c r="GA56" s="60">
        <f t="shared" si="125"/>
        <v>6873.7094999999999</v>
      </c>
      <c r="GB56" s="54">
        <f t="shared" si="126"/>
        <v>6603.94</v>
      </c>
      <c r="GC56" s="68">
        <f t="shared" si="127"/>
        <v>7143.4790000000003</v>
      </c>
      <c r="GE56" s="60">
        <f t="shared" si="128"/>
        <v>4022.9285</v>
      </c>
      <c r="GF56" s="29">
        <v>3942.2339999999999</v>
      </c>
      <c r="GG56" s="30">
        <v>4103.6229999999996</v>
      </c>
      <c r="GH56" s="29"/>
      <c r="GI56" s="60">
        <f t="shared" si="129"/>
        <v>6175.527</v>
      </c>
      <c r="GJ56" s="29">
        <v>5961.8879999999999</v>
      </c>
      <c r="GK56" s="30">
        <v>6389.1660000000002</v>
      </c>
      <c r="GL56" s="29"/>
      <c r="GM56" s="71">
        <f>DW56/C56</f>
        <v>0.51134263846016836</v>
      </c>
      <c r="GN56" s="62"/>
    </row>
    <row r="57" spans="1:196" x14ac:dyDescent="0.2">
      <c r="A57" s="1"/>
      <c r="B57" s="72" t="s">
        <v>204</v>
      </c>
      <c r="C57" s="28">
        <v>3096.268</v>
      </c>
      <c r="D57" s="29">
        <v>3055.2449999999999</v>
      </c>
      <c r="E57" s="29">
        <v>2465.433</v>
      </c>
      <c r="F57" s="29">
        <v>644</v>
      </c>
      <c r="G57" s="29">
        <v>2456.9780000000001</v>
      </c>
      <c r="H57" s="29">
        <f t="shared" si="65"/>
        <v>3740.268</v>
      </c>
      <c r="I57" s="30">
        <f t="shared" si="66"/>
        <v>3109.433</v>
      </c>
      <c r="J57" s="29"/>
      <c r="K57" s="31">
        <v>61.337000000000003</v>
      </c>
      <c r="L57" s="32">
        <v>13.417999999999999</v>
      </c>
      <c r="M57" s="32">
        <v>0.12</v>
      </c>
      <c r="N57" s="33">
        <f t="shared" si="67"/>
        <v>74.875</v>
      </c>
      <c r="O57" s="32">
        <v>49.391999999999996</v>
      </c>
      <c r="P57" s="33">
        <f t="shared" si="68"/>
        <v>25.483000000000004</v>
      </c>
      <c r="Q57" s="32">
        <v>0.84499999999999997</v>
      </c>
      <c r="R57" s="33">
        <f t="shared" si="69"/>
        <v>24.638000000000005</v>
      </c>
      <c r="S57" s="32">
        <v>10.605</v>
      </c>
      <c r="T57" s="32">
        <v>2.0249999999999999</v>
      </c>
      <c r="U57" s="32">
        <v>3.5999999999999997E-2</v>
      </c>
      <c r="V57" s="33">
        <f t="shared" si="70"/>
        <v>37.304000000000009</v>
      </c>
      <c r="W57" s="32">
        <v>7.4580000000000002</v>
      </c>
      <c r="X57" s="34">
        <f t="shared" si="71"/>
        <v>29.846000000000011</v>
      </c>
      <c r="Y57" s="32"/>
      <c r="Z57" s="35">
        <f t="shared" si="72"/>
        <v>2.0075967721082926E-2</v>
      </c>
      <c r="AA57" s="36">
        <f t="shared" si="73"/>
        <v>4.3917918202959171E-3</v>
      </c>
      <c r="AB57" s="37">
        <f t="shared" si="74"/>
        <v>0.56444774584309454</v>
      </c>
      <c r="AC57" s="37">
        <f t="shared" si="75"/>
        <v>0.57781937295273744</v>
      </c>
      <c r="AD57" s="37">
        <f t="shared" si="76"/>
        <v>0.65965943238731217</v>
      </c>
      <c r="AE57" s="36">
        <f t="shared" si="77"/>
        <v>1.6166297629159037E-2</v>
      </c>
      <c r="AF57" s="36">
        <f t="shared" si="78"/>
        <v>9.7687746809175732E-3</v>
      </c>
      <c r="AG57" s="36">
        <f>X57/DU57</f>
        <v>1.9977924279878368E-2</v>
      </c>
      <c r="AH57" s="36">
        <f>(P57+S57+T57)/DU57</f>
        <v>2.5511580381927364E-2</v>
      </c>
      <c r="AI57" s="36">
        <f>R57/DU57</f>
        <v>1.6491861502634965E-2</v>
      </c>
      <c r="AJ57" s="38">
        <f>X57/FO57</f>
        <v>9.1993206693441285E-2</v>
      </c>
      <c r="AK57" s="32"/>
      <c r="AL57" s="44">
        <f t="shared" si="79"/>
        <v>3.2677129569631529E-2</v>
      </c>
      <c r="AM57" s="37">
        <f t="shared" si="80"/>
        <v>2.984750840753898E-2</v>
      </c>
      <c r="AN57" s="38">
        <f t="shared" si="81"/>
        <v>4.5708555819716098E-2</v>
      </c>
      <c r="AO57" s="32"/>
      <c r="AP57" s="44">
        <f t="shared" si="82"/>
        <v>0.99657058212492489</v>
      </c>
      <c r="AQ57" s="37">
        <f t="shared" si="83"/>
        <v>0.89769738741049432</v>
      </c>
      <c r="AR57" s="37">
        <f t="shared" si="84"/>
        <v>-8.6804501419127808E-2</v>
      </c>
      <c r="AS57" s="37">
        <f t="shared" si="85"/>
        <v>0.17723594985963748</v>
      </c>
      <c r="AT57" s="42">
        <v>3.66</v>
      </c>
      <c r="AU57" s="64">
        <v>1.5</v>
      </c>
      <c r="AV57" s="32"/>
      <c r="AW57" s="44">
        <f>FQ57/C57</f>
        <v>0.10948180196287918</v>
      </c>
      <c r="AX57" s="37">
        <v>0.1081</v>
      </c>
      <c r="AY57" s="37">
        <f t="shared" si="86"/>
        <v>0.20183160221906724</v>
      </c>
      <c r="AZ57" s="37">
        <f t="shared" si="87"/>
        <v>0.22889999999999999</v>
      </c>
      <c r="BA57" s="38">
        <f t="shared" si="88"/>
        <v>0.25600000000000001</v>
      </c>
      <c r="BB57" s="32"/>
      <c r="BC57" s="44">
        <f t="shared" si="89"/>
        <v>0.18504936824108958</v>
      </c>
      <c r="BD57" s="37">
        <f t="shared" si="90"/>
        <v>0.21051924766670446</v>
      </c>
      <c r="BE57" s="38">
        <f t="shared" si="91"/>
        <v>0.23690287669423263</v>
      </c>
      <c r="BF57" s="32"/>
      <c r="BG57" s="44">
        <v>0.03</v>
      </c>
      <c r="BH57" s="38"/>
      <c r="BI57" s="32"/>
      <c r="BJ57" s="44">
        <f>AY57-(4.5%+2.5%+3%+1%+BG57)</f>
        <v>6.1831602219067222E-2</v>
      </c>
      <c r="BK57" s="38"/>
      <c r="BL57" s="32"/>
      <c r="BM57" s="35">
        <f>Q57/FS57</f>
        <v>3.4824882357838236E-4</v>
      </c>
      <c r="BN57" s="37">
        <f t="shared" si="92"/>
        <v>2.2170912811901446E-2</v>
      </c>
      <c r="BO57" s="36">
        <f>FA57/E57</f>
        <v>8.4244836505392769E-3</v>
      </c>
      <c r="BP57" s="37">
        <f t="shared" si="93"/>
        <v>5.9061891288584301E-2</v>
      </c>
      <c r="BQ57" s="37">
        <f t="shared" si="94"/>
        <v>0.76271916535553796</v>
      </c>
      <c r="BR57" s="38">
        <f t="shared" si="95"/>
        <v>0.81186280585560133</v>
      </c>
      <c r="BS57" s="32"/>
      <c r="BT57" s="31">
        <v>64.588999999999999</v>
      </c>
      <c r="BU57" s="32">
        <v>199.65799999999999</v>
      </c>
      <c r="BV57" s="33">
        <f t="shared" si="96"/>
        <v>264.24699999999996</v>
      </c>
      <c r="BW57" s="29">
        <v>2465.433</v>
      </c>
      <c r="BX57" s="32">
        <v>7.88</v>
      </c>
      <c r="BY57" s="32">
        <v>4.8</v>
      </c>
      <c r="BZ57" s="33">
        <f t="shared" si="97"/>
        <v>2452.7529999999997</v>
      </c>
      <c r="CA57" s="32">
        <v>283.596</v>
      </c>
      <c r="CB57" s="32">
        <v>74.672000000000011</v>
      </c>
      <c r="CC57" s="33">
        <f t="shared" si="98"/>
        <v>358.26800000000003</v>
      </c>
      <c r="CD57" s="32">
        <v>0</v>
      </c>
      <c r="CE57" s="32">
        <v>0.54800000000000004</v>
      </c>
      <c r="CF57" s="32">
        <v>12.459</v>
      </c>
      <c r="CG57" s="32">
        <v>7.9930000000004533</v>
      </c>
      <c r="CH57" s="33">
        <f t="shared" si="99"/>
        <v>3096.2679999999996</v>
      </c>
      <c r="CI57" s="32">
        <v>0</v>
      </c>
      <c r="CJ57" s="29">
        <v>2456.9780000000001</v>
      </c>
      <c r="CK57" s="33">
        <f t="shared" si="100"/>
        <v>2456.9780000000001</v>
      </c>
      <c r="CL57" s="32">
        <v>200</v>
      </c>
      <c r="CM57" s="32">
        <v>20.30499999999995</v>
      </c>
      <c r="CN57" s="33">
        <f t="shared" si="101"/>
        <v>220.30499999999995</v>
      </c>
      <c r="CO57" s="32">
        <v>80</v>
      </c>
      <c r="CP57" s="32">
        <v>338.98500000000001</v>
      </c>
      <c r="CQ57" s="65">
        <f t="shared" si="102"/>
        <v>3096.268</v>
      </c>
      <c r="CR57" s="32"/>
      <c r="CS57" s="66">
        <v>548.77</v>
      </c>
      <c r="CT57" s="32"/>
      <c r="CU57" s="28">
        <v>50</v>
      </c>
      <c r="CV57" s="113">
        <v>50</v>
      </c>
      <c r="CW57" s="113">
        <v>90</v>
      </c>
      <c r="CX57" s="113">
        <v>90</v>
      </c>
      <c r="CY57" s="113">
        <v>0</v>
      </c>
      <c r="CZ57" s="30">
        <v>0</v>
      </c>
      <c r="DA57" s="30">
        <f t="shared" si="103"/>
        <v>280</v>
      </c>
      <c r="DB57" s="38">
        <f t="shared" si="104"/>
        <v>9.0431448440509668E-2</v>
      </c>
      <c r="DC57" s="32"/>
      <c r="DD57" s="60" t="s">
        <v>220</v>
      </c>
      <c r="DE57" s="54">
        <v>30.3</v>
      </c>
      <c r="DF57" s="68">
        <v>4</v>
      </c>
      <c r="DG57" s="69" t="s">
        <v>154</v>
      </c>
      <c r="DH57" s="68"/>
      <c r="DI57" s="70" t="s">
        <v>239</v>
      </c>
      <c r="DJ57" s="125">
        <v>7.7092622502673491E-3</v>
      </c>
      <c r="DK57" s="126">
        <v>7.5962084929156416E-3</v>
      </c>
      <c r="DL57" s="54"/>
      <c r="DM57" s="28">
        <v>298.2542282</v>
      </c>
      <c r="DN57" s="29">
        <v>338.2542282</v>
      </c>
      <c r="DO57" s="30">
        <v>378.300928</v>
      </c>
      <c r="DP57" s="29"/>
      <c r="DQ57" s="28">
        <v>337.59500000000003</v>
      </c>
      <c r="DR57" s="29">
        <v>384.06099999999998</v>
      </c>
      <c r="DS57" s="30">
        <v>432.19400000000002</v>
      </c>
      <c r="DT57" s="54"/>
      <c r="DU57" s="60">
        <f t="shared" si="105"/>
        <v>1493.9490000000001</v>
      </c>
      <c r="DV57" s="29">
        <v>1510.16</v>
      </c>
      <c r="DW57" s="30">
        <v>1477.7380000000001</v>
      </c>
      <c r="DX57" s="29"/>
      <c r="DY57" s="67">
        <v>1824.3510000000001</v>
      </c>
      <c r="DZ57" s="54"/>
      <c r="EA57" s="28">
        <v>25.059000000000001</v>
      </c>
      <c r="EB57" s="29">
        <v>81.087000000000003</v>
      </c>
      <c r="EC57" s="29">
        <v>91.453000000000003</v>
      </c>
      <c r="ED57" s="29">
        <v>85.703000000000003</v>
      </c>
      <c r="EE57" s="29">
        <v>244.60499999999999</v>
      </c>
      <c r="EF57" s="29">
        <v>30.164999999999999</v>
      </c>
      <c r="EG57" s="29">
        <v>26.928000000000001</v>
      </c>
      <c r="EH57" s="29">
        <v>0</v>
      </c>
      <c r="EI57" s="30">
        <v>1880.433</v>
      </c>
      <c r="EJ57" s="30">
        <f t="shared" si="106"/>
        <v>2465.433</v>
      </c>
      <c r="EK57" s="136">
        <v>2152</v>
      </c>
      <c r="EL57" s="137">
        <f t="shared" si="107"/>
        <v>0.87286898488014075</v>
      </c>
      <c r="EM57" s="54"/>
      <c r="EN57" s="44">
        <f t="shared" si="108"/>
        <v>1.0164137496334316E-2</v>
      </c>
      <c r="EO57" s="37">
        <f t="shared" si="109"/>
        <v>3.2889557331308536E-2</v>
      </c>
      <c r="EP57" s="37">
        <f t="shared" si="110"/>
        <v>3.7094092599555532E-2</v>
      </c>
      <c r="EQ57" s="37">
        <f t="shared" si="111"/>
        <v>3.4761845079545869E-2</v>
      </c>
      <c r="ER57" s="37">
        <f t="shared" si="112"/>
        <v>9.921380950121135E-2</v>
      </c>
      <c r="ES57" s="37">
        <f t="shared" si="113"/>
        <v>1.2235173294102902E-2</v>
      </c>
      <c r="ET57" s="37">
        <f t="shared" si="114"/>
        <v>1.0922219342403545E-2</v>
      </c>
      <c r="EU57" s="37">
        <f t="shared" si="115"/>
        <v>0</v>
      </c>
      <c r="EV57" s="37">
        <f t="shared" si="116"/>
        <v>0.76271916535553796</v>
      </c>
      <c r="EW57" s="70">
        <f t="shared" si="117"/>
        <v>1</v>
      </c>
      <c r="EX57" s="54"/>
      <c r="EY57" s="31">
        <v>9.0730000000000004</v>
      </c>
      <c r="EZ57" s="32">
        <v>11.696999999999999</v>
      </c>
      <c r="FA57" s="65">
        <f t="shared" si="118"/>
        <v>20.77</v>
      </c>
      <c r="FC57" s="31">
        <f>BX57</f>
        <v>7.88</v>
      </c>
      <c r="FD57" s="32">
        <f>BY57</f>
        <v>4.8</v>
      </c>
      <c r="FE57" s="65">
        <f t="shared" si="119"/>
        <v>12.68</v>
      </c>
      <c r="FG57" s="28">
        <f>FK57*E57</f>
        <v>1880.433</v>
      </c>
      <c r="FH57" s="29">
        <f>E57*FL57</f>
        <v>585</v>
      </c>
      <c r="FI57" s="30">
        <f t="shared" si="120"/>
        <v>2465.433</v>
      </c>
      <c r="FK57" s="44">
        <v>0.76271916535553796</v>
      </c>
      <c r="FL57" s="37">
        <v>0.23728083464446204</v>
      </c>
      <c r="FM57" s="38">
        <f t="shared" si="121"/>
        <v>1</v>
      </c>
      <c r="FN57" s="54"/>
      <c r="FO57" s="60">
        <f t="shared" si="122"/>
        <v>324.43700000000001</v>
      </c>
      <c r="FP57" s="29">
        <v>309.88900000000001</v>
      </c>
      <c r="FQ57" s="30">
        <v>338.98500000000001</v>
      </c>
      <c r="FS57" s="60">
        <f t="shared" si="123"/>
        <v>2426.4259999999999</v>
      </c>
      <c r="FT57" s="29">
        <v>2387.4189999999999</v>
      </c>
      <c r="FU57" s="30">
        <v>2465.433</v>
      </c>
      <c r="FW57" s="60">
        <f t="shared" si="124"/>
        <v>637.94749999999999</v>
      </c>
      <c r="FX57" s="29">
        <v>631.89499999999998</v>
      </c>
      <c r="FY57" s="30">
        <v>644</v>
      </c>
      <c r="GA57" s="60">
        <f t="shared" si="125"/>
        <v>3064.3734999999997</v>
      </c>
      <c r="GB57" s="54">
        <f t="shared" si="126"/>
        <v>3019.3139999999999</v>
      </c>
      <c r="GC57" s="68">
        <f t="shared" si="127"/>
        <v>3109.433</v>
      </c>
      <c r="GE57" s="60">
        <f t="shared" si="128"/>
        <v>2403.2799999999997</v>
      </c>
      <c r="GF57" s="29">
        <v>2349.5819999999999</v>
      </c>
      <c r="GG57" s="30">
        <v>2456.9780000000001</v>
      </c>
      <c r="GH57" s="29"/>
      <c r="GI57" s="60">
        <f t="shared" si="129"/>
        <v>3055.2449999999999</v>
      </c>
      <c r="GJ57" s="29">
        <v>3014.2220000000002</v>
      </c>
      <c r="GK57" s="30">
        <v>3096.268</v>
      </c>
      <c r="GL57" s="29"/>
      <c r="GM57" s="71">
        <f>DW57/C57</f>
        <v>0.47726424198422102</v>
      </c>
      <c r="GN57" s="62"/>
    </row>
    <row r="58" spans="1:196" x14ac:dyDescent="0.2">
      <c r="A58" s="1"/>
      <c r="B58" s="72" t="s">
        <v>205</v>
      </c>
      <c r="C58" s="28">
        <v>3972.1239999999998</v>
      </c>
      <c r="D58" s="29">
        <v>3973.8779999999997</v>
      </c>
      <c r="E58" s="29">
        <v>3441.1770000000001</v>
      </c>
      <c r="F58" s="29">
        <v>554</v>
      </c>
      <c r="G58" s="29">
        <v>3222.89</v>
      </c>
      <c r="H58" s="29">
        <f t="shared" si="65"/>
        <v>4526.1239999999998</v>
      </c>
      <c r="I58" s="30">
        <f t="shared" si="66"/>
        <v>3995.1770000000001</v>
      </c>
      <c r="J58" s="29"/>
      <c r="K58" s="31">
        <v>85.305999999999997</v>
      </c>
      <c r="L58" s="32">
        <v>17.97</v>
      </c>
      <c r="M58" s="32">
        <v>0.58899999999999997</v>
      </c>
      <c r="N58" s="33">
        <f t="shared" si="67"/>
        <v>103.86499999999999</v>
      </c>
      <c r="O58" s="32">
        <v>45.593000000000004</v>
      </c>
      <c r="P58" s="33">
        <f t="shared" si="68"/>
        <v>58.271999999999991</v>
      </c>
      <c r="Q58" s="32">
        <v>2.2690000000000001</v>
      </c>
      <c r="R58" s="33">
        <f t="shared" si="69"/>
        <v>56.002999999999993</v>
      </c>
      <c r="S58" s="32">
        <v>7.984</v>
      </c>
      <c r="T58" s="32">
        <v>2.5999999999999999E-2</v>
      </c>
      <c r="U58" s="32">
        <v>0.188</v>
      </c>
      <c r="V58" s="33">
        <f t="shared" si="70"/>
        <v>64.200999999999993</v>
      </c>
      <c r="W58" s="32">
        <v>15.169</v>
      </c>
      <c r="X58" s="34">
        <f t="shared" si="71"/>
        <v>49.031999999999996</v>
      </c>
      <c r="Y58" s="32"/>
      <c r="Z58" s="35">
        <f t="shared" si="72"/>
        <v>2.1466688207338023E-2</v>
      </c>
      <c r="AA58" s="36">
        <f t="shared" si="73"/>
        <v>4.5220311242569599E-3</v>
      </c>
      <c r="AB58" s="37">
        <f t="shared" si="74"/>
        <v>0.40753519553072631</v>
      </c>
      <c r="AC58" s="37">
        <f t="shared" si="75"/>
        <v>0.4076299296372789</v>
      </c>
      <c r="AD58" s="37">
        <f t="shared" si="76"/>
        <v>0.438964039859433</v>
      </c>
      <c r="AE58" s="36">
        <f t="shared" si="77"/>
        <v>1.1473175573080001E-2</v>
      </c>
      <c r="AF58" s="36">
        <f t="shared" si="78"/>
        <v>1.2338577077605302E-2</v>
      </c>
      <c r="AG58" s="36">
        <f>X58/DU58</f>
        <v>2.3634270366856103E-2</v>
      </c>
      <c r="AH58" s="36">
        <f>(P58+S58+T58)/DU58</f>
        <v>3.1949068128078725E-2</v>
      </c>
      <c r="AI58" s="36">
        <f>R58/DU58</f>
        <v>2.6994412696913085E-2</v>
      </c>
      <c r="AJ58" s="38">
        <f>X58/FO58</f>
        <v>0.11415254562830811</v>
      </c>
      <c r="AK58" s="32"/>
      <c r="AL58" s="44">
        <f t="shared" si="79"/>
        <v>5.3950872060436979E-2</v>
      </c>
      <c r="AM58" s="37">
        <f t="shared" si="80"/>
        <v>4.5030036416179302E-2</v>
      </c>
      <c r="AN58" s="38">
        <f t="shared" si="81"/>
        <v>-3.1413274268463687E-2</v>
      </c>
      <c r="AO58" s="32"/>
      <c r="AP58" s="44">
        <f t="shared" si="82"/>
        <v>0.93656618069922004</v>
      </c>
      <c r="AQ58" s="37">
        <f t="shared" si="83"/>
        <v>0.9240228332888939</v>
      </c>
      <c r="AR58" s="37">
        <f t="shared" si="84"/>
        <v>-4.8400805211519085E-2</v>
      </c>
      <c r="AS58" s="37">
        <f t="shared" si="85"/>
        <v>0.11511574160323294</v>
      </c>
      <c r="AT58" s="42">
        <v>1.23</v>
      </c>
      <c r="AU58" s="64">
        <v>1.51</v>
      </c>
      <c r="AV58" s="32"/>
      <c r="AW58" s="44">
        <f>FQ58/C58</f>
        <v>0.11390354379671935</v>
      </c>
      <c r="AX58" s="37">
        <v>0.1164</v>
      </c>
      <c r="AY58" s="37">
        <f t="shared" si="86"/>
        <v>0.21897663924130131</v>
      </c>
      <c r="AZ58" s="37">
        <f t="shared" si="87"/>
        <v>0.23089999999999999</v>
      </c>
      <c r="BA58" s="38">
        <f t="shared" si="88"/>
        <v>0.2505</v>
      </c>
      <c r="BB58" s="32"/>
      <c r="BC58" s="44">
        <f t="shared" si="89"/>
        <v>0.20473709543619167</v>
      </c>
      <c r="BD58" s="37">
        <f t="shared" si="90"/>
        <v>0.21779799290705557</v>
      </c>
      <c r="BE58" s="38">
        <f t="shared" si="91"/>
        <v>0.23708954504176827</v>
      </c>
      <c r="BF58" s="32"/>
      <c r="BG58" s="44">
        <v>2.8000000000000001E-2</v>
      </c>
      <c r="BH58" s="38"/>
      <c r="BI58" s="32"/>
      <c r="BJ58" s="44">
        <f>AY58-(4.5%+2.5%+3%+1%+BG58)</f>
        <v>8.0976639241301301E-2</v>
      </c>
      <c r="BK58" s="38"/>
      <c r="BL58" s="32"/>
      <c r="BM58" s="35">
        <f>Q58/FS58</f>
        <v>6.7668694192525938E-4</v>
      </c>
      <c r="BN58" s="37">
        <f t="shared" si="92"/>
        <v>3.423252164992005E-2</v>
      </c>
      <c r="BO58" s="36">
        <f>FA58/E58</f>
        <v>1.201391268162027E-2</v>
      </c>
      <c r="BP58" s="37">
        <f t="shared" si="93"/>
        <v>8.8964732161110047E-2</v>
      </c>
      <c r="BQ58" s="37">
        <f t="shared" si="94"/>
        <v>0.78769211813283657</v>
      </c>
      <c r="BR58" s="38">
        <f t="shared" si="95"/>
        <v>0.81713225721914196</v>
      </c>
      <c r="BS58" s="32"/>
      <c r="BT58" s="31">
        <v>73.838999999999999</v>
      </c>
      <c r="BU58" s="32">
        <v>124.029</v>
      </c>
      <c r="BV58" s="33">
        <f t="shared" si="96"/>
        <v>197.86799999999999</v>
      </c>
      <c r="BW58" s="29">
        <v>3441.1770000000001</v>
      </c>
      <c r="BX58" s="32">
        <v>4.6399999999999997</v>
      </c>
      <c r="BY58" s="32">
        <v>7.6219999999999999</v>
      </c>
      <c r="BZ58" s="33">
        <f t="shared" si="97"/>
        <v>3428.9150000000004</v>
      </c>
      <c r="CA58" s="32">
        <v>256.28800000000001</v>
      </c>
      <c r="CB58" s="32">
        <v>60.507000000000005</v>
      </c>
      <c r="CC58" s="33">
        <f t="shared" si="98"/>
        <v>316.79500000000002</v>
      </c>
      <c r="CD58" s="32">
        <v>0</v>
      </c>
      <c r="CE58" s="32">
        <v>0</v>
      </c>
      <c r="CF58" s="32">
        <v>14.484</v>
      </c>
      <c r="CG58" s="32">
        <v>14.061999999999424</v>
      </c>
      <c r="CH58" s="33">
        <f t="shared" si="99"/>
        <v>3972.1239999999998</v>
      </c>
      <c r="CI58" s="32">
        <v>0</v>
      </c>
      <c r="CJ58" s="29">
        <v>3222.89</v>
      </c>
      <c r="CK58" s="33">
        <f t="shared" si="100"/>
        <v>3222.89</v>
      </c>
      <c r="CL58" s="32">
        <v>200</v>
      </c>
      <c r="CM58" s="32">
        <v>31.794999999999902</v>
      </c>
      <c r="CN58" s="33">
        <f t="shared" si="101"/>
        <v>231.7949999999999</v>
      </c>
      <c r="CO58" s="32">
        <v>65</v>
      </c>
      <c r="CP58" s="32">
        <v>452.43900000000002</v>
      </c>
      <c r="CQ58" s="65">
        <f t="shared" si="102"/>
        <v>3972.1239999999998</v>
      </c>
      <c r="CR58" s="32"/>
      <c r="CS58" s="66">
        <v>457.25400000000002</v>
      </c>
      <c r="CT58" s="32"/>
      <c r="CU58" s="28">
        <v>100</v>
      </c>
      <c r="CV58" s="113">
        <v>50</v>
      </c>
      <c r="CW58" s="113">
        <v>115</v>
      </c>
      <c r="CX58" s="113">
        <v>0</v>
      </c>
      <c r="CY58" s="113">
        <v>0</v>
      </c>
      <c r="CZ58" s="30">
        <v>0</v>
      </c>
      <c r="DA58" s="30">
        <f t="shared" si="103"/>
        <v>265</v>
      </c>
      <c r="DB58" s="38">
        <f t="shared" si="104"/>
        <v>6.6714936391713858E-2</v>
      </c>
      <c r="DC58" s="32"/>
      <c r="DD58" s="60" t="s">
        <v>224</v>
      </c>
      <c r="DE58" s="54">
        <v>29.5</v>
      </c>
      <c r="DF58" s="68">
        <v>5</v>
      </c>
      <c r="DG58" s="69" t="s">
        <v>154</v>
      </c>
      <c r="DH58" s="57" t="s">
        <v>155</v>
      </c>
      <c r="DI58" s="70">
        <v>9.4209385132581411E-2</v>
      </c>
      <c r="DJ58" s="125">
        <v>6.7967644418890213E-3</v>
      </c>
      <c r="DK58" s="126">
        <v>6.5368959207641793E-3</v>
      </c>
      <c r="DL58" s="54"/>
      <c r="DM58" s="28">
        <v>446.27789439999998</v>
      </c>
      <c r="DN58" s="29">
        <v>470.57789439999999</v>
      </c>
      <c r="DO58" s="30">
        <v>510.523008</v>
      </c>
      <c r="DP58" s="29"/>
      <c r="DQ58" s="28">
        <v>469.17</v>
      </c>
      <c r="DR58" s="29">
        <v>499.1</v>
      </c>
      <c r="DS58" s="30">
        <v>543.30799999999999</v>
      </c>
      <c r="DT58" s="54"/>
      <c r="DU58" s="60">
        <f t="shared" si="105"/>
        <v>2074.6145000000001</v>
      </c>
      <c r="DV58" s="29">
        <v>2111.2130000000002</v>
      </c>
      <c r="DW58" s="30">
        <v>2038.0160000000001</v>
      </c>
      <c r="DX58" s="29"/>
      <c r="DY58" s="67">
        <v>2291.5729999999999</v>
      </c>
      <c r="DZ58" s="54"/>
      <c r="EA58" s="28">
        <v>287.53899999999999</v>
      </c>
      <c r="EB58" s="29">
        <v>40.439</v>
      </c>
      <c r="EC58" s="29">
        <v>102.04</v>
      </c>
      <c r="ED58" s="29">
        <v>34.426000000000002</v>
      </c>
      <c r="EE58" s="29">
        <v>214.577</v>
      </c>
      <c r="EF58" s="29">
        <v>36.204000000000001</v>
      </c>
      <c r="EG58" s="29">
        <v>15.364000000000001</v>
      </c>
      <c r="EH58" s="29">
        <v>0</v>
      </c>
      <c r="EI58" s="30">
        <v>2710.5880000000002</v>
      </c>
      <c r="EJ58" s="30">
        <f t="shared" si="106"/>
        <v>3441.1770000000001</v>
      </c>
      <c r="EK58" s="136">
        <v>2679</v>
      </c>
      <c r="EL58" s="137">
        <f t="shared" si="107"/>
        <v>0.7785127007416357</v>
      </c>
      <c r="EM58" s="54"/>
      <c r="EN58" s="44">
        <f t="shared" si="108"/>
        <v>8.3558329025214331E-2</v>
      </c>
      <c r="EO58" s="37">
        <f t="shared" si="109"/>
        <v>1.1751502465580817E-2</v>
      </c>
      <c r="EP58" s="37">
        <f t="shared" si="110"/>
        <v>2.9652645010704186E-2</v>
      </c>
      <c r="EQ58" s="37">
        <f t="shared" si="111"/>
        <v>1.0004135213039026E-2</v>
      </c>
      <c r="ER58" s="37">
        <f t="shared" si="112"/>
        <v>6.235569980852481E-2</v>
      </c>
      <c r="ES58" s="37">
        <f t="shared" si="113"/>
        <v>1.0520818894232991E-2</v>
      </c>
      <c r="ET58" s="37">
        <f t="shared" si="114"/>
        <v>4.4647514498672982E-3</v>
      </c>
      <c r="EU58" s="37">
        <f t="shared" si="115"/>
        <v>0</v>
      </c>
      <c r="EV58" s="37">
        <f t="shared" si="116"/>
        <v>0.78769211813283657</v>
      </c>
      <c r="EW58" s="70">
        <f t="shared" si="117"/>
        <v>1</v>
      </c>
      <c r="EX58" s="54"/>
      <c r="EY58" s="31">
        <v>7.4930000000000003</v>
      </c>
      <c r="EZ58" s="32">
        <v>33.848999999999997</v>
      </c>
      <c r="FA58" s="65">
        <f t="shared" si="118"/>
        <v>41.341999999999999</v>
      </c>
      <c r="FC58" s="31">
        <f>BX58</f>
        <v>4.6399999999999997</v>
      </c>
      <c r="FD58" s="32">
        <f>BY58</f>
        <v>7.6219999999999999</v>
      </c>
      <c r="FE58" s="65">
        <f t="shared" si="119"/>
        <v>12.262</v>
      </c>
      <c r="FG58" s="28">
        <f>FK58*E58</f>
        <v>2710.5880000000002</v>
      </c>
      <c r="FH58" s="29">
        <f>E58*FL58</f>
        <v>730.58899999999983</v>
      </c>
      <c r="FI58" s="30">
        <f t="shared" si="120"/>
        <v>3441.1770000000001</v>
      </c>
      <c r="FK58" s="44">
        <v>0.78769211813283657</v>
      </c>
      <c r="FL58" s="37">
        <v>0.21230788186716343</v>
      </c>
      <c r="FM58" s="38">
        <f t="shared" si="121"/>
        <v>1</v>
      </c>
      <c r="FN58" s="54"/>
      <c r="FO58" s="60">
        <f t="shared" si="122"/>
        <v>429.53050000000002</v>
      </c>
      <c r="FP58" s="29">
        <v>406.62200000000001</v>
      </c>
      <c r="FQ58" s="30">
        <v>452.43900000000002</v>
      </c>
      <c r="FS58" s="60">
        <f t="shared" si="123"/>
        <v>3353.1014999999998</v>
      </c>
      <c r="FT58" s="29">
        <v>3265.0259999999998</v>
      </c>
      <c r="FU58" s="30">
        <v>3441.1770000000001</v>
      </c>
      <c r="FW58" s="60">
        <f t="shared" si="124"/>
        <v>556</v>
      </c>
      <c r="FX58" s="29">
        <v>558</v>
      </c>
      <c r="FY58" s="30">
        <v>554</v>
      </c>
      <c r="GA58" s="60">
        <f t="shared" si="125"/>
        <v>3909.1014999999998</v>
      </c>
      <c r="GB58" s="54">
        <f t="shared" si="126"/>
        <v>3823.0259999999998</v>
      </c>
      <c r="GC58" s="68">
        <f t="shared" si="127"/>
        <v>3995.1770000000001</v>
      </c>
      <c r="GE58" s="60">
        <f t="shared" si="128"/>
        <v>3275.1525000000001</v>
      </c>
      <c r="GF58" s="29">
        <v>3327.415</v>
      </c>
      <c r="GG58" s="30">
        <v>3222.89</v>
      </c>
      <c r="GH58" s="29"/>
      <c r="GI58" s="60">
        <f t="shared" si="129"/>
        <v>3973.8779999999997</v>
      </c>
      <c r="GJ58" s="29">
        <v>3975.6320000000001</v>
      </c>
      <c r="GK58" s="30">
        <v>3972.1239999999998</v>
      </c>
      <c r="GL58" s="29"/>
      <c r="GM58" s="71">
        <f>DW58/C58</f>
        <v>0.51307965209545325</v>
      </c>
      <c r="GN58" s="62"/>
    </row>
    <row r="59" spans="1:196" x14ac:dyDescent="0.2">
      <c r="A59" s="1"/>
      <c r="B59" s="72" t="s">
        <v>206</v>
      </c>
      <c r="C59" s="28">
        <v>14614.503000000001</v>
      </c>
      <c r="D59" s="29">
        <v>14207.074500000001</v>
      </c>
      <c r="E59" s="29">
        <v>11703.145</v>
      </c>
      <c r="F59" s="29">
        <v>5920</v>
      </c>
      <c r="G59" s="29">
        <v>9092.4220000000005</v>
      </c>
      <c r="H59" s="29">
        <f t="shared" si="65"/>
        <v>20534.503000000001</v>
      </c>
      <c r="I59" s="30">
        <f t="shared" si="66"/>
        <v>17623.145</v>
      </c>
      <c r="J59" s="29"/>
      <c r="K59" s="31">
        <v>287.94499999999999</v>
      </c>
      <c r="L59" s="32">
        <v>88.040999999999997</v>
      </c>
      <c r="M59" s="32">
        <v>0.33800000000000002</v>
      </c>
      <c r="N59" s="33">
        <f t="shared" si="67"/>
        <v>376.32400000000001</v>
      </c>
      <c r="O59" s="32">
        <v>173.25600000000003</v>
      </c>
      <c r="P59" s="33">
        <f t="shared" si="68"/>
        <v>203.06799999999998</v>
      </c>
      <c r="Q59" s="32">
        <v>7.2720000000000002</v>
      </c>
      <c r="R59" s="33">
        <f t="shared" si="69"/>
        <v>195.79599999999999</v>
      </c>
      <c r="S59" s="32">
        <v>31.704999999999998</v>
      </c>
      <c r="T59" s="32">
        <v>3.7719999999999994</v>
      </c>
      <c r="U59" s="32">
        <v>0</v>
      </c>
      <c r="V59" s="33">
        <f t="shared" si="70"/>
        <v>231.27299999999997</v>
      </c>
      <c r="W59" s="32">
        <v>48.914999999999999</v>
      </c>
      <c r="X59" s="34">
        <f t="shared" si="71"/>
        <v>182.35799999999998</v>
      </c>
      <c r="Y59" s="32"/>
      <c r="Z59" s="35">
        <f t="shared" si="72"/>
        <v>2.0267719437946214E-2</v>
      </c>
      <c r="AA59" s="36">
        <f t="shared" si="73"/>
        <v>6.1969830593905867E-3</v>
      </c>
      <c r="AB59" s="37">
        <f t="shared" si="74"/>
        <v>0.42072748730576187</v>
      </c>
      <c r="AC59" s="37">
        <f t="shared" si="75"/>
        <v>0.42461687772192669</v>
      </c>
      <c r="AD59" s="37">
        <f t="shared" si="76"/>
        <v>0.46039051455660551</v>
      </c>
      <c r="AE59" s="36">
        <f t="shared" si="77"/>
        <v>1.2195051134559759E-2</v>
      </c>
      <c r="AF59" s="36">
        <f t="shared" si="78"/>
        <v>1.2835717867179479E-2</v>
      </c>
      <c r="AG59" s="36">
        <f>X59/DU59</f>
        <v>2.314766802711693E-2</v>
      </c>
      <c r="AH59" s="36">
        <f>(P59+S59+T59)/DU59</f>
        <v>3.02797819099168E-2</v>
      </c>
      <c r="AI59" s="36">
        <f>R59/DU59</f>
        <v>2.4853424631973299E-2</v>
      </c>
      <c r="AJ59" s="38">
        <f>X59/FO59</f>
        <v>0.11007755494279958</v>
      </c>
      <c r="AK59" s="32"/>
      <c r="AL59" s="44">
        <f t="shared" si="79"/>
        <v>5.5717809755927668E-2</v>
      </c>
      <c r="AM59" s="37">
        <f t="shared" si="80"/>
        <v>6.2308078743367912E-2</v>
      </c>
      <c r="AN59" s="38">
        <f t="shared" si="81"/>
        <v>4.8443038641727505E-2</v>
      </c>
      <c r="AO59" s="32"/>
      <c r="AP59" s="44">
        <f t="shared" si="82"/>
        <v>0.77692124638291671</v>
      </c>
      <c r="AQ59" s="37">
        <f t="shared" si="83"/>
        <v>0.71310155053174662</v>
      </c>
      <c r="AR59" s="37">
        <f t="shared" si="84"/>
        <v>9.7140491195629439E-2</v>
      </c>
      <c r="AS59" s="37">
        <f t="shared" si="85"/>
        <v>0.15316613914274063</v>
      </c>
      <c r="AT59" s="42">
        <v>1.92</v>
      </c>
      <c r="AU59" s="64">
        <v>1.46</v>
      </c>
      <c r="AV59" s="32"/>
      <c r="AW59" s="44">
        <f>FQ59/C59</f>
        <v>0.11718400550466888</v>
      </c>
      <c r="AX59" s="37">
        <v>8.9800000000000005E-2</v>
      </c>
      <c r="AY59" s="37">
        <f t="shared" si="86"/>
        <v>0.17625458030572574</v>
      </c>
      <c r="AZ59" s="37">
        <f t="shared" si="87"/>
        <v>0.19445299572006358</v>
      </c>
      <c r="BA59" s="38">
        <f t="shared" si="88"/>
        <v>0.21990532497088572</v>
      </c>
      <c r="BB59" s="32"/>
      <c r="BC59" s="44">
        <f t="shared" si="89"/>
        <v>0.16470000000000001</v>
      </c>
      <c r="BD59" s="37">
        <f t="shared" si="90"/>
        <v>0.18149999999999999</v>
      </c>
      <c r="BE59" s="38">
        <f t="shared" si="91"/>
        <v>0.20480000000000001</v>
      </c>
      <c r="BF59" s="32"/>
      <c r="BG59" s="44"/>
      <c r="BH59" s="38">
        <v>1.6E-2</v>
      </c>
      <c r="BI59" s="32"/>
      <c r="BJ59" s="44"/>
      <c r="BK59" s="38">
        <f>BC59-(4.5%+2.5%+3%+1%+BH59)</f>
        <v>3.8700000000000012E-2</v>
      </c>
      <c r="BL59" s="32"/>
      <c r="BM59" s="35">
        <f>Q59/FS59</f>
        <v>6.3821297558418492E-4</v>
      </c>
      <c r="BN59" s="37">
        <f t="shared" si="92"/>
        <v>3.0484814186002646E-2</v>
      </c>
      <c r="BO59" s="36">
        <f>FA59/E59</f>
        <v>1.1844935698908283E-2</v>
      </c>
      <c r="BP59" s="37">
        <f t="shared" si="93"/>
        <v>7.7383055699298917E-2</v>
      </c>
      <c r="BQ59" s="37">
        <f t="shared" si="94"/>
        <v>0.65986313935271246</v>
      </c>
      <c r="BR59" s="38">
        <f t="shared" si="95"/>
        <v>0.77412255304033417</v>
      </c>
      <c r="BS59" s="32"/>
      <c r="BT59" s="31">
        <v>27.677</v>
      </c>
      <c r="BU59" s="32">
        <v>373.25299999999999</v>
      </c>
      <c r="BV59" s="33">
        <f t="shared" si="96"/>
        <v>400.93</v>
      </c>
      <c r="BW59" s="29">
        <v>11703.145</v>
      </c>
      <c r="BX59" s="32">
        <v>43.021999999999998</v>
      </c>
      <c r="BY59" s="32">
        <v>35.778999999999996</v>
      </c>
      <c r="BZ59" s="33">
        <f t="shared" si="97"/>
        <v>11624.343999999999</v>
      </c>
      <c r="CA59" s="32">
        <v>1837.5170000000001</v>
      </c>
      <c r="CB59" s="32">
        <v>438.25600000000003</v>
      </c>
      <c r="CC59" s="33">
        <f t="shared" si="98"/>
        <v>2275.7730000000001</v>
      </c>
      <c r="CD59" s="32">
        <v>221.48699999999999</v>
      </c>
      <c r="CE59" s="32">
        <v>0</v>
      </c>
      <c r="CF59" s="32">
        <v>60.93</v>
      </c>
      <c r="CG59" s="32">
        <v>31.039000000001046</v>
      </c>
      <c r="CH59" s="33">
        <f t="shared" si="99"/>
        <v>14614.502999999999</v>
      </c>
      <c r="CI59" s="32">
        <v>67.39</v>
      </c>
      <c r="CJ59" s="29">
        <v>9092.4220000000005</v>
      </c>
      <c r="CK59" s="33">
        <f t="shared" si="100"/>
        <v>9159.8119999999999</v>
      </c>
      <c r="CL59" s="32">
        <v>3247.4760000000001</v>
      </c>
      <c r="CM59" s="32">
        <v>151.3880000000006</v>
      </c>
      <c r="CN59" s="33">
        <f t="shared" si="101"/>
        <v>3398.8640000000005</v>
      </c>
      <c r="CO59" s="32">
        <v>343.24099999999999</v>
      </c>
      <c r="CP59" s="32">
        <v>1712.586</v>
      </c>
      <c r="CQ59" s="65">
        <f t="shared" si="102"/>
        <v>14614.502999999999</v>
      </c>
      <c r="CR59" s="32"/>
      <c r="CS59" s="66">
        <v>2238.4470000000001</v>
      </c>
      <c r="CT59" s="32"/>
      <c r="CU59" s="28">
        <v>972</v>
      </c>
      <c r="CV59" s="113">
        <v>1143</v>
      </c>
      <c r="CW59" s="113">
        <v>900</v>
      </c>
      <c r="CX59" s="113">
        <v>300</v>
      </c>
      <c r="CY59" s="113">
        <v>275</v>
      </c>
      <c r="CZ59" s="30">
        <v>0</v>
      </c>
      <c r="DA59" s="30">
        <f t="shared" si="103"/>
        <v>3590</v>
      </c>
      <c r="DB59" s="38">
        <f t="shared" si="104"/>
        <v>0.24564639659658627</v>
      </c>
      <c r="DC59" s="32"/>
      <c r="DD59" s="60" t="s">
        <v>222</v>
      </c>
      <c r="DE59" s="54">
        <v>94</v>
      </c>
      <c r="DF59" s="68">
        <v>5</v>
      </c>
      <c r="DG59" s="69" t="s">
        <v>154</v>
      </c>
      <c r="DH59" s="57" t="s">
        <v>159</v>
      </c>
      <c r="DI59" s="70">
        <v>0.52086663103295505</v>
      </c>
      <c r="DJ59" s="125">
        <v>3.8682647814223876E-2</v>
      </c>
      <c r="DK59" s="126">
        <v>3.6248534249349658E-2</v>
      </c>
      <c r="DL59" s="54"/>
      <c r="DM59" s="28">
        <v>1384.9780000000001</v>
      </c>
      <c r="DN59" s="29">
        <v>1527.9780000000001</v>
      </c>
      <c r="DO59" s="30">
        <v>1727.9780000000001</v>
      </c>
      <c r="DP59" s="29"/>
      <c r="DQ59" s="28">
        <v>1669.7396961186855</v>
      </c>
      <c r="DR59" s="29">
        <v>1840.0592279632144</v>
      </c>
      <c r="DS59" s="30">
        <v>2076.2761977237815</v>
      </c>
      <c r="DT59" s="54"/>
      <c r="DU59" s="60">
        <f t="shared" si="105"/>
        <v>7878.0290000000005</v>
      </c>
      <c r="DV59" s="29">
        <v>7898.2309999999998</v>
      </c>
      <c r="DW59" s="30">
        <v>7857.8270000000002</v>
      </c>
      <c r="DX59" s="29"/>
      <c r="DY59" s="67">
        <v>10138.067371698151</v>
      </c>
      <c r="DZ59" s="54"/>
      <c r="EA59" s="28">
        <v>760.08600000000001</v>
      </c>
      <c r="EB59" s="29">
        <v>92.593999999999994</v>
      </c>
      <c r="EC59" s="29">
        <v>1073.8340000000001</v>
      </c>
      <c r="ED59" s="29">
        <v>138.452</v>
      </c>
      <c r="EE59" s="29">
        <v>1452.319</v>
      </c>
      <c r="EF59" s="29">
        <v>343.93099999999998</v>
      </c>
      <c r="EG59" s="29">
        <v>81.411000000000001</v>
      </c>
      <c r="EH59" s="29">
        <v>38.044000000002598</v>
      </c>
      <c r="EI59" s="30">
        <v>7722.4740000000002</v>
      </c>
      <c r="EJ59" s="30">
        <f t="shared" si="106"/>
        <v>11703.145000000004</v>
      </c>
      <c r="EK59" s="136">
        <v>8058</v>
      </c>
      <c r="EL59" s="137">
        <f t="shared" si="107"/>
        <v>0.68853286872887565</v>
      </c>
      <c r="EM59" s="54"/>
      <c r="EN59" s="44">
        <f t="shared" si="108"/>
        <v>6.4947157366673641E-2</v>
      </c>
      <c r="EO59" s="37">
        <f t="shared" si="109"/>
        <v>7.9118903508415862E-3</v>
      </c>
      <c r="EP59" s="37">
        <f t="shared" si="110"/>
        <v>9.1756019428965441E-2</v>
      </c>
      <c r="EQ59" s="37">
        <f t="shared" si="111"/>
        <v>1.1830324241902493E-2</v>
      </c>
      <c r="ER59" s="37">
        <f t="shared" si="112"/>
        <v>0.12409647150402729</v>
      </c>
      <c r="ES59" s="37">
        <f t="shared" si="113"/>
        <v>2.9387912394488819E-2</v>
      </c>
      <c r="ET59" s="37">
        <f t="shared" si="114"/>
        <v>6.9563352415098652E-3</v>
      </c>
      <c r="EU59" s="37">
        <f t="shared" si="115"/>
        <v>3.2507501188785222E-3</v>
      </c>
      <c r="EV59" s="37">
        <f t="shared" si="116"/>
        <v>0.65986313935271224</v>
      </c>
      <c r="EW59" s="70">
        <f t="shared" si="117"/>
        <v>0.99999999999999989</v>
      </c>
      <c r="EX59" s="54"/>
      <c r="EY59" s="31">
        <v>83.275999999999996</v>
      </c>
      <c r="EZ59" s="32">
        <v>55.347000000000001</v>
      </c>
      <c r="FA59" s="65">
        <f t="shared" si="118"/>
        <v>138.62299999999999</v>
      </c>
      <c r="FC59" s="31">
        <f>BX59</f>
        <v>43.021999999999998</v>
      </c>
      <c r="FD59" s="32">
        <f>BY59</f>
        <v>35.778999999999996</v>
      </c>
      <c r="FE59" s="65">
        <f t="shared" si="119"/>
        <v>78.800999999999988</v>
      </c>
      <c r="FG59" s="28">
        <f>FK59*E59</f>
        <v>7722.4740000000002</v>
      </c>
      <c r="FH59" s="29">
        <f>E59*FL59</f>
        <v>3980.6710000000003</v>
      </c>
      <c r="FI59" s="30">
        <f t="shared" si="120"/>
        <v>11703.145</v>
      </c>
      <c r="FK59" s="44">
        <v>0.65986313935271246</v>
      </c>
      <c r="FL59" s="37">
        <v>0.34013686064728754</v>
      </c>
      <c r="FM59" s="38">
        <f t="shared" si="121"/>
        <v>1</v>
      </c>
      <c r="FN59" s="54"/>
      <c r="FO59" s="60">
        <f t="shared" si="122"/>
        <v>1656.6320000000001</v>
      </c>
      <c r="FP59" s="29">
        <v>1600.6780000000001</v>
      </c>
      <c r="FQ59" s="30">
        <v>1712.586</v>
      </c>
      <c r="FS59" s="60">
        <f t="shared" si="123"/>
        <v>11394.315500000001</v>
      </c>
      <c r="FT59" s="29">
        <v>11085.486000000001</v>
      </c>
      <c r="FU59" s="30">
        <v>11703.145</v>
      </c>
      <c r="FW59" s="60">
        <f t="shared" si="124"/>
        <v>5712</v>
      </c>
      <c r="FX59" s="29">
        <v>5504</v>
      </c>
      <c r="FY59" s="30">
        <v>5920</v>
      </c>
      <c r="GA59" s="60">
        <f t="shared" si="125"/>
        <v>17106.315500000001</v>
      </c>
      <c r="GB59" s="54">
        <f t="shared" si="126"/>
        <v>16589.486000000001</v>
      </c>
      <c r="GC59" s="68">
        <f t="shared" si="127"/>
        <v>17623.145</v>
      </c>
      <c r="GE59" s="60">
        <f t="shared" si="128"/>
        <v>8882.3654999999999</v>
      </c>
      <c r="GF59" s="29">
        <v>8672.3089999999993</v>
      </c>
      <c r="GG59" s="30">
        <v>9092.4220000000005</v>
      </c>
      <c r="GH59" s="29"/>
      <c r="GI59" s="60">
        <f t="shared" si="129"/>
        <v>14207.074500000001</v>
      </c>
      <c r="GJ59" s="29">
        <v>13799.646000000001</v>
      </c>
      <c r="GK59" s="30">
        <v>14614.503000000001</v>
      </c>
      <c r="GL59" s="29"/>
      <c r="GM59" s="71">
        <f>DW59/C59</f>
        <v>0.53767322775191195</v>
      </c>
      <c r="GN59" s="62"/>
    </row>
    <row r="60" spans="1:196" x14ac:dyDescent="0.2">
      <c r="A60" s="1"/>
      <c r="B60" s="72" t="s">
        <v>207</v>
      </c>
      <c r="C60" s="28">
        <v>3203.3110000000001</v>
      </c>
      <c r="D60" s="29">
        <v>3093.1141387049947</v>
      </c>
      <c r="E60" s="29">
        <v>2438.1239999999998</v>
      </c>
      <c r="F60" s="29">
        <v>1252</v>
      </c>
      <c r="G60" s="29">
        <v>2251.0709999999999</v>
      </c>
      <c r="H60" s="29">
        <f t="shared" si="65"/>
        <v>4455.3109999999997</v>
      </c>
      <c r="I60" s="30">
        <f t="shared" si="66"/>
        <v>3690.1239999999998</v>
      </c>
      <c r="J60" s="29"/>
      <c r="K60" s="31">
        <v>66.373999999999995</v>
      </c>
      <c r="L60" s="32">
        <v>27.274999999999999</v>
      </c>
      <c r="M60" s="32">
        <v>0.54</v>
      </c>
      <c r="N60" s="33">
        <f t="shared" si="67"/>
        <v>94.189000000000007</v>
      </c>
      <c r="O60" s="32">
        <v>50.760999999999996</v>
      </c>
      <c r="P60" s="33">
        <f t="shared" si="68"/>
        <v>43.428000000000011</v>
      </c>
      <c r="Q60" s="32">
        <v>0.19</v>
      </c>
      <c r="R60" s="33">
        <f t="shared" si="69"/>
        <v>43.238000000000014</v>
      </c>
      <c r="S60" s="32">
        <v>8.8239999999999998</v>
      </c>
      <c r="T60" s="32">
        <v>0.153</v>
      </c>
      <c r="U60" s="32">
        <v>-0.45400000000000001</v>
      </c>
      <c r="V60" s="33">
        <f t="shared" si="70"/>
        <v>51.76100000000001</v>
      </c>
      <c r="W60" s="32">
        <v>11.087999999999999</v>
      </c>
      <c r="X60" s="34">
        <f t="shared" si="71"/>
        <v>40.673000000000009</v>
      </c>
      <c r="Y60" s="32"/>
      <c r="Z60" s="35">
        <f t="shared" si="72"/>
        <v>2.1458632634807663E-2</v>
      </c>
      <c r="AA60" s="36">
        <f t="shared" si="73"/>
        <v>8.8179739824988546E-3</v>
      </c>
      <c r="AB60" s="37">
        <f t="shared" si="74"/>
        <v>0.49203225868987838</v>
      </c>
      <c r="AC60" s="37">
        <f t="shared" si="75"/>
        <v>0.49276304932387166</v>
      </c>
      <c r="AD60" s="37">
        <f t="shared" si="76"/>
        <v>0.53892705092951398</v>
      </c>
      <c r="AE60" s="36">
        <f t="shared" si="77"/>
        <v>1.6410968921196128E-2</v>
      </c>
      <c r="AF60" s="36">
        <f t="shared" si="78"/>
        <v>1.3149530918063283E-2</v>
      </c>
      <c r="AG60" s="36">
        <f>X60/DU60</f>
        <v>2.504961741014396E-2</v>
      </c>
      <c r="AH60" s="36">
        <f>(P60+S60+T60)/DU60</f>
        <v>3.2275101427939767E-2</v>
      </c>
      <c r="AI60" s="36">
        <f>R60/DU60</f>
        <v>2.6629345206397478E-2</v>
      </c>
      <c r="AJ60" s="38">
        <f>X60/FO60</f>
        <v>9.9646187076346843E-2</v>
      </c>
      <c r="AK60" s="32"/>
      <c r="AL60" s="44">
        <f t="shared" si="79"/>
        <v>3.2032349295339949E-2</v>
      </c>
      <c r="AM60" s="37">
        <f t="shared" si="80"/>
        <v>5.6733203127492804E-2</v>
      </c>
      <c r="AN60" s="38">
        <f t="shared" si="81"/>
        <v>0.10148418258688668</v>
      </c>
      <c r="AO60" s="32"/>
      <c r="AP60" s="44">
        <f t="shared" si="82"/>
        <v>0.9232799480256132</v>
      </c>
      <c r="AQ60" s="37">
        <f t="shared" si="83"/>
        <v>0.81739600588826111</v>
      </c>
      <c r="AR60" s="37">
        <f t="shared" si="84"/>
        <v>-3.7061340594154016E-2</v>
      </c>
      <c r="AS60" s="37">
        <f t="shared" si="85"/>
        <v>0.19404984405198247</v>
      </c>
      <c r="AT60" s="42">
        <v>3.47</v>
      </c>
      <c r="AU60" s="64">
        <v>1.41</v>
      </c>
      <c r="AV60" s="32"/>
      <c r="AW60" s="44">
        <f>FQ60/C60</f>
        <v>0.13327709985074818</v>
      </c>
      <c r="AX60" s="37">
        <v>0.1157</v>
      </c>
      <c r="AY60" s="37">
        <f t="shared" si="86"/>
        <v>0.23379999999999998</v>
      </c>
      <c r="AZ60" s="37">
        <f t="shared" si="87"/>
        <v>0.23379999999999998</v>
      </c>
      <c r="BA60" s="38">
        <f t="shared" si="88"/>
        <v>0.25019999999999998</v>
      </c>
      <c r="BB60" s="32"/>
      <c r="BC60" s="44">
        <f t="shared" si="89"/>
        <v>0.20233024725686913</v>
      </c>
      <c r="BD60" s="37">
        <f t="shared" si="90"/>
        <v>0.20668319116177741</v>
      </c>
      <c r="BE60" s="38">
        <f t="shared" si="91"/>
        <v>0.22471073061964966</v>
      </c>
      <c r="BF60" s="32"/>
      <c r="BG60" s="44"/>
      <c r="BH60" s="38"/>
      <c r="BI60" s="32"/>
      <c r="BJ60" s="44"/>
      <c r="BK60" s="38"/>
      <c r="BL60" s="32"/>
      <c r="BM60" s="35">
        <f>Q60/FS60</f>
        <v>7.915721394354749E-5</v>
      </c>
      <c r="BN60" s="37">
        <f t="shared" si="92"/>
        <v>3.6256082434882164E-3</v>
      </c>
      <c r="BO60" s="36">
        <f>FA60/E60</f>
        <v>7.8076422692201063E-3</v>
      </c>
      <c r="BP60" s="37">
        <f t="shared" si="93"/>
        <v>4.3654943401764915E-2</v>
      </c>
      <c r="BQ60" s="37">
        <f t="shared" si="94"/>
        <v>0.67187887080394593</v>
      </c>
      <c r="BR60" s="38">
        <f t="shared" si="95"/>
        <v>0.78320511722641295</v>
      </c>
      <c r="BS60" s="32"/>
      <c r="BT60" s="31">
        <v>80.94</v>
      </c>
      <c r="BU60" s="32">
        <v>239.864</v>
      </c>
      <c r="BV60" s="33">
        <f t="shared" si="96"/>
        <v>320.80399999999997</v>
      </c>
      <c r="BW60" s="29">
        <v>2438.1239999999998</v>
      </c>
      <c r="BX60" s="32">
        <v>1.4610000000000001</v>
      </c>
      <c r="BY60" s="32">
        <v>7.6669999999999998</v>
      </c>
      <c r="BZ60" s="33">
        <f t="shared" si="97"/>
        <v>2428.9960000000001</v>
      </c>
      <c r="CA60" s="32">
        <v>291.79000000000002</v>
      </c>
      <c r="CB60" s="32">
        <v>100.494</v>
      </c>
      <c r="CC60" s="33">
        <f t="shared" si="98"/>
        <v>392.28399999999999</v>
      </c>
      <c r="CD60" s="32">
        <v>0.64</v>
      </c>
      <c r="CE60" s="32">
        <v>0.21199999999999999</v>
      </c>
      <c r="CF60" s="32">
        <v>43.523000000000003</v>
      </c>
      <c r="CG60" s="32">
        <v>16.851999999999968</v>
      </c>
      <c r="CH60" s="33">
        <f t="shared" si="99"/>
        <v>3203.3110000000001</v>
      </c>
      <c r="CI60" s="32">
        <v>6.383</v>
      </c>
      <c r="CJ60" s="29">
        <v>2251.0709999999999</v>
      </c>
      <c r="CK60" s="33">
        <f t="shared" si="100"/>
        <v>2257.4539999999997</v>
      </c>
      <c r="CL60" s="32">
        <v>470</v>
      </c>
      <c r="CM60" s="32">
        <v>22.429000000000428</v>
      </c>
      <c r="CN60" s="33">
        <f t="shared" si="101"/>
        <v>492.42900000000043</v>
      </c>
      <c r="CO60" s="32">
        <v>26.5</v>
      </c>
      <c r="CP60" s="32">
        <v>426.928</v>
      </c>
      <c r="CQ60" s="65">
        <f t="shared" si="102"/>
        <v>3203.3110000000001</v>
      </c>
      <c r="CR60" s="32"/>
      <c r="CS60" s="66">
        <v>621.60200000000009</v>
      </c>
      <c r="CT60" s="32"/>
      <c r="CU60" s="28">
        <v>70</v>
      </c>
      <c r="CV60" s="113">
        <v>150</v>
      </c>
      <c r="CW60" s="113">
        <v>125</v>
      </c>
      <c r="CX60" s="113">
        <v>125</v>
      </c>
      <c r="CY60" s="113">
        <v>0</v>
      </c>
      <c r="CZ60" s="30">
        <v>26.5</v>
      </c>
      <c r="DA60" s="30">
        <f t="shared" si="103"/>
        <v>496.5</v>
      </c>
      <c r="DB60" s="38">
        <f t="shared" si="104"/>
        <v>0.15499587770278939</v>
      </c>
      <c r="DC60" s="32"/>
      <c r="DD60" s="60" t="s">
        <v>226</v>
      </c>
      <c r="DE60" s="54">
        <v>24.8</v>
      </c>
      <c r="DF60" s="68">
        <v>2</v>
      </c>
      <c r="DG60" s="69" t="s">
        <v>154</v>
      </c>
      <c r="DH60" s="68"/>
      <c r="DI60" s="70" t="s">
        <v>239</v>
      </c>
      <c r="DJ60" s="125">
        <v>1.3804926443853937E-2</v>
      </c>
      <c r="DK60" s="126">
        <v>1.4770214278563482E-2</v>
      </c>
      <c r="DL60" s="54"/>
      <c r="DM60" s="28">
        <v>377.32374119999997</v>
      </c>
      <c r="DN60" s="29">
        <v>377.32374119999997</v>
      </c>
      <c r="DO60" s="30">
        <v>403.7912748</v>
      </c>
      <c r="DP60" s="29"/>
      <c r="DQ60" s="28">
        <v>427.488</v>
      </c>
      <c r="DR60" s="29">
        <v>436.685</v>
      </c>
      <c r="DS60" s="30">
        <v>474.774</v>
      </c>
      <c r="DT60" s="54"/>
      <c r="DU60" s="60">
        <f t="shared" si="105"/>
        <v>1623.6974534999999</v>
      </c>
      <c r="DV60" s="29">
        <v>1633.5209069999996</v>
      </c>
      <c r="DW60" s="30">
        <v>1613.874</v>
      </c>
      <c r="DX60" s="29"/>
      <c r="DY60" s="67">
        <v>2112.8229999999999</v>
      </c>
      <c r="DZ60" s="54"/>
      <c r="EA60" s="28">
        <v>190.38</v>
      </c>
      <c r="EB60" s="29">
        <v>51.183</v>
      </c>
      <c r="EC60" s="29">
        <v>145.45500000000001</v>
      </c>
      <c r="ED60" s="29">
        <v>59.598999999999997</v>
      </c>
      <c r="EE60" s="29">
        <v>283.80200000000002</v>
      </c>
      <c r="EF60" s="29">
        <v>56.548000000000002</v>
      </c>
      <c r="EG60" s="29">
        <v>13.02</v>
      </c>
      <c r="EH60" s="29">
        <v>1.3000000000147338E-2</v>
      </c>
      <c r="EI60" s="30">
        <v>1638.1239999999998</v>
      </c>
      <c r="EJ60" s="30">
        <f t="shared" si="106"/>
        <v>2438.1239999999998</v>
      </c>
      <c r="EK60" s="136">
        <v>2040.57</v>
      </c>
      <c r="EL60" s="137">
        <f t="shared" si="107"/>
        <v>0.83694266575448995</v>
      </c>
      <c r="EM60" s="54"/>
      <c r="EN60" s="44">
        <f t="shared" si="108"/>
        <v>7.8084625720430956E-2</v>
      </c>
      <c r="EO60" s="37">
        <f t="shared" si="109"/>
        <v>2.0992779694552044E-2</v>
      </c>
      <c r="EP60" s="37">
        <f t="shared" si="110"/>
        <v>5.9658573559015056E-2</v>
      </c>
      <c r="EQ60" s="37">
        <f t="shared" si="111"/>
        <v>2.4444613973694528E-2</v>
      </c>
      <c r="ER60" s="37">
        <f t="shared" si="112"/>
        <v>0.11640179088512317</v>
      </c>
      <c r="ES60" s="37">
        <f t="shared" si="113"/>
        <v>2.319324201722308E-2</v>
      </c>
      <c r="ET60" s="37">
        <f t="shared" si="114"/>
        <v>5.3401713776657792E-3</v>
      </c>
      <c r="EU60" s="37">
        <f t="shared" si="115"/>
        <v>5.331968349496309E-6</v>
      </c>
      <c r="EV60" s="37">
        <f t="shared" si="116"/>
        <v>0.67187887080394593</v>
      </c>
      <c r="EW60" s="70">
        <f t="shared" si="117"/>
        <v>1</v>
      </c>
      <c r="EX60" s="54"/>
      <c r="EY60" s="31">
        <v>17.481000000000002</v>
      </c>
      <c r="EZ60" s="32">
        <v>1.5549999999999999</v>
      </c>
      <c r="FA60" s="65">
        <f t="shared" si="118"/>
        <v>19.036000000000001</v>
      </c>
      <c r="FC60" s="31">
        <f>BX60</f>
        <v>1.4610000000000001</v>
      </c>
      <c r="FD60" s="32">
        <f>BY60</f>
        <v>7.6669999999999998</v>
      </c>
      <c r="FE60" s="65">
        <f t="shared" si="119"/>
        <v>9.1280000000000001</v>
      </c>
      <c r="FG60" s="28">
        <f>FK60*E60</f>
        <v>1638.1239999999998</v>
      </c>
      <c r="FH60" s="29">
        <f>E60*FL60</f>
        <v>800.00000000000011</v>
      </c>
      <c r="FI60" s="30">
        <f t="shared" si="120"/>
        <v>2438.1239999999998</v>
      </c>
      <c r="FK60" s="44">
        <v>0.67187887080394593</v>
      </c>
      <c r="FL60" s="37">
        <v>0.32812112919605407</v>
      </c>
      <c r="FM60" s="38">
        <f t="shared" si="121"/>
        <v>1</v>
      </c>
      <c r="FN60" s="54"/>
      <c r="FO60" s="60">
        <f t="shared" si="122"/>
        <v>408.17417297500003</v>
      </c>
      <c r="FP60" s="29">
        <v>389.42034595000001</v>
      </c>
      <c r="FQ60" s="30">
        <v>426.928</v>
      </c>
      <c r="FS60" s="60">
        <f t="shared" si="123"/>
        <v>2400.2866009849995</v>
      </c>
      <c r="FT60" s="29">
        <v>2362.4492019699996</v>
      </c>
      <c r="FU60" s="30">
        <v>2438.1239999999998</v>
      </c>
      <c r="FW60" s="60">
        <f t="shared" si="124"/>
        <v>1190.7809135</v>
      </c>
      <c r="FX60" s="29">
        <v>1129.561827</v>
      </c>
      <c r="FY60" s="30">
        <v>1252</v>
      </c>
      <c r="GA60" s="60">
        <f t="shared" si="125"/>
        <v>3591.0675144849997</v>
      </c>
      <c r="GB60" s="54">
        <f t="shared" si="126"/>
        <v>3492.0110289699996</v>
      </c>
      <c r="GC60" s="68">
        <f t="shared" si="127"/>
        <v>3690.1239999999998</v>
      </c>
      <c r="GE60" s="60">
        <f t="shared" si="128"/>
        <v>2147.3708724849935</v>
      </c>
      <c r="GF60" s="29">
        <v>2043.670744969987</v>
      </c>
      <c r="GG60" s="30">
        <v>2251.0709999999999</v>
      </c>
      <c r="GH60" s="29"/>
      <c r="GI60" s="60">
        <f t="shared" si="129"/>
        <v>3093.1141387049947</v>
      </c>
      <c r="GJ60" s="29">
        <v>2982.9172774099889</v>
      </c>
      <c r="GK60" s="30">
        <v>3203.3110000000001</v>
      </c>
      <c r="GL60" s="29"/>
      <c r="GM60" s="71">
        <f>DW60/C60</f>
        <v>0.50381433460566272</v>
      </c>
      <c r="GN60" s="62"/>
    </row>
    <row r="61" spans="1:196" x14ac:dyDescent="0.2">
      <c r="A61" s="1"/>
      <c r="B61" s="72" t="s">
        <v>208</v>
      </c>
      <c r="C61" s="28">
        <v>2754.4879999999998</v>
      </c>
      <c r="D61" s="29">
        <v>2646.2914999999998</v>
      </c>
      <c r="E61" s="29">
        <v>2340.9749999999999</v>
      </c>
      <c r="F61" s="29">
        <v>1065</v>
      </c>
      <c r="G61" s="29">
        <v>1722.9849999999999</v>
      </c>
      <c r="H61" s="29">
        <f t="shared" si="65"/>
        <v>3819.4879999999998</v>
      </c>
      <c r="I61" s="30">
        <f t="shared" si="66"/>
        <v>3405.9749999999999</v>
      </c>
      <c r="J61" s="29"/>
      <c r="K61" s="31">
        <v>61.24</v>
      </c>
      <c r="L61" s="32">
        <v>12.397000000000002</v>
      </c>
      <c r="M61" s="32">
        <v>0</v>
      </c>
      <c r="N61" s="33">
        <f t="shared" si="67"/>
        <v>73.637</v>
      </c>
      <c r="O61" s="32">
        <v>34.694000000000003</v>
      </c>
      <c r="P61" s="33">
        <f t="shared" si="68"/>
        <v>38.942999999999998</v>
      </c>
      <c r="Q61" s="32">
        <v>4.46</v>
      </c>
      <c r="R61" s="33">
        <f t="shared" si="69"/>
        <v>34.482999999999997</v>
      </c>
      <c r="S61" s="32">
        <v>1.552</v>
      </c>
      <c r="T61" s="32">
        <v>0.41100000000000003</v>
      </c>
      <c r="U61" s="32">
        <v>-5.2000000000000005E-2</v>
      </c>
      <c r="V61" s="33">
        <f t="shared" si="70"/>
        <v>36.393999999999998</v>
      </c>
      <c r="W61" s="32">
        <v>8.5220000000000002</v>
      </c>
      <c r="X61" s="34">
        <f t="shared" si="71"/>
        <v>27.872</v>
      </c>
      <c r="Y61" s="32"/>
      <c r="Z61" s="35">
        <f t="shared" si="72"/>
        <v>2.3141819410295503E-2</v>
      </c>
      <c r="AA61" s="36">
        <f t="shared" si="73"/>
        <v>4.6846690925772929E-3</v>
      </c>
      <c r="AB61" s="37">
        <f t="shared" si="74"/>
        <v>0.45891534391534389</v>
      </c>
      <c r="AC61" s="37">
        <f t="shared" si="75"/>
        <v>0.46142387849286465</v>
      </c>
      <c r="AD61" s="37">
        <f t="shared" si="76"/>
        <v>0.47114901476160087</v>
      </c>
      <c r="AE61" s="36">
        <f t="shared" si="77"/>
        <v>1.3110422642403531E-2</v>
      </c>
      <c r="AF61" s="36">
        <f t="shared" si="78"/>
        <v>1.0532475352771983E-2</v>
      </c>
      <c r="AG61" s="36">
        <f>X61/DU61</f>
        <v>1.9280015384168417E-2</v>
      </c>
      <c r="AH61" s="36">
        <f>(P61+S61+T61)/DU61</f>
        <v>2.829607883556233E-2</v>
      </c>
      <c r="AI61" s="36">
        <f>R61/DU61</f>
        <v>2.3853070123861921E-2</v>
      </c>
      <c r="AJ61" s="38">
        <f>X61/FO61</f>
        <v>9.66616495460315E-2</v>
      </c>
      <c r="AK61" s="32"/>
      <c r="AL61" s="44">
        <f t="shared" si="79"/>
        <v>7.246033549446397E-2</v>
      </c>
      <c r="AM61" s="37">
        <f t="shared" si="80"/>
        <v>9.7639381243957435E-2</v>
      </c>
      <c r="AN61" s="38">
        <f t="shared" si="81"/>
        <v>3.6769847124758843E-2</v>
      </c>
      <c r="AO61" s="32"/>
      <c r="AP61" s="44">
        <f t="shared" si="82"/>
        <v>0.73601170452482401</v>
      </c>
      <c r="AQ61" s="37">
        <f t="shared" si="83"/>
        <v>0.71560586760387068</v>
      </c>
      <c r="AR61" s="37">
        <f t="shared" si="84"/>
        <v>0.12330022857242437</v>
      </c>
      <c r="AS61" s="37">
        <f t="shared" si="85"/>
        <v>0.12529188727632867</v>
      </c>
      <c r="AT61" s="42">
        <v>1.64</v>
      </c>
      <c r="AU61" s="64">
        <v>1.28</v>
      </c>
      <c r="AV61" s="32"/>
      <c r="AW61" s="44">
        <f>FQ61/C61</f>
        <v>0.11576670510091168</v>
      </c>
      <c r="AX61" s="37">
        <v>0.1069</v>
      </c>
      <c r="AY61" s="37">
        <f t="shared" si="86"/>
        <v>0.18960569522587639</v>
      </c>
      <c r="AZ61" s="37">
        <f t="shared" si="87"/>
        <v>0.20322542422050885</v>
      </c>
      <c r="BA61" s="38">
        <f t="shared" si="88"/>
        <v>0.22365501771245755</v>
      </c>
      <c r="BB61" s="32"/>
      <c r="BC61" s="44">
        <f t="shared" si="89"/>
        <v>0.17199999999999996</v>
      </c>
      <c r="BD61" s="37">
        <f t="shared" si="90"/>
        <v>0.1865</v>
      </c>
      <c r="BE61" s="38">
        <f t="shared" si="91"/>
        <v>0.2074</v>
      </c>
      <c r="BF61" s="32"/>
      <c r="BG61" s="44"/>
      <c r="BH61" s="38"/>
      <c r="BI61" s="32"/>
      <c r="BJ61" s="44"/>
      <c r="BK61" s="38"/>
      <c r="BL61" s="32"/>
      <c r="BM61" s="35">
        <f>Q61/FS61</f>
        <v>1.9718010346650139E-3</v>
      </c>
      <c r="BN61" s="37">
        <f t="shared" si="92"/>
        <v>0.10903046007920598</v>
      </c>
      <c r="BO61" s="36">
        <f>FA61/E61</f>
        <v>4.5044479330193614E-2</v>
      </c>
      <c r="BP61" s="37">
        <f t="shared" si="93"/>
        <v>0.31421862521901855</v>
      </c>
      <c r="BQ61" s="37">
        <f t="shared" si="94"/>
        <v>0.73662768718162308</v>
      </c>
      <c r="BR61" s="38">
        <f t="shared" si="95"/>
        <v>0.81898046814788727</v>
      </c>
      <c r="BS61" s="32"/>
      <c r="BT61" s="31">
        <v>89.066000000000003</v>
      </c>
      <c r="BU61" s="32">
        <v>97.555000000000007</v>
      </c>
      <c r="BV61" s="33">
        <f t="shared" si="96"/>
        <v>186.62100000000001</v>
      </c>
      <c r="BW61" s="29">
        <v>2340.9749999999999</v>
      </c>
      <c r="BX61" s="32">
        <v>8.7100000000000009</v>
      </c>
      <c r="BY61" s="32">
        <v>8</v>
      </c>
      <c r="BZ61" s="33">
        <f t="shared" si="97"/>
        <v>2324.2649999999999</v>
      </c>
      <c r="CA61" s="32">
        <v>158.494</v>
      </c>
      <c r="CB61" s="32">
        <v>65.941000000000003</v>
      </c>
      <c r="CC61" s="33">
        <f t="shared" si="98"/>
        <v>224.435</v>
      </c>
      <c r="CD61" s="32">
        <v>4.95</v>
      </c>
      <c r="CE61" s="32">
        <v>1.6259999999999999</v>
      </c>
      <c r="CF61" s="32">
        <v>6.6769999999999996</v>
      </c>
      <c r="CG61" s="32">
        <v>5.9139999999998611</v>
      </c>
      <c r="CH61" s="33">
        <f t="shared" si="99"/>
        <v>2754.4879999999998</v>
      </c>
      <c r="CI61" s="32">
        <v>204.94399999999999</v>
      </c>
      <c r="CJ61" s="29">
        <v>1722.9849999999999</v>
      </c>
      <c r="CK61" s="33">
        <f t="shared" si="100"/>
        <v>1927.9289999999999</v>
      </c>
      <c r="CL61" s="32">
        <v>429.8</v>
      </c>
      <c r="CM61" s="32">
        <v>27.880999999999972</v>
      </c>
      <c r="CN61" s="33">
        <f t="shared" si="101"/>
        <v>457.68099999999998</v>
      </c>
      <c r="CO61" s="32">
        <v>50</v>
      </c>
      <c r="CP61" s="32">
        <v>318.87799999999999</v>
      </c>
      <c r="CQ61" s="65">
        <f t="shared" si="102"/>
        <v>2754.4879999999998</v>
      </c>
      <c r="CR61" s="32"/>
      <c r="CS61" s="66">
        <v>345.11500000000001</v>
      </c>
      <c r="CT61" s="32"/>
      <c r="CU61" s="28">
        <v>50</v>
      </c>
      <c r="CV61" s="113">
        <v>130</v>
      </c>
      <c r="CW61" s="113">
        <v>160</v>
      </c>
      <c r="CX61" s="113">
        <v>170</v>
      </c>
      <c r="CY61" s="113">
        <v>75</v>
      </c>
      <c r="CZ61" s="30">
        <v>50</v>
      </c>
      <c r="DA61" s="30">
        <f t="shared" si="103"/>
        <v>635</v>
      </c>
      <c r="DB61" s="38">
        <f t="shared" si="104"/>
        <v>0.2305328612794828</v>
      </c>
      <c r="DC61" s="32"/>
      <c r="DD61" s="60" t="s">
        <v>223</v>
      </c>
      <c r="DE61" s="54">
        <v>17.600000000000001</v>
      </c>
      <c r="DF61" s="68">
        <v>4</v>
      </c>
      <c r="DG61" s="69" t="s">
        <v>154</v>
      </c>
      <c r="DH61" s="57" t="s">
        <v>159</v>
      </c>
      <c r="DI61" s="70">
        <v>0.49961684861123329</v>
      </c>
      <c r="DJ61" s="125">
        <v>1.1317557735094961E-2</v>
      </c>
      <c r="DK61" s="126">
        <v>1.2567301673601811E-2</v>
      </c>
      <c r="DL61" s="54"/>
      <c r="DM61" s="28">
        <v>278.428</v>
      </c>
      <c r="DN61" s="29">
        <v>298.428</v>
      </c>
      <c r="DO61" s="30">
        <v>328.428</v>
      </c>
      <c r="DP61" s="29"/>
      <c r="DQ61" s="28">
        <v>315.43362900454741</v>
      </c>
      <c r="DR61" s="29">
        <v>342.02541749620991</v>
      </c>
      <c r="DS61" s="30">
        <v>380.35427125315783</v>
      </c>
      <c r="DT61" s="54"/>
      <c r="DU61" s="60">
        <f t="shared" si="105"/>
        <v>1445.6420000000001</v>
      </c>
      <c r="DV61" s="29">
        <v>1422.826</v>
      </c>
      <c r="DW61" s="30">
        <v>1468.4580000000001</v>
      </c>
      <c r="DX61" s="29"/>
      <c r="DY61" s="67">
        <v>1833.9164477008574</v>
      </c>
      <c r="DZ61" s="54"/>
      <c r="EA61" s="28">
        <v>28.625</v>
      </c>
      <c r="EB61" s="29">
        <v>17.641999999999999</v>
      </c>
      <c r="EC61" s="29">
        <v>149.411</v>
      </c>
      <c r="ED61" s="29">
        <v>29.751999999999999</v>
      </c>
      <c r="EE61" s="29">
        <v>323.83800000000002</v>
      </c>
      <c r="EF61" s="29">
        <v>47.569000000000003</v>
      </c>
      <c r="EG61" s="29">
        <v>19.710999999999999</v>
      </c>
      <c r="EH61" s="29">
        <v>0</v>
      </c>
      <c r="EI61" s="30">
        <v>1724.4269999999999</v>
      </c>
      <c r="EJ61" s="30">
        <f t="shared" si="106"/>
        <v>2340.9749999999999</v>
      </c>
      <c r="EK61" s="136">
        <v>1901.414</v>
      </c>
      <c r="EL61" s="137">
        <f t="shared" si="107"/>
        <v>0.81223165561357979</v>
      </c>
      <c r="EM61" s="54"/>
      <c r="EN61" s="44">
        <f t="shared" si="108"/>
        <v>1.2227811061630305E-2</v>
      </c>
      <c r="EO61" s="37">
        <f t="shared" si="109"/>
        <v>7.5361761659137752E-3</v>
      </c>
      <c r="EP61" s="37">
        <f t="shared" si="110"/>
        <v>6.3824261258663598E-2</v>
      </c>
      <c r="EQ61" s="37">
        <f t="shared" si="111"/>
        <v>1.2709234400196499E-2</v>
      </c>
      <c r="ER61" s="37">
        <f t="shared" si="112"/>
        <v>0.1383346682472047</v>
      </c>
      <c r="ES61" s="37">
        <f t="shared" si="113"/>
        <v>2.0320165742906269E-2</v>
      </c>
      <c r="ET61" s="37">
        <f t="shared" si="114"/>
        <v>8.4199959418618311E-3</v>
      </c>
      <c r="EU61" s="37">
        <f t="shared" si="115"/>
        <v>0</v>
      </c>
      <c r="EV61" s="37">
        <f t="shared" si="116"/>
        <v>0.73662768718162308</v>
      </c>
      <c r="EW61" s="70">
        <f t="shared" si="117"/>
        <v>1</v>
      </c>
      <c r="EX61" s="54"/>
      <c r="EY61" s="31">
        <v>47.848999999999997</v>
      </c>
      <c r="EZ61" s="32">
        <v>57.598999999999997</v>
      </c>
      <c r="FA61" s="65">
        <f t="shared" si="118"/>
        <v>105.44799999999999</v>
      </c>
      <c r="FC61" s="31">
        <f>BX61</f>
        <v>8.7100000000000009</v>
      </c>
      <c r="FD61" s="32">
        <f>BY61</f>
        <v>8</v>
      </c>
      <c r="FE61" s="65">
        <f t="shared" si="119"/>
        <v>16.71</v>
      </c>
      <c r="FG61" s="28">
        <f>FK61*E61</f>
        <v>1724.4270000000001</v>
      </c>
      <c r="FH61" s="29">
        <f>E61*FL61</f>
        <v>616.54799999999989</v>
      </c>
      <c r="FI61" s="30">
        <f t="shared" si="120"/>
        <v>2340.9749999999999</v>
      </c>
      <c r="FK61" s="44">
        <v>0.73662768718162308</v>
      </c>
      <c r="FL61" s="37">
        <v>0.26337231281837692</v>
      </c>
      <c r="FM61" s="38">
        <f t="shared" si="121"/>
        <v>1</v>
      </c>
      <c r="FN61" s="54"/>
      <c r="FO61" s="60">
        <f t="shared" si="122"/>
        <v>288.346</v>
      </c>
      <c r="FP61" s="29">
        <v>257.81400000000002</v>
      </c>
      <c r="FQ61" s="30">
        <v>318.87799999999999</v>
      </c>
      <c r="FS61" s="60">
        <f t="shared" si="123"/>
        <v>2261.8914999999997</v>
      </c>
      <c r="FT61" s="29">
        <v>2182.808</v>
      </c>
      <c r="FU61" s="30">
        <v>2340.9749999999999</v>
      </c>
      <c r="FW61" s="60">
        <f t="shared" si="124"/>
        <v>992.596</v>
      </c>
      <c r="FX61" s="29">
        <v>920.19200000000001</v>
      </c>
      <c r="FY61" s="30">
        <v>1065</v>
      </c>
      <c r="GA61" s="60">
        <f t="shared" si="125"/>
        <v>3254.4875000000002</v>
      </c>
      <c r="GB61" s="54">
        <f t="shared" si="126"/>
        <v>3103</v>
      </c>
      <c r="GC61" s="68">
        <f t="shared" si="127"/>
        <v>3405.9749999999999</v>
      </c>
      <c r="GE61" s="60">
        <f t="shared" si="128"/>
        <v>1692.4314999999999</v>
      </c>
      <c r="GF61" s="29">
        <v>1661.8779999999999</v>
      </c>
      <c r="GG61" s="30">
        <v>1722.9849999999999</v>
      </c>
      <c r="GH61" s="29"/>
      <c r="GI61" s="60">
        <f t="shared" si="129"/>
        <v>2646.2914999999998</v>
      </c>
      <c r="GJ61" s="29">
        <v>2538.0949999999998</v>
      </c>
      <c r="GK61" s="30">
        <v>2754.4879999999998</v>
      </c>
      <c r="GL61" s="29"/>
      <c r="GM61" s="71">
        <f>DW61/C61</f>
        <v>0.53311468410826268</v>
      </c>
      <c r="GN61" s="62"/>
    </row>
    <row r="62" spans="1:196" x14ac:dyDescent="0.2">
      <c r="A62" s="1"/>
      <c r="B62" s="72" t="s">
        <v>212</v>
      </c>
      <c r="C62" s="28">
        <v>2048.5320000000002</v>
      </c>
      <c r="D62" s="29">
        <v>1987.1660000000002</v>
      </c>
      <c r="E62" s="29">
        <v>1786.3050000000001</v>
      </c>
      <c r="F62" s="29">
        <v>216</v>
      </c>
      <c r="G62" s="29">
        <v>1705.2</v>
      </c>
      <c r="H62" s="29">
        <f t="shared" si="65"/>
        <v>2264.5320000000002</v>
      </c>
      <c r="I62" s="30">
        <f t="shared" si="66"/>
        <v>2002.3050000000001</v>
      </c>
      <c r="J62" s="29"/>
      <c r="K62" s="31">
        <v>35.326000000000001</v>
      </c>
      <c r="L62" s="32">
        <v>11.384</v>
      </c>
      <c r="M62" s="32">
        <v>0.14299999999999999</v>
      </c>
      <c r="N62" s="33">
        <f t="shared" si="67"/>
        <v>46.853000000000002</v>
      </c>
      <c r="O62" s="32">
        <v>31.535999999999994</v>
      </c>
      <c r="P62" s="33">
        <f t="shared" si="68"/>
        <v>15.317000000000007</v>
      </c>
      <c r="Q62" s="32">
        <v>-0.125</v>
      </c>
      <c r="R62" s="33">
        <f t="shared" si="69"/>
        <v>15.442000000000007</v>
      </c>
      <c r="S62" s="32">
        <v>5.4550000000000001</v>
      </c>
      <c r="T62" s="32">
        <v>-4.9000000000000002E-2</v>
      </c>
      <c r="U62" s="32">
        <v>-0.54700000000000004</v>
      </c>
      <c r="V62" s="33">
        <f t="shared" si="70"/>
        <v>20.301000000000005</v>
      </c>
      <c r="W62" s="32">
        <v>4.1369999999999996</v>
      </c>
      <c r="X62" s="34">
        <f t="shared" si="71"/>
        <v>16.164000000000005</v>
      </c>
      <c r="Y62" s="32"/>
      <c r="Z62" s="35">
        <f t="shared" si="72"/>
        <v>1.7777075493441413E-2</v>
      </c>
      <c r="AA62" s="36">
        <f t="shared" si="73"/>
        <v>5.7287614623036023E-3</v>
      </c>
      <c r="AB62" s="37">
        <f t="shared" si="74"/>
        <v>0.6034558640616926</v>
      </c>
      <c r="AC62" s="37">
        <f t="shared" si="75"/>
        <v>0.60289057123193379</v>
      </c>
      <c r="AD62" s="37">
        <f t="shared" si="76"/>
        <v>0.67308390071073343</v>
      </c>
      <c r="AE62" s="36">
        <f t="shared" si="77"/>
        <v>1.5869836742375822E-2</v>
      </c>
      <c r="AF62" s="36">
        <f t="shared" si="78"/>
        <v>8.1341971430670627E-3</v>
      </c>
      <c r="AG62" s="36">
        <f>X62/DU62</f>
        <v>1.6819322867213826E-2</v>
      </c>
      <c r="AH62" s="36">
        <f>(P62+S62+T62)/DU62</f>
        <v>2.1563154403444203E-2</v>
      </c>
      <c r="AI62" s="36">
        <f>R62/DU62</f>
        <v>1.6068051454807965E-2</v>
      </c>
      <c r="AJ62" s="38">
        <f>X62/FO62</f>
        <v>7.4345612348620416E-2</v>
      </c>
      <c r="AK62" s="32"/>
      <c r="AL62" s="44">
        <f t="shared" si="79"/>
        <v>0.10534571736197922</v>
      </c>
      <c r="AM62" s="37">
        <f t="shared" si="80"/>
        <v>9.8498106723518122E-2</v>
      </c>
      <c r="AN62" s="38">
        <f t="shared" si="81"/>
        <v>3.9761803570873291E-2</v>
      </c>
      <c r="AO62" s="32"/>
      <c r="AP62" s="44">
        <f t="shared" si="82"/>
        <v>0.95459621957056606</v>
      </c>
      <c r="AQ62" s="37">
        <f t="shared" si="83"/>
        <v>0.94130427942362505</v>
      </c>
      <c r="AR62" s="37">
        <f t="shared" si="84"/>
        <v>-5.9322480683728647E-2</v>
      </c>
      <c r="AS62" s="37">
        <f t="shared" si="85"/>
        <v>0.11122745458699204</v>
      </c>
      <c r="AT62" s="42">
        <v>1.1299999999999999</v>
      </c>
      <c r="AU62" s="64">
        <v>1.28</v>
      </c>
      <c r="AV62" s="32"/>
      <c r="AW62" s="44">
        <f>FQ62/C62</f>
        <v>0.11004172744189497</v>
      </c>
      <c r="AX62" s="37">
        <v>0.10249999999999999</v>
      </c>
      <c r="AY62" s="37">
        <f t="shared" si="86"/>
        <v>0.22329999999999997</v>
      </c>
      <c r="AZ62" s="37">
        <f t="shared" si="87"/>
        <v>0.22329999999999997</v>
      </c>
      <c r="BA62" s="38">
        <f t="shared" si="88"/>
        <v>0.22329999999999997</v>
      </c>
      <c r="BB62" s="32"/>
      <c r="BC62" s="44">
        <f t="shared" si="89"/>
        <v>0.20746204104168584</v>
      </c>
      <c r="BD62" s="37">
        <f t="shared" si="90"/>
        <v>0.20967056225269162</v>
      </c>
      <c r="BE62" s="38">
        <f t="shared" si="91"/>
        <v>0.21244777767553141</v>
      </c>
      <c r="BF62" s="32"/>
      <c r="BG62" s="44"/>
      <c r="BH62" s="38"/>
      <c r="BI62" s="32"/>
      <c r="BJ62" s="44"/>
      <c r="BK62" s="38"/>
      <c r="BL62" s="32"/>
      <c r="BM62" s="35">
        <f>Q62/FS62</f>
        <v>-7.3478301122895407E-5</v>
      </c>
      <c r="BN62" s="37">
        <f t="shared" si="92"/>
        <v>-6.031945181682187E-3</v>
      </c>
      <c r="BO62" s="36">
        <f>FA62/E62</f>
        <v>7.582691645603633E-3</v>
      </c>
      <c r="BP62" s="37">
        <f t="shared" si="93"/>
        <v>5.7998878131703901E-2</v>
      </c>
      <c r="BQ62" s="37">
        <f t="shared" si="94"/>
        <v>0.78889383391973933</v>
      </c>
      <c r="BR62" s="38">
        <f t="shared" si="95"/>
        <v>0.81166705372058701</v>
      </c>
      <c r="BS62" s="32"/>
      <c r="BT62" s="31">
        <v>69.950999999999993</v>
      </c>
      <c r="BU62" s="32">
        <v>35.371000000000002</v>
      </c>
      <c r="BV62" s="33">
        <f t="shared" si="96"/>
        <v>105.322</v>
      </c>
      <c r="BW62" s="29">
        <v>1786.3050000000001</v>
      </c>
      <c r="BX62" s="32">
        <v>3.2349999999999999</v>
      </c>
      <c r="BY62" s="32">
        <v>4.88</v>
      </c>
      <c r="BZ62" s="33">
        <f t="shared" si="97"/>
        <v>1778.19</v>
      </c>
      <c r="CA62" s="32">
        <v>122.53100000000001</v>
      </c>
      <c r="CB62" s="32">
        <v>30.835000000000001</v>
      </c>
      <c r="CC62" s="33">
        <f t="shared" si="98"/>
        <v>153.36600000000001</v>
      </c>
      <c r="CD62" s="32">
        <v>2.008</v>
      </c>
      <c r="CE62" s="32">
        <v>0.96</v>
      </c>
      <c r="CF62" s="32">
        <v>3.23</v>
      </c>
      <c r="CG62" s="32">
        <v>5.4559999999999675</v>
      </c>
      <c r="CH62" s="33">
        <f t="shared" si="99"/>
        <v>2048.5320000000002</v>
      </c>
      <c r="CI62" s="32">
        <v>106.32899999999999</v>
      </c>
      <c r="CJ62" s="29">
        <v>1705.2</v>
      </c>
      <c r="CK62" s="33">
        <f t="shared" si="100"/>
        <v>1811.529</v>
      </c>
      <c r="CL62" s="32">
        <v>0</v>
      </c>
      <c r="CM62" s="32">
        <v>11.57900000000015</v>
      </c>
      <c r="CN62" s="33">
        <f t="shared" si="101"/>
        <v>11.57900000000015</v>
      </c>
      <c r="CO62" s="32">
        <v>0</v>
      </c>
      <c r="CP62" s="32">
        <v>225.42400000000001</v>
      </c>
      <c r="CQ62" s="65">
        <f t="shared" si="102"/>
        <v>2048.5320000000002</v>
      </c>
      <c r="CR62" s="32"/>
      <c r="CS62" s="66">
        <v>227.85300000000001</v>
      </c>
      <c r="CT62" s="32"/>
      <c r="CU62" s="28">
        <v>25</v>
      </c>
      <c r="CV62" s="113">
        <v>0</v>
      </c>
      <c r="CW62" s="113">
        <v>20</v>
      </c>
      <c r="CX62" s="113">
        <v>20</v>
      </c>
      <c r="CY62" s="113">
        <v>15</v>
      </c>
      <c r="CZ62" s="30">
        <v>0</v>
      </c>
      <c r="DA62" s="30">
        <f t="shared" si="103"/>
        <v>80</v>
      </c>
      <c r="DB62" s="38">
        <f t="shared" si="104"/>
        <v>3.9052355540455309E-2</v>
      </c>
      <c r="DC62" s="32"/>
      <c r="DD62" s="60" t="s">
        <v>227</v>
      </c>
      <c r="DE62" s="54">
        <v>19.8</v>
      </c>
      <c r="DF62" s="68">
        <v>3</v>
      </c>
      <c r="DG62" s="60"/>
      <c r="DH62" s="68"/>
      <c r="DI62" s="70" t="s">
        <v>239</v>
      </c>
      <c r="DJ62" s="125">
        <v>2.4943520000277569E-3</v>
      </c>
      <c r="DK62" s="126">
        <v>2.5511665171906689E-3</v>
      </c>
      <c r="DL62" s="54"/>
      <c r="DM62" s="28">
        <v>215.46350979999997</v>
      </c>
      <c r="DN62" s="29">
        <v>215.46350979999997</v>
      </c>
      <c r="DO62" s="30">
        <v>215.46350979999997</v>
      </c>
      <c r="DP62" s="29"/>
      <c r="DQ62" s="28">
        <v>225.44900000000001</v>
      </c>
      <c r="DR62" s="29">
        <v>227.84899999999999</v>
      </c>
      <c r="DS62" s="30">
        <v>230.86699999999999</v>
      </c>
      <c r="DT62" s="54"/>
      <c r="DU62" s="60">
        <f t="shared" si="105"/>
        <v>961.03749999999991</v>
      </c>
      <c r="DV62" s="29">
        <v>957.16899999999998</v>
      </c>
      <c r="DW62" s="30">
        <v>964.90599999999995</v>
      </c>
      <c r="DX62" s="29"/>
      <c r="DY62" s="67">
        <v>1086.7</v>
      </c>
      <c r="DZ62" s="54"/>
      <c r="EA62" s="28">
        <v>112.279</v>
      </c>
      <c r="EB62" s="29">
        <v>23.521999999999998</v>
      </c>
      <c r="EC62" s="29">
        <v>70.825999999999993</v>
      </c>
      <c r="ED62" s="29">
        <v>27.111000000000001</v>
      </c>
      <c r="EE62" s="29">
        <v>125.764</v>
      </c>
      <c r="EF62" s="29">
        <v>9.4740000000000002</v>
      </c>
      <c r="EG62" s="29">
        <v>8.0969999999999995</v>
      </c>
      <c r="EH62" s="29">
        <v>2.7000000000271029E-2</v>
      </c>
      <c r="EI62" s="30">
        <v>1409.2049999999999</v>
      </c>
      <c r="EJ62" s="30">
        <f t="shared" si="106"/>
        <v>1786.3050000000001</v>
      </c>
      <c r="EK62" s="136">
        <v>1589</v>
      </c>
      <c r="EL62" s="137">
        <f t="shared" si="107"/>
        <v>0.88954573826978034</v>
      </c>
      <c r="EM62" s="54"/>
      <c r="EN62" s="44">
        <f t="shared" si="108"/>
        <v>6.285544741799412E-2</v>
      </c>
      <c r="EO62" s="37">
        <f t="shared" si="109"/>
        <v>1.3167964037496396E-2</v>
      </c>
      <c r="EP62" s="37">
        <f t="shared" si="110"/>
        <v>3.9649443963936722E-2</v>
      </c>
      <c r="EQ62" s="37">
        <f t="shared" si="111"/>
        <v>1.5177139402285723E-2</v>
      </c>
      <c r="ER62" s="37">
        <f t="shared" si="112"/>
        <v>7.0404550174802169E-2</v>
      </c>
      <c r="ES62" s="37">
        <f t="shared" si="113"/>
        <v>5.3036855408230953E-3</v>
      </c>
      <c r="ET62" s="37">
        <f t="shared" si="114"/>
        <v>4.5328205429643869E-3</v>
      </c>
      <c r="EU62" s="37">
        <f t="shared" si="115"/>
        <v>1.5114999958165615E-5</v>
      </c>
      <c r="EV62" s="37">
        <f t="shared" si="116"/>
        <v>0.78889383391973933</v>
      </c>
      <c r="EW62" s="70">
        <f t="shared" si="117"/>
        <v>1</v>
      </c>
      <c r="EX62" s="54"/>
      <c r="EY62" s="31">
        <v>8.2129999999999992</v>
      </c>
      <c r="EZ62" s="32">
        <v>5.3319999999999999</v>
      </c>
      <c r="FA62" s="65">
        <f t="shared" si="118"/>
        <v>13.544999999999998</v>
      </c>
      <c r="FC62" s="31">
        <f>BX62</f>
        <v>3.2349999999999999</v>
      </c>
      <c r="FD62" s="32">
        <f>BY62</f>
        <v>4.88</v>
      </c>
      <c r="FE62" s="65">
        <f t="shared" si="119"/>
        <v>8.1150000000000002</v>
      </c>
      <c r="FG62" s="28">
        <f>FK62*E62</f>
        <v>1409.2049999999999</v>
      </c>
      <c r="FH62" s="29">
        <f>E62*FL62</f>
        <v>377.10000000000008</v>
      </c>
      <c r="FI62" s="30">
        <f t="shared" si="120"/>
        <v>1786.3050000000001</v>
      </c>
      <c r="FK62" s="44">
        <v>0.78889383391973933</v>
      </c>
      <c r="FL62" s="37">
        <v>0.21110616608026067</v>
      </c>
      <c r="FM62" s="38">
        <f t="shared" si="121"/>
        <v>1</v>
      </c>
      <c r="FN62" s="54"/>
      <c r="FO62" s="60">
        <f t="shared" si="122"/>
        <v>217.417</v>
      </c>
      <c r="FP62" s="29">
        <v>209.41</v>
      </c>
      <c r="FQ62" s="30">
        <v>225.42400000000001</v>
      </c>
      <c r="FS62" s="60">
        <f t="shared" si="123"/>
        <v>1701.1824999999999</v>
      </c>
      <c r="FT62" s="29">
        <v>1616.06</v>
      </c>
      <c r="FU62" s="30">
        <v>1786.3050000000001</v>
      </c>
      <c r="FW62" s="60">
        <f t="shared" si="124"/>
        <v>211.35300000000001</v>
      </c>
      <c r="FX62" s="29">
        <v>206.70599999999999</v>
      </c>
      <c r="FY62" s="30">
        <v>216</v>
      </c>
      <c r="GA62" s="60">
        <f t="shared" si="125"/>
        <v>1912.5355</v>
      </c>
      <c r="GB62" s="54">
        <f t="shared" si="126"/>
        <v>1822.7659999999998</v>
      </c>
      <c r="GC62" s="68">
        <f t="shared" si="127"/>
        <v>2002.3050000000001</v>
      </c>
      <c r="GE62" s="60">
        <f t="shared" si="128"/>
        <v>1672.5954999999999</v>
      </c>
      <c r="GF62" s="29">
        <v>1639.991</v>
      </c>
      <c r="GG62" s="30">
        <v>1705.2</v>
      </c>
      <c r="GH62" s="29"/>
      <c r="GI62" s="60">
        <f t="shared" si="129"/>
        <v>1987.1660000000002</v>
      </c>
      <c r="GJ62" s="29">
        <v>1925.8</v>
      </c>
      <c r="GK62" s="30">
        <v>2048.5320000000002</v>
      </c>
      <c r="GL62" s="29"/>
      <c r="GM62" s="71">
        <f>DW62/C62</f>
        <v>0.47102315218898211</v>
      </c>
      <c r="GN62" s="62"/>
    </row>
    <row r="63" spans="1:196" x14ac:dyDescent="0.2">
      <c r="A63" s="1"/>
      <c r="B63" s="72" t="s">
        <v>209</v>
      </c>
      <c r="C63" s="28">
        <v>1726.95</v>
      </c>
      <c r="D63" s="29">
        <v>1697.1444999999999</v>
      </c>
      <c r="E63" s="29">
        <v>1420.604</v>
      </c>
      <c r="F63" s="29">
        <v>692</v>
      </c>
      <c r="G63" s="29">
        <v>1313.711</v>
      </c>
      <c r="H63" s="29">
        <f t="shared" si="65"/>
        <v>2418.9499999999998</v>
      </c>
      <c r="I63" s="30">
        <f t="shared" si="66"/>
        <v>2112.6040000000003</v>
      </c>
      <c r="J63" s="29"/>
      <c r="K63" s="31">
        <v>30.472000000000001</v>
      </c>
      <c r="L63" s="32">
        <v>8.7140000000000004</v>
      </c>
      <c r="M63" s="32">
        <v>0.218</v>
      </c>
      <c r="N63" s="33">
        <f t="shared" si="67"/>
        <v>39.404000000000003</v>
      </c>
      <c r="O63" s="32">
        <v>26.668000000000003</v>
      </c>
      <c r="P63" s="33">
        <f t="shared" si="68"/>
        <v>12.736000000000001</v>
      </c>
      <c r="Q63" s="32">
        <v>2.3290000000000002</v>
      </c>
      <c r="R63" s="33">
        <f t="shared" si="69"/>
        <v>10.407</v>
      </c>
      <c r="S63" s="32">
        <v>2.677</v>
      </c>
      <c r="T63" s="32">
        <v>0.61099999999999999</v>
      </c>
      <c r="U63" s="32">
        <v>0.495</v>
      </c>
      <c r="V63" s="33">
        <f t="shared" si="70"/>
        <v>14.19</v>
      </c>
      <c r="W63" s="32">
        <v>3.0910000000000002</v>
      </c>
      <c r="X63" s="34">
        <f t="shared" si="71"/>
        <v>11.099</v>
      </c>
      <c r="Y63" s="32"/>
      <c r="Z63" s="35">
        <f t="shared" si="72"/>
        <v>1.7954864774331239E-2</v>
      </c>
      <c r="AA63" s="36">
        <f t="shared" si="73"/>
        <v>5.134506814240037E-3</v>
      </c>
      <c r="AB63" s="37">
        <f t="shared" si="74"/>
        <v>0.62466035791248953</v>
      </c>
      <c r="AC63" s="37">
        <f t="shared" si="75"/>
        <v>0.6337301870202704</v>
      </c>
      <c r="AD63" s="37">
        <f t="shared" si="76"/>
        <v>0.67678408283423008</v>
      </c>
      <c r="AE63" s="36">
        <f t="shared" si="77"/>
        <v>1.5713452802634073E-2</v>
      </c>
      <c r="AF63" s="36">
        <f t="shared" si="78"/>
        <v>6.5398084841921241E-3</v>
      </c>
      <c r="AG63" s="36">
        <f>X63/DU63</f>
        <v>1.3679281908567329E-2</v>
      </c>
      <c r="AH63" s="36">
        <f>(P63+S63+T63)/DU63</f>
        <v>1.9749239868716361E-2</v>
      </c>
      <c r="AI63" s="36">
        <f>R63/DU63</f>
        <v>1.2826406597212379E-2</v>
      </c>
      <c r="AJ63" s="38">
        <f>X63/FO63</f>
        <v>5.1604894072574174E-2</v>
      </c>
      <c r="AK63" s="32"/>
      <c r="AL63" s="44">
        <f t="shared" si="79"/>
        <v>5.0431048187630716E-2</v>
      </c>
      <c r="AM63" s="37">
        <f t="shared" si="80"/>
        <v>1.6945693200301933E-2</v>
      </c>
      <c r="AN63" s="38">
        <f t="shared" si="81"/>
        <v>0.10858507013300875</v>
      </c>
      <c r="AO63" s="32"/>
      <c r="AP63" s="44">
        <f t="shared" si="82"/>
        <v>0.92475524495214712</v>
      </c>
      <c r="AQ63" s="37">
        <f t="shared" si="83"/>
        <v>0.87633780982087817</v>
      </c>
      <c r="AR63" s="37">
        <f t="shared" si="84"/>
        <v>-3.0484959031819116E-2</v>
      </c>
      <c r="AS63" s="37">
        <f t="shared" si="85"/>
        <v>0.1378308578708127</v>
      </c>
      <c r="AT63" s="42">
        <v>1.48</v>
      </c>
      <c r="AU63" s="64">
        <v>1.34</v>
      </c>
      <c r="AV63" s="32"/>
      <c r="AW63" s="44">
        <f>FQ63/C63</f>
        <v>0.12689597266857755</v>
      </c>
      <c r="AX63" s="37">
        <v>0.1061</v>
      </c>
      <c r="AY63" s="37">
        <f t="shared" si="86"/>
        <v>0.22159999999999996</v>
      </c>
      <c r="AZ63" s="37">
        <f t="shared" si="87"/>
        <v>0.22159999999999996</v>
      </c>
      <c r="BA63" s="38">
        <f t="shared" si="88"/>
        <v>0.22159999999999996</v>
      </c>
      <c r="BB63" s="32"/>
      <c r="BC63" s="44">
        <f t="shared" si="89"/>
        <v>0.1938</v>
      </c>
      <c r="BD63" s="37">
        <f t="shared" si="90"/>
        <v>0.1986</v>
      </c>
      <c r="BE63" s="38">
        <f t="shared" si="91"/>
        <v>0.20480000000000001</v>
      </c>
      <c r="BF63" s="32"/>
      <c r="BG63" s="44"/>
      <c r="BH63" s="38"/>
      <c r="BI63" s="32"/>
      <c r="BJ63" s="44"/>
      <c r="BK63" s="38"/>
      <c r="BL63" s="32"/>
      <c r="BM63" s="35">
        <f>Q63/FS63</f>
        <v>1.6797661742405802E-3</v>
      </c>
      <c r="BN63" s="37">
        <f t="shared" si="92"/>
        <v>0.14534448327508737</v>
      </c>
      <c r="BO63" s="36">
        <f>FA63/E63</f>
        <v>1.3986304416994461E-2</v>
      </c>
      <c r="BP63" s="37">
        <f t="shared" si="93"/>
        <v>8.6966227217816064E-2</v>
      </c>
      <c r="BQ63" s="37">
        <f t="shared" si="94"/>
        <v>0.90348330710036007</v>
      </c>
      <c r="BR63" s="38">
        <f t="shared" si="95"/>
        <v>0.93509810641274926</v>
      </c>
      <c r="BS63" s="32"/>
      <c r="BT63" s="31">
        <v>30.257000000000001</v>
      </c>
      <c r="BU63" s="32">
        <v>52.652000000000001</v>
      </c>
      <c r="BV63" s="33">
        <f t="shared" si="96"/>
        <v>82.909000000000006</v>
      </c>
      <c r="BW63" s="29">
        <v>1420.604</v>
      </c>
      <c r="BX63" s="32">
        <v>6.7249999999999996</v>
      </c>
      <c r="BY63" s="32">
        <v>2.6</v>
      </c>
      <c r="BZ63" s="33">
        <f t="shared" si="97"/>
        <v>1411.2790000000002</v>
      </c>
      <c r="CA63" s="32">
        <v>155.11699999999999</v>
      </c>
      <c r="CB63" s="32">
        <v>55.954999999999998</v>
      </c>
      <c r="CC63" s="33">
        <f t="shared" si="98"/>
        <v>211.072</v>
      </c>
      <c r="CD63" s="32">
        <v>0</v>
      </c>
      <c r="CE63" s="32">
        <v>0</v>
      </c>
      <c r="CF63" s="32">
        <v>13.818</v>
      </c>
      <c r="CG63" s="32">
        <v>7.8719999999997139</v>
      </c>
      <c r="CH63" s="33">
        <f t="shared" si="99"/>
        <v>1726.9499999999998</v>
      </c>
      <c r="CI63" s="32">
        <v>85.468999999999994</v>
      </c>
      <c r="CJ63" s="29">
        <v>1313.711</v>
      </c>
      <c r="CK63" s="33">
        <f t="shared" si="100"/>
        <v>1399.18</v>
      </c>
      <c r="CL63" s="32">
        <v>99.912000000000006</v>
      </c>
      <c r="CM63" s="32">
        <v>8.714999999999975</v>
      </c>
      <c r="CN63" s="33">
        <f t="shared" si="101"/>
        <v>108.62699999999998</v>
      </c>
      <c r="CO63" s="32">
        <v>0</v>
      </c>
      <c r="CP63" s="32">
        <v>219.143</v>
      </c>
      <c r="CQ63" s="65">
        <f t="shared" si="102"/>
        <v>1726.95</v>
      </c>
      <c r="CR63" s="32"/>
      <c r="CS63" s="66">
        <v>238.02700000000002</v>
      </c>
      <c r="CT63" s="32"/>
      <c r="CU63" s="28">
        <v>50</v>
      </c>
      <c r="CV63" s="113">
        <v>50</v>
      </c>
      <c r="CW63" s="113">
        <v>35</v>
      </c>
      <c r="CX63" s="113">
        <v>50</v>
      </c>
      <c r="CY63" s="113">
        <v>0</v>
      </c>
      <c r="CZ63" s="30">
        <v>0</v>
      </c>
      <c r="DA63" s="30">
        <f t="shared" si="103"/>
        <v>185</v>
      </c>
      <c r="DB63" s="38">
        <f t="shared" si="104"/>
        <v>0.10712527867048843</v>
      </c>
      <c r="DC63" s="32"/>
      <c r="DD63" s="60" t="s">
        <v>221</v>
      </c>
      <c r="DE63" s="54">
        <v>14</v>
      </c>
      <c r="DF63" s="68">
        <v>3</v>
      </c>
      <c r="DG63" s="69" t="s">
        <v>154</v>
      </c>
      <c r="DH63" s="68"/>
      <c r="DI63" s="70" t="s">
        <v>239</v>
      </c>
      <c r="DJ63" s="125">
        <v>8.7879065767362576E-3</v>
      </c>
      <c r="DK63" s="126">
        <v>8.1696282608010613E-3</v>
      </c>
      <c r="DL63" s="54"/>
      <c r="DM63" s="28">
        <v>180.35403519999997</v>
      </c>
      <c r="DN63" s="29">
        <v>180.35403519999997</v>
      </c>
      <c r="DO63" s="30">
        <v>180.35403519999997</v>
      </c>
      <c r="DP63" s="29"/>
      <c r="DQ63" s="28">
        <v>217.56409371297147</v>
      </c>
      <c r="DR63" s="29">
        <v>222.9526780773794</v>
      </c>
      <c r="DS63" s="30">
        <v>229.91293288140639</v>
      </c>
      <c r="DT63" s="54"/>
      <c r="DU63" s="60">
        <f t="shared" si="105"/>
        <v>811.37300000000005</v>
      </c>
      <c r="DV63" s="29">
        <v>808.87400000000002</v>
      </c>
      <c r="DW63" s="30">
        <v>813.87199999999996</v>
      </c>
      <c r="DX63" s="29"/>
      <c r="DY63" s="67">
        <v>1122.621742584992</v>
      </c>
      <c r="DZ63" s="54"/>
      <c r="EA63" s="28">
        <v>9.2970000000000006</v>
      </c>
      <c r="EB63" s="29">
        <v>11.292</v>
      </c>
      <c r="EC63" s="29">
        <v>35.268000000000001</v>
      </c>
      <c r="ED63" s="29">
        <v>27.634</v>
      </c>
      <c r="EE63" s="29">
        <v>40.393000000000001</v>
      </c>
      <c r="EF63" s="29">
        <v>10.707000000000001</v>
      </c>
      <c r="EG63" s="29">
        <v>2.5209999999999999</v>
      </c>
      <c r="EH63" s="29">
        <v>0</v>
      </c>
      <c r="EI63" s="30">
        <v>1283.492</v>
      </c>
      <c r="EJ63" s="30">
        <f t="shared" si="106"/>
        <v>1420.604</v>
      </c>
      <c r="EK63" s="136">
        <v>1329.4</v>
      </c>
      <c r="EL63" s="137">
        <f t="shared" si="107"/>
        <v>0.93579913895779543</v>
      </c>
      <c r="EM63" s="54"/>
      <c r="EN63" s="44">
        <f t="shared" si="108"/>
        <v>6.5443994244701554E-3</v>
      </c>
      <c r="EO63" s="37">
        <f t="shared" si="109"/>
        <v>7.9487316662490044E-3</v>
      </c>
      <c r="EP63" s="37">
        <f t="shared" si="110"/>
        <v>2.4826059901281426E-2</v>
      </c>
      <c r="EQ63" s="37">
        <f t="shared" si="111"/>
        <v>1.9452289307928177E-2</v>
      </c>
      <c r="ER63" s="37">
        <f t="shared" si="112"/>
        <v>2.8433680321891253E-2</v>
      </c>
      <c r="ES63" s="37">
        <f t="shared" si="113"/>
        <v>7.5369349938476876E-3</v>
      </c>
      <c r="ET63" s="37">
        <f t="shared" si="114"/>
        <v>1.7745972839721695E-3</v>
      </c>
      <c r="EU63" s="37">
        <f t="shared" si="115"/>
        <v>0</v>
      </c>
      <c r="EV63" s="37">
        <f t="shared" si="116"/>
        <v>0.90348330710036007</v>
      </c>
      <c r="EW63" s="70">
        <f t="shared" si="117"/>
        <v>1</v>
      </c>
      <c r="EX63" s="54"/>
      <c r="EY63" s="31">
        <v>11.747</v>
      </c>
      <c r="EZ63" s="32">
        <v>8.1219999999999999</v>
      </c>
      <c r="FA63" s="65">
        <f t="shared" si="118"/>
        <v>19.869</v>
      </c>
      <c r="FC63" s="31">
        <f>BX63</f>
        <v>6.7249999999999996</v>
      </c>
      <c r="FD63" s="32">
        <f>BY63</f>
        <v>2.6</v>
      </c>
      <c r="FE63" s="65">
        <f t="shared" si="119"/>
        <v>9.3249999999999993</v>
      </c>
      <c r="FG63" s="28">
        <f>FK63*E63</f>
        <v>1283.492</v>
      </c>
      <c r="FH63" s="29">
        <f>E63*FL63</f>
        <v>137.11200000000008</v>
      </c>
      <c r="FI63" s="30">
        <f t="shared" si="120"/>
        <v>1420.604</v>
      </c>
      <c r="FK63" s="44">
        <v>0.90348330710036007</v>
      </c>
      <c r="FL63" s="37">
        <v>9.6516692899639933E-2</v>
      </c>
      <c r="FM63" s="38">
        <f t="shared" si="121"/>
        <v>1</v>
      </c>
      <c r="FN63" s="54"/>
      <c r="FO63" s="60">
        <f t="shared" si="122"/>
        <v>215.07650000000001</v>
      </c>
      <c r="FP63" s="29">
        <v>211.01</v>
      </c>
      <c r="FQ63" s="30">
        <v>219.143</v>
      </c>
      <c r="FS63" s="60">
        <f t="shared" si="123"/>
        <v>1386.5025000000001</v>
      </c>
      <c r="FT63" s="29">
        <v>1352.4010000000001</v>
      </c>
      <c r="FU63" s="30">
        <v>1420.604</v>
      </c>
      <c r="FW63" s="60">
        <f t="shared" si="124"/>
        <v>708.5</v>
      </c>
      <c r="FX63" s="29">
        <v>725</v>
      </c>
      <c r="FY63" s="30">
        <v>692</v>
      </c>
      <c r="GA63" s="60">
        <f t="shared" si="125"/>
        <v>2095.0025000000001</v>
      </c>
      <c r="GB63" s="54">
        <f t="shared" si="126"/>
        <v>2077.4009999999998</v>
      </c>
      <c r="GC63" s="68">
        <f t="shared" si="127"/>
        <v>2112.6040000000003</v>
      </c>
      <c r="GE63" s="60">
        <f t="shared" si="128"/>
        <v>1249.3724999999999</v>
      </c>
      <c r="GF63" s="29">
        <v>1185.0340000000001</v>
      </c>
      <c r="GG63" s="30">
        <v>1313.711</v>
      </c>
      <c r="GH63" s="29"/>
      <c r="GI63" s="60">
        <f t="shared" si="129"/>
        <v>1697.1444999999999</v>
      </c>
      <c r="GJ63" s="29">
        <v>1667.3389999999999</v>
      </c>
      <c r="GK63" s="30">
        <v>1726.95</v>
      </c>
      <c r="GL63" s="29"/>
      <c r="GM63" s="71">
        <f>DW63/C63</f>
        <v>0.4712771070384203</v>
      </c>
      <c r="GN63" s="62"/>
    </row>
    <row r="64" spans="1:196" ht="13.5" customHeight="1" x14ac:dyDescent="0.2">
      <c r="A64" s="1"/>
      <c r="B64" s="72" t="s">
        <v>243</v>
      </c>
      <c r="C64" s="28">
        <v>5510.835</v>
      </c>
      <c r="D64" s="29">
        <v>5332.0120000000006</v>
      </c>
      <c r="E64" s="29">
        <v>4857.1869999999999</v>
      </c>
      <c r="F64" s="29">
        <v>376.64699999999999</v>
      </c>
      <c r="G64" s="29">
        <v>3523.9369999999999</v>
      </c>
      <c r="H64" s="29">
        <f t="shared" si="65"/>
        <v>5887.482</v>
      </c>
      <c r="I64" s="30">
        <f t="shared" si="66"/>
        <v>5233.8339999999998</v>
      </c>
      <c r="J64" s="29"/>
      <c r="K64" s="31">
        <v>96.253</v>
      </c>
      <c r="L64" s="32">
        <v>12.196</v>
      </c>
      <c r="M64" s="32">
        <v>8.6000000000000021E-2</v>
      </c>
      <c r="N64" s="33">
        <f t="shared" si="67"/>
        <v>108.535</v>
      </c>
      <c r="O64" s="32">
        <v>49.813000000000002</v>
      </c>
      <c r="P64" s="33">
        <f t="shared" si="68"/>
        <v>58.721999999999994</v>
      </c>
      <c r="Q64" s="32">
        <v>2.4569999999999999</v>
      </c>
      <c r="R64" s="33">
        <f t="shared" si="69"/>
        <v>56.264999999999993</v>
      </c>
      <c r="S64" s="32">
        <v>1.6140000000000001</v>
      </c>
      <c r="T64" s="32">
        <v>1.198</v>
      </c>
      <c r="U64" s="32">
        <v>1.4</v>
      </c>
      <c r="V64" s="33">
        <f t="shared" si="70"/>
        <v>60.47699999999999</v>
      </c>
      <c r="W64" s="32">
        <v>13.723999999999998</v>
      </c>
      <c r="X64" s="34">
        <f t="shared" si="71"/>
        <v>46.752999999999993</v>
      </c>
      <c r="Y64" s="32"/>
      <c r="Z64" s="35">
        <f t="shared" si="72"/>
        <v>1.8051909860667979E-2</v>
      </c>
      <c r="AA64" s="36">
        <f t="shared" si="73"/>
        <v>2.2873166827081406E-3</v>
      </c>
      <c r="AB64" s="37">
        <f t="shared" si="74"/>
        <v>0.44736723935085815</v>
      </c>
      <c r="AC64" s="37">
        <f t="shared" si="75"/>
        <v>0.45223288454729504</v>
      </c>
      <c r="AD64" s="37">
        <f t="shared" si="76"/>
        <v>0.45895793983507627</v>
      </c>
      <c r="AE64" s="36">
        <f t="shared" si="77"/>
        <v>9.3422520429436388E-3</v>
      </c>
      <c r="AF64" s="36">
        <f t="shared" si="78"/>
        <v>8.7683598611555981E-3</v>
      </c>
      <c r="AG64" s="36">
        <f>X64/DU64</f>
        <v>1.6781458234886932E-2</v>
      </c>
      <c r="AH64" s="36">
        <f>(P64+S64+T64)/DU64</f>
        <v>2.2086930272400326E-2</v>
      </c>
      <c r="AI64" s="36">
        <f>R64/DU64</f>
        <v>2.0195682578356751E-2</v>
      </c>
      <c r="AJ64" s="38">
        <f>X64/FO64</f>
        <v>9.6163972191369448E-2</v>
      </c>
      <c r="AK64" s="32"/>
      <c r="AL64" s="44">
        <f t="shared" si="79"/>
        <v>6.7529346036524038E-2</v>
      </c>
      <c r="AM64" s="37">
        <f t="shared" si="80"/>
        <v>5.2236112867462374E-2</v>
      </c>
      <c r="AN64" s="38">
        <f t="shared" si="81"/>
        <v>8.3285685125889672E-2</v>
      </c>
      <c r="AO64" s="32"/>
      <c r="AP64" s="44">
        <f t="shared" si="82"/>
        <v>0.72550984757226766</v>
      </c>
      <c r="AQ64" s="37">
        <f t="shared" si="83"/>
        <v>0.71392232167475711</v>
      </c>
      <c r="AR64" s="37">
        <f t="shared" si="84"/>
        <v>0.15039880526272334</v>
      </c>
      <c r="AS64" s="37">
        <f t="shared" si="85"/>
        <v>0.10583931473179654</v>
      </c>
      <c r="AT64" s="42">
        <v>4.4000000000000004</v>
      </c>
      <c r="AU64" s="64">
        <v>1.24</v>
      </c>
      <c r="AV64" s="32"/>
      <c r="AW64" s="44">
        <f>FQ64/C64</f>
        <v>9.5555029319513277E-2</v>
      </c>
      <c r="AX64" s="37">
        <v>9.7200000000000009E-2</v>
      </c>
      <c r="AY64" s="37">
        <f t="shared" si="86"/>
        <v>0.17365293527428124</v>
      </c>
      <c r="AZ64" s="37">
        <f t="shared" si="87"/>
        <v>0.19130194093629196</v>
      </c>
      <c r="BA64" s="38">
        <f t="shared" si="88"/>
        <v>0.21227105657432449</v>
      </c>
      <c r="BB64" s="32"/>
      <c r="BC64" s="44">
        <f t="shared" si="89"/>
        <v>0.16704934592472248</v>
      </c>
      <c r="BD64" s="37">
        <f t="shared" si="90"/>
        <v>0.18480809145631447</v>
      </c>
      <c r="BE64" s="38">
        <f t="shared" si="91"/>
        <v>0.20598297361483076</v>
      </c>
      <c r="BF64" s="32"/>
      <c r="BG64" s="44"/>
      <c r="BH64" s="38"/>
      <c r="BI64" s="32"/>
      <c r="BJ64" s="44"/>
      <c r="BK64" s="38"/>
      <c r="BL64" s="32"/>
      <c r="BM64" s="35">
        <f>Q64/FS64</f>
        <v>5.2237028973798575E-4</v>
      </c>
      <c r="BN64" s="37">
        <f t="shared" si="92"/>
        <v>3.9929144863002572E-2</v>
      </c>
      <c r="BO64" s="36">
        <f>FA64/E64</f>
        <v>1.7032904024489894E-2</v>
      </c>
      <c r="BP64" s="37">
        <f t="shared" si="93"/>
        <v>0.15062804166431498</v>
      </c>
      <c r="BQ64" s="37">
        <f t="shared" si="94"/>
        <v>0.79756781033960611</v>
      </c>
      <c r="BR64" s="38">
        <f t="shared" si="95"/>
        <v>0.81213561607036078</v>
      </c>
      <c r="BS64" s="32"/>
      <c r="BT64" s="31">
        <v>14.038</v>
      </c>
      <c r="BU64" s="32">
        <v>316.88299999999998</v>
      </c>
      <c r="BV64" s="33">
        <f t="shared" si="96"/>
        <v>330.92099999999999</v>
      </c>
      <c r="BW64" s="29">
        <v>4857.1869999999999</v>
      </c>
      <c r="BX64" s="32">
        <v>17.167999999999999</v>
      </c>
      <c r="BY64" s="32">
        <v>5.4909999999999997</v>
      </c>
      <c r="BZ64" s="33">
        <f t="shared" si="97"/>
        <v>4834.5280000000002</v>
      </c>
      <c r="CA64" s="32">
        <v>252.34200000000001</v>
      </c>
      <c r="CB64" s="32">
        <v>65.177999999999997</v>
      </c>
      <c r="CC64" s="33">
        <f t="shared" si="98"/>
        <v>317.52</v>
      </c>
      <c r="CD64" s="32">
        <v>0</v>
      </c>
      <c r="CE64" s="32">
        <v>0</v>
      </c>
      <c r="CF64" s="32">
        <v>21.341999999999999</v>
      </c>
      <c r="CG64" s="32">
        <v>6.523999999999532</v>
      </c>
      <c r="CH64" s="33">
        <f t="shared" si="99"/>
        <v>5510.835</v>
      </c>
      <c r="CI64" s="32">
        <v>0.03</v>
      </c>
      <c r="CJ64" s="29">
        <v>3523.9369999999999</v>
      </c>
      <c r="CK64" s="33">
        <f t="shared" si="100"/>
        <v>3523.9670000000001</v>
      </c>
      <c r="CL64" s="32">
        <v>1277.056</v>
      </c>
      <c r="CM64" s="32">
        <v>48.223999999999933</v>
      </c>
      <c r="CN64" s="33">
        <f t="shared" si="101"/>
        <v>1325.28</v>
      </c>
      <c r="CO64" s="32">
        <v>135</v>
      </c>
      <c r="CP64" s="32">
        <v>526.58799999999997</v>
      </c>
      <c r="CQ64" s="65">
        <f t="shared" si="102"/>
        <v>5510.835</v>
      </c>
      <c r="CR64" s="32"/>
      <c r="CS64" s="66">
        <v>583.26300000000003</v>
      </c>
      <c r="CT64" s="32"/>
      <c r="CU64" s="28">
        <v>235</v>
      </c>
      <c r="CV64" s="113">
        <v>300</v>
      </c>
      <c r="CW64" s="113">
        <v>300</v>
      </c>
      <c r="CX64" s="113">
        <v>365</v>
      </c>
      <c r="CY64" s="113">
        <v>210</v>
      </c>
      <c r="CZ64" s="30">
        <v>0</v>
      </c>
      <c r="DA64" s="30">
        <f t="shared" si="103"/>
        <v>1410</v>
      </c>
      <c r="DB64" s="38">
        <f t="shared" si="104"/>
        <v>0.25585959296549432</v>
      </c>
      <c r="DC64" s="32"/>
      <c r="DD64" s="60" t="s">
        <v>210</v>
      </c>
      <c r="DE64" s="54">
        <v>22.2</v>
      </c>
      <c r="DF64" s="68">
        <v>1</v>
      </c>
      <c r="DG64" s="69" t="s">
        <v>154</v>
      </c>
      <c r="DH64" s="57" t="s">
        <v>211</v>
      </c>
      <c r="DI64" s="70" t="s">
        <v>239</v>
      </c>
      <c r="DJ64" s="125">
        <v>5.1252739377151231E-3</v>
      </c>
      <c r="DK64" s="126">
        <v>4.4451439631117322E-3</v>
      </c>
      <c r="DL64" s="54"/>
      <c r="DM64" s="28">
        <v>496.88199999999995</v>
      </c>
      <c r="DN64" s="29">
        <v>547.38199999999995</v>
      </c>
      <c r="DO64" s="30">
        <v>607.38199999999995</v>
      </c>
      <c r="DP64" s="29"/>
      <c r="DQ64" s="28">
        <v>504.55099999999999</v>
      </c>
      <c r="DR64" s="29">
        <v>558.18899999999996</v>
      </c>
      <c r="DS64" s="30">
        <v>622.14499999999998</v>
      </c>
      <c r="DT64" s="54"/>
      <c r="DU64" s="60">
        <f t="shared" si="105"/>
        <v>2785.9915000000001</v>
      </c>
      <c r="DV64" s="29">
        <v>2710.6320000000001</v>
      </c>
      <c r="DW64" s="30">
        <v>2861.3510000000001</v>
      </c>
      <c r="DX64" s="29"/>
      <c r="DY64" s="67">
        <v>3020.3710000000001</v>
      </c>
      <c r="DZ64" s="54"/>
      <c r="EA64" s="28">
        <v>36.229999999999997</v>
      </c>
      <c r="EB64" s="29">
        <v>24.17</v>
      </c>
      <c r="EC64" s="29">
        <v>118.16200000000001</v>
      </c>
      <c r="ED64" s="29">
        <v>106.11099999999999</v>
      </c>
      <c r="EE64" s="29">
        <v>489.71300000000002</v>
      </c>
      <c r="EF64" s="29">
        <v>181.52100000000002</v>
      </c>
      <c r="EG64" s="29">
        <v>6.3229999999999995</v>
      </c>
      <c r="EH64" s="29">
        <v>21.021000000000093</v>
      </c>
      <c r="EI64" s="30">
        <v>3873.9360000000001</v>
      </c>
      <c r="EJ64" s="30">
        <f t="shared" si="106"/>
        <v>4857.1869999999999</v>
      </c>
      <c r="EK64" s="136">
        <v>4009</v>
      </c>
      <c r="EL64" s="137">
        <f t="shared" si="107"/>
        <v>0.82537485174031799</v>
      </c>
      <c r="EM64" s="54"/>
      <c r="EN64" s="44">
        <f t="shared" si="108"/>
        <v>7.4590498574586481E-3</v>
      </c>
      <c r="EO64" s="37">
        <f t="shared" si="109"/>
        <v>4.9761312463366143E-3</v>
      </c>
      <c r="EP64" s="37">
        <f t="shared" si="110"/>
        <v>2.4327249496467813E-2</v>
      </c>
      <c r="EQ64" s="37">
        <f t="shared" si="111"/>
        <v>2.1846183809682434E-2</v>
      </c>
      <c r="ER64" s="37">
        <f t="shared" si="112"/>
        <v>0.10082234840865711</v>
      </c>
      <c r="ES64" s="37">
        <f t="shared" si="113"/>
        <v>3.7371630946059935E-2</v>
      </c>
      <c r="ET64" s="37">
        <f t="shared" si="114"/>
        <v>1.301782286743335E-3</v>
      </c>
      <c r="EU64" s="37">
        <f t="shared" si="115"/>
        <v>4.3278136089881019E-3</v>
      </c>
      <c r="EV64" s="37">
        <f t="shared" si="116"/>
        <v>0.79756781033960611</v>
      </c>
      <c r="EW64" s="70">
        <f t="shared" si="117"/>
        <v>1</v>
      </c>
      <c r="EX64" s="54"/>
      <c r="EY64" s="31">
        <v>7.9249999999999998</v>
      </c>
      <c r="EZ64" s="32">
        <v>74.807000000000002</v>
      </c>
      <c r="FA64" s="65">
        <f t="shared" si="118"/>
        <v>82.731999999999999</v>
      </c>
      <c r="FC64" s="31">
        <f>BX64</f>
        <v>17.167999999999999</v>
      </c>
      <c r="FD64" s="32">
        <f>BY64</f>
        <v>5.4909999999999997</v>
      </c>
      <c r="FE64" s="65">
        <f t="shared" si="119"/>
        <v>22.658999999999999</v>
      </c>
      <c r="FG64" s="28">
        <f>FK64*E64</f>
        <v>3873.9360000000001</v>
      </c>
      <c r="FH64" s="29">
        <f>E64*FL64</f>
        <v>983.25099999999964</v>
      </c>
      <c r="FI64" s="30">
        <f t="shared" si="120"/>
        <v>4857.1869999999999</v>
      </c>
      <c r="FK64" s="44">
        <v>0.79756781033960611</v>
      </c>
      <c r="FL64" s="37">
        <v>0.20243218966039389</v>
      </c>
      <c r="FM64" s="38">
        <f t="shared" si="121"/>
        <v>1</v>
      </c>
      <c r="FN64" s="54"/>
      <c r="FO64" s="60">
        <f t="shared" si="122"/>
        <v>486.17999999999995</v>
      </c>
      <c r="FP64" s="29">
        <v>445.77199999999999</v>
      </c>
      <c r="FQ64" s="30">
        <v>526.58799999999997</v>
      </c>
      <c r="FS64" s="60">
        <f t="shared" si="123"/>
        <v>4703.5599999999995</v>
      </c>
      <c r="FT64" s="29">
        <v>4549.933</v>
      </c>
      <c r="FU64" s="30">
        <v>4857.1869999999999</v>
      </c>
      <c r="FW64" s="60">
        <f t="shared" si="124"/>
        <v>400.36249999999995</v>
      </c>
      <c r="FX64" s="29">
        <v>424.07799999999997</v>
      </c>
      <c r="FY64" s="30">
        <v>376.64699999999999</v>
      </c>
      <c r="GA64" s="60">
        <f t="shared" si="125"/>
        <v>5103.9225000000006</v>
      </c>
      <c r="GB64" s="54">
        <f t="shared" si="126"/>
        <v>4974.0110000000004</v>
      </c>
      <c r="GC64" s="68">
        <f t="shared" si="127"/>
        <v>5233.8339999999998</v>
      </c>
      <c r="GE64" s="60">
        <f t="shared" si="128"/>
        <v>3388.4724999999999</v>
      </c>
      <c r="GF64" s="29">
        <v>3253.0079999999998</v>
      </c>
      <c r="GG64" s="30">
        <v>3523.9369999999999</v>
      </c>
      <c r="GH64" s="29"/>
      <c r="GI64" s="60">
        <f t="shared" si="129"/>
        <v>5332.0120000000006</v>
      </c>
      <c r="GJ64" s="29">
        <v>5153.1890000000003</v>
      </c>
      <c r="GK64" s="30">
        <v>5510.835</v>
      </c>
      <c r="GL64" s="29"/>
      <c r="GM64" s="71">
        <f>DW64/C64</f>
        <v>0.51922276751163843</v>
      </c>
      <c r="GN64" s="62"/>
    </row>
    <row r="65" spans="1:196" ht="13.5" customHeight="1" x14ac:dyDescent="0.2">
      <c r="A65" s="1"/>
      <c r="B65" s="72" t="s">
        <v>213</v>
      </c>
      <c r="C65" s="28">
        <v>3473.085</v>
      </c>
      <c r="D65" s="29">
        <v>3431.9665</v>
      </c>
      <c r="E65" s="29">
        <v>2742.6550000000002</v>
      </c>
      <c r="F65" s="29">
        <v>718</v>
      </c>
      <c r="G65" s="29">
        <v>2133.2240000000002</v>
      </c>
      <c r="H65" s="29">
        <f t="shared" si="65"/>
        <v>4191.085</v>
      </c>
      <c r="I65" s="30">
        <f t="shared" si="66"/>
        <v>3460.6550000000002</v>
      </c>
      <c r="J65" s="29"/>
      <c r="K65" s="31">
        <v>74.055000000000007</v>
      </c>
      <c r="L65" s="32">
        <v>17.702999999999999</v>
      </c>
      <c r="M65" s="32">
        <v>0</v>
      </c>
      <c r="N65" s="33">
        <f t="shared" si="67"/>
        <v>91.75800000000001</v>
      </c>
      <c r="O65" s="32">
        <v>50.761999999999993</v>
      </c>
      <c r="P65" s="33">
        <f t="shared" si="68"/>
        <v>40.996000000000016</v>
      </c>
      <c r="Q65" s="32">
        <v>3.4660000000000002</v>
      </c>
      <c r="R65" s="33">
        <f t="shared" si="69"/>
        <v>37.530000000000015</v>
      </c>
      <c r="S65" s="32">
        <v>3.0870000000000002</v>
      </c>
      <c r="T65" s="32">
        <v>1.6060000000000001</v>
      </c>
      <c r="U65" s="32">
        <v>-0.28399999999999997</v>
      </c>
      <c r="V65" s="33">
        <f t="shared" si="70"/>
        <v>41.939000000000021</v>
      </c>
      <c r="W65" s="32">
        <v>10.135</v>
      </c>
      <c r="X65" s="34">
        <f t="shared" si="71"/>
        <v>31.804000000000023</v>
      </c>
      <c r="Y65" s="32"/>
      <c r="Z65" s="35">
        <f t="shared" si="72"/>
        <v>2.1578007827290857E-2</v>
      </c>
      <c r="AA65" s="36">
        <f t="shared" si="73"/>
        <v>5.1582671334350141E-3</v>
      </c>
      <c r="AB65" s="37">
        <f t="shared" si="74"/>
        <v>0.52629832764823581</v>
      </c>
      <c r="AC65" s="37">
        <f t="shared" si="75"/>
        <v>0.53521007960356359</v>
      </c>
      <c r="AD65" s="37">
        <f t="shared" si="76"/>
        <v>0.55321606835371284</v>
      </c>
      <c r="AE65" s="36">
        <f t="shared" si="77"/>
        <v>1.4790936916196587E-2</v>
      </c>
      <c r="AF65" s="36">
        <f t="shared" si="78"/>
        <v>9.2669902226609792E-3</v>
      </c>
      <c r="AG65" s="36">
        <f>X65/DU65</f>
        <v>1.7173110722934842E-2</v>
      </c>
      <c r="AH65" s="36">
        <f>(P65+S65+T65)/DU65</f>
        <v>2.4670552629234368E-2</v>
      </c>
      <c r="AI65" s="36">
        <f>R65/DU65</f>
        <v>2.0264961810833367E-2</v>
      </c>
      <c r="AJ65" s="38">
        <f>X65/FO65</f>
        <v>6.7188118916463827E-2</v>
      </c>
      <c r="AK65" s="32"/>
      <c r="AL65" s="44">
        <f t="shared" si="79"/>
        <v>1.0632388013177923E-3</v>
      </c>
      <c r="AM65" s="37">
        <f t="shared" si="80"/>
        <v>-1.0542023132923127E-2</v>
      </c>
      <c r="AN65" s="38">
        <f t="shared" si="81"/>
        <v>-5.0601976100870692E-4</v>
      </c>
      <c r="AO65" s="32"/>
      <c r="AP65" s="44">
        <f t="shared" si="82"/>
        <v>0.77779523855534149</v>
      </c>
      <c r="AQ65" s="37">
        <f t="shared" si="83"/>
        <v>0.72811697252560093</v>
      </c>
      <c r="AR65" s="37">
        <f t="shared" si="84"/>
        <v>5.2048538979034491E-2</v>
      </c>
      <c r="AS65" s="37">
        <f t="shared" si="85"/>
        <v>0.17730317570690035</v>
      </c>
      <c r="AT65" s="42">
        <v>2.81</v>
      </c>
      <c r="AU65" s="64">
        <v>1.26</v>
      </c>
      <c r="AV65" s="32"/>
      <c r="AW65" s="44">
        <f>FQ65/C65</f>
        <v>0.14622475407310792</v>
      </c>
      <c r="AX65" s="37">
        <v>0.13739999999999999</v>
      </c>
      <c r="AY65" s="37">
        <f t="shared" si="86"/>
        <v>0.26519999999999999</v>
      </c>
      <c r="AZ65" s="37">
        <f t="shared" si="87"/>
        <v>0.26519999999999999</v>
      </c>
      <c r="BA65" s="38">
        <f t="shared" si="88"/>
        <v>0.26519999999999999</v>
      </c>
      <c r="BB65" s="32"/>
      <c r="BC65" s="44">
        <f t="shared" si="89"/>
        <v>0.23497830232802491</v>
      </c>
      <c r="BD65" s="37">
        <f t="shared" si="90"/>
        <v>0.23766319745671854</v>
      </c>
      <c r="BE65" s="38">
        <f t="shared" si="91"/>
        <v>0.24104918727875765</v>
      </c>
      <c r="BF65" s="32"/>
      <c r="BG65" s="44"/>
      <c r="BH65" s="38"/>
      <c r="BI65" s="32"/>
      <c r="BJ65" s="44"/>
      <c r="BK65" s="38"/>
      <c r="BL65" s="32"/>
      <c r="BM65" s="35">
        <f>Q65/FS65</f>
        <v>1.2644104394482923E-3</v>
      </c>
      <c r="BN65" s="37">
        <f t="shared" si="92"/>
        <v>7.5860710455470645E-2</v>
      </c>
      <c r="BO65" s="36">
        <f>FA65/E65</f>
        <v>4.0326982431257298E-2</v>
      </c>
      <c r="BP65" s="37">
        <f t="shared" si="93"/>
        <v>0.20680531845472375</v>
      </c>
      <c r="BQ65" s="37">
        <f t="shared" si="94"/>
        <v>0.80267550967948931</v>
      </c>
      <c r="BR65" s="38">
        <f t="shared" si="95"/>
        <v>0.84361544274133071</v>
      </c>
      <c r="BS65" s="32"/>
      <c r="BT65" s="31">
        <v>64.936000000000007</v>
      </c>
      <c r="BU65" s="32">
        <v>139.721</v>
      </c>
      <c r="BV65" s="33">
        <f t="shared" si="96"/>
        <v>204.65700000000001</v>
      </c>
      <c r="BW65" s="29">
        <v>2742.6550000000002</v>
      </c>
      <c r="BX65" s="32">
        <v>18.256</v>
      </c>
      <c r="BY65" s="32">
        <v>8.7100000000000009</v>
      </c>
      <c r="BZ65" s="33">
        <f t="shared" si="97"/>
        <v>2715.6890000000003</v>
      </c>
      <c r="CA65" s="32">
        <v>411.13200000000001</v>
      </c>
      <c r="CB65" s="32">
        <v>65.609000000000009</v>
      </c>
      <c r="CC65" s="33">
        <f t="shared" si="98"/>
        <v>476.74099999999999</v>
      </c>
      <c r="CD65" s="32">
        <v>3.407</v>
      </c>
      <c r="CE65" s="32">
        <v>3.585</v>
      </c>
      <c r="CF65" s="32">
        <v>59.95</v>
      </c>
      <c r="CG65" s="32">
        <v>9.0559999999995995</v>
      </c>
      <c r="CH65" s="33">
        <f t="shared" si="99"/>
        <v>3473.085</v>
      </c>
      <c r="CI65" s="32">
        <v>121.55800000000001</v>
      </c>
      <c r="CJ65" s="29">
        <v>2133.2240000000002</v>
      </c>
      <c r="CK65" s="33">
        <f t="shared" si="100"/>
        <v>2254.7820000000002</v>
      </c>
      <c r="CL65" s="32">
        <v>675</v>
      </c>
      <c r="CM65" s="32">
        <v>35.451999999999884</v>
      </c>
      <c r="CN65" s="33">
        <f t="shared" si="101"/>
        <v>710.45199999999988</v>
      </c>
      <c r="CO65" s="32">
        <v>0</v>
      </c>
      <c r="CP65" s="32">
        <v>507.851</v>
      </c>
      <c r="CQ65" s="65">
        <f t="shared" si="102"/>
        <v>3473.085</v>
      </c>
      <c r="CR65" s="32"/>
      <c r="CS65" s="66">
        <v>615.78899999999999</v>
      </c>
      <c r="CT65" s="32"/>
      <c r="CU65" s="28">
        <v>115</v>
      </c>
      <c r="CV65" s="113">
        <v>225</v>
      </c>
      <c r="CW65" s="113">
        <v>265</v>
      </c>
      <c r="CX65" s="113">
        <v>150</v>
      </c>
      <c r="CY65" s="113">
        <v>0</v>
      </c>
      <c r="CZ65" s="30">
        <v>0</v>
      </c>
      <c r="DA65" s="30">
        <f t="shared" si="103"/>
        <v>755</v>
      </c>
      <c r="DB65" s="38">
        <f t="shared" si="104"/>
        <v>0.2173859839307129</v>
      </c>
      <c r="DC65" s="32"/>
      <c r="DD65" s="60" t="s">
        <v>224</v>
      </c>
      <c r="DE65" s="54">
        <v>26</v>
      </c>
      <c r="DF65" s="68">
        <v>1</v>
      </c>
      <c r="DG65" s="69" t="s">
        <v>154</v>
      </c>
      <c r="DH65" s="57" t="s">
        <v>155</v>
      </c>
      <c r="DI65" s="70">
        <v>7.9389427213887531E-2</v>
      </c>
      <c r="DJ65" s="125">
        <v>9.2156033831058016E-3</v>
      </c>
      <c r="DK65" s="126">
        <v>8.4748718552588257E-3</v>
      </c>
      <c r="DL65" s="54"/>
      <c r="DM65" s="28">
        <v>491.10796799999997</v>
      </c>
      <c r="DN65" s="29">
        <v>491.10796799999997</v>
      </c>
      <c r="DO65" s="30">
        <v>491.10796799999997</v>
      </c>
      <c r="DP65" s="29"/>
      <c r="DQ65" s="28">
        <v>505.42</v>
      </c>
      <c r="DR65" s="29">
        <v>511.19499999999999</v>
      </c>
      <c r="DS65" s="30">
        <v>518.47799999999995</v>
      </c>
      <c r="DT65" s="54"/>
      <c r="DU65" s="60">
        <f t="shared" si="105"/>
        <v>1851.9649999999999</v>
      </c>
      <c r="DV65" s="29">
        <v>1852.09</v>
      </c>
      <c r="DW65" s="30">
        <v>1851.84</v>
      </c>
      <c r="DX65" s="29"/>
      <c r="DY65" s="67">
        <v>2150.922</v>
      </c>
      <c r="DZ65" s="54"/>
      <c r="EA65" s="28">
        <v>64.575000000000003</v>
      </c>
      <c r="EB65" s="29">
        <v>32.42</v>
      </c>
      <c r="EC65" s="29">
        <v>156.88300000000001</v>
      </c>
      <c r="ED65" s="29">
        <v>9.7230000000000008</v>
      </c>
      <c r="EE65" s="29">
        <v>198.09899999999999</v>
      </c>
      <c r="EF65" s="29">
        <v>20.658999999999999</v>
      </c>
      <c r="EG65" s="29">
        <v>58.734999999999999</v>
      </c>
      <c r="EH65" s="29">
        <v>9.9000000000203731E-2</v>
      </c>
      <c r="EI65" s="30">
        <v>2201.462</v>
      </c>
      <c r="EJ65" s="30">
        <f t="shared" si="106"/>
        <v>2742.6550000000002</v>
      </c>
      <c r="EK65" s="136">
        <v>2382.8297699999998</v>
      </c>
      <c r="EL65" s="137">
        <f t="shared" si="107"/>
        <v>0.86880404936092936</v>
      </c>
      <c r="EM65" s="54"/>
      <c r="EN65" s="44">
        <f t="shared" si="108"/>
        <v>2.3544703945629325E-2</v>
      </c>
      <c r="EO65" s="37">
        <f t="shared" si="109"/>
        <v>1.182066282489048E-2</v>
      </c>
      <c r="EP65" s="37">
        <f t="shared" si="110"/>
        <v>5.7201142688380419E-2</v>
      </c>
      <c r="EQ65" s="37">
        <f t="shared" si="111"/>
        <v>3.5451050168541069E-3</v>
      </c>
      <c r="ER65" s="37">
        <f t="shared" si="112"/>
        <v>7.222891687069645E-2</v>
      </c>
      <c r="ES65" s="37">
        <f t="shared" si="113"/>
        <v>7.5324822115796549E-3</v>
      </c>
      <c r="ET65" s="37">
        <f t="shared" si="114"/>
        <v>2.1415380352249918E-2</v>
      </c>
      <c r="EU65" s="37">
        <f t="shared" si="115"/>
        <v>3.6096410230307394E-5</v>
      </c>
      <c r="EV65" s="37">
        <f t="shared" si="116"/>
        <v>0.80267550967948931</v>
      </c>
      <c r="EW65" s="70">
        <f t="shared" si="117"/>
        <v>1</v>
      </c>
      <c r="EX65" s="54"/>
      <c r="EY65" s="31">
        <v>18.085999999999999</v>
      </c>
      <c r="EZ65" s="32">
        <v>92.516999999999996</v>
      </c>
      <c r="FA65" s="65">
        <f t="shared" si="118"/>
        <v>110.60299999999999</v>
      </c>
      <c r="FC65" s="31">
        <f>BX65</f>
        <v>18.256</v>
      </c>
      <c r="FD65" s="32">
        <f>BY65</f>
        <v>8.7100000000000009</v>
      </c>
      <c r="FE65" s="65">
        <f t="shared" si="119"/>
        <v>26.966000000000001</v>
      </c>
      <c r="FG65" s="28">
        <f>FK65*E65</f>
        <v>2201.462</v>
      </c>
      <c r="FH65" s="29">
        <f>E65*FL65</f>
        <v>541.19300000000032</v>
      </c>
      <c r="FI65" s="30">
        <f t="shared" si="120"/>
        <v>2742.6550000000002</v>
      </c>
      <c r="FK65" s="44">
        <v>0.80267550967948931</v>
      </c>
      <c r="FL65" s="37">
        <v>0.19732449032051069</v>
      </c>
      <c r="FM65" s="38">
        <f t="shared" si="121"/>
        <v>1</v>
      </c>
      <c r="FN65" s="54"/>
      <c r="FO65" s="60">
        <f t="shared" si="122"/>
        <v>473.35749999999996</v>
      </c>
      <c r="FP65" s="29">
        <v>438.86399999999998</v>
      </c>
      <c r="FQ65" s="30">
        <v>507.851</v>
      </c>
      <c r="FS65" s="60">
        <f t="shared" si="123"/>
        <v>2741.1985000000004</v>
      </c>
      <c r="FT65" s="29">
        <v>2739.7420000000002</v>
      </c>
      <c r="FU65" s="30">
        <v>2742.6550000000002</v>
      </c>
      <c r="FW65" s="60">
        <f t="shared" si="124"/>
        <v>737.89200000000005</v>
      </c>
      <c r="FX65" s="29">
        <v>757.78399999999999</v>
      </c>
      <c r="FY65" s="30">
        <v>718</v>
      </c>
      <c r="GA65" s="60">
        <f t="shared" si="125"/>
        <v>3479.0905000000002</v>
      </c>
      <c r="GB65" s="54">
        <f t="shared" si="126"/>
        <v>3497.5260000000003</v>
      </c>
      <c r="GC65" s="68">
        <f t="shared" si="127"/>
        <v>3460.6550000000002</v>
      </c>
      <c r="GE65" s="60">
        <f t="shared" si="128"/>
        <v>2133.7640000000001</v>
      </c>
      <c r="GF65" s="29">
        <v>2134.3040000000001</v>
      </c>
      <c r="GG65" s="30">
        <v>2133.2240000000002</v>
      </c>
      <c r="GH65" s="29"/>
      <c r="GI65" s="60">
        <f t="shared" si="129"/>
        <v>3431.9665</v>
      </c>
      <c r="GJ65" s="29">
        <v>3390.848</v>
      </c>
      <c r="GK65" s="30">
        <v>3473.085</v>
      </c>
      <c r="GL65" s="29"/>
      <c r="GM65" s="71">
        <f>DW65/C65</f>
        <v>0.53319743110231965</v>
      </c>
      <c r="GN65" s="62"/>
    </row>
    <row r="66" spans="1:196" ht="13.5" customHeight="1" x14ac:dyDescent="0.2">
      <c r="A66" s="1"/>
      <c r="B66" s="72" t="s">
        <v>214</v>
      </c>
      <c r="C66" s="28">
        <v>2809.6480000000001</v>
      </c>
      <c r="D66" s="29">
        <v>2694.3670000000002</v>
      </c>
      <c r="E66" s="29">
        <v>2451.2840000000001</v>
      </c>
      <c r="F66" s="29">
        <v>488</v>
      </c>
      <c r="G66" s="29">
        <v>1965.835</v>
      </c>
      <c r="H66" s="29">
        <f t="shared" si="65"/>
        <v>3297.6480000000001</v>
      </c>
      <c r="I66" s="30">
        <f t="shared" si="66"/>
        <v>2939.2840000000001</v>
      </c>
      <c r="J66" s="29"/>
      <c r="K66" s="31">
        <v>50.366</v>
      </c>
      <c r="L66" s="32">
        <v>14.012</v>
      </c>
      <c r="M66" s="32">
        <v>0.64200000000000002</v>
      </c>
      <c r="N66" s="33">
        <f t="shared" si="67"/>
        <v>65.02</v>
      </c>
      <c r="O66" s="32">
        <v>37.035000000000004</v>
      </c>
      <c r="P66" s="33">
        <f t="shared" si="68"/>
        <v>27.984999999999992</v>
      </c>
      <c r="Q66" s="32">
        <v>1.357</v>
      </c>
      <c r="R66" s="33">
        <f t="shared" si="69"/>
        <v>26.627999999999993</v>
      </c>
      <c r="S66" s="32">
        <v>1.9930000000000001</v>
      </c>
      <c r="T66" s="32">
        <v>-0.222</v>
      </c>
      <c r="U66" s="32">
        <v>0.124</v>
      </c>
      <c r="V66" s="33">
        <f t="shared" si="70"/>
        <v>28.522999999999989</v>
      </c>
      <c r="W66" s="32">
        <v>7.2839999999999998</v>
      </c>
      <c r="X66" s="34">
        <f t="shared" si="71"/>
        <v>21.23899999999999</v>
      </c>
      <c r="Y66" s="32"/>
      <c r="Z66" s="35">
        <f t="shared" si="72"/>
        <v>1.8693073363799363E-2</v>
      </c>
      <c r="AA66" s="36">
        <f t="shared" si="73"/>
        <v>5.2004793704792255E-3</v>
      </c>
      <c r="AB66" s="37">
        <f t="shared" si="74"/>
        <v>0.55449087451902213</v>
      </c>
      <c r="AC66" s="37">
        <f t="shared" si="75"/>
        <v>0.55265396266396083</v>
      </c>
      <c r="AD66" s="37">
        <f t="shared" si="76"/>
        <v>0.56959397108581988</v>
      </c>
      <c r="AE66" s="36">
        <f t="shared" si="77"/>
        <v>1.374534352595619E-2</v>
      </c>
      <c r="AF66" s="36">
        <f t="shared" si="78"/>
        <v>7.8827420318018995E-3</v>
      </c>
      <c r="AG66" s="36">
        <f>X66/DU66</f>
        <v>1.4693754998464134E-2</v>
      </c>
      <c r="AH66" s="36">
        <f>(P66+S66+T66)/DU66</f>
        <v>2.0586062137308667E-2</v>
      </c>
      <c r="AI66" s="36">
        <f>R66/DU66</f>
        <v>1.8422021192104291E-2</v>
      </c>
      <c r="AJ66" s="38">
        <f>X66/FO66</f>
        <v>7.0662408091293177E-2</v>
      </c>
      <c r="AK66" s="32"/>
      <c r="AL66" s="44">
        <f t="shared" si="79"/>
        <v>9.714591603307976E-2</v>
      </c>
      <c r="AM66" s="37">
        <f t="shared" si="80"/>
        <v>9.9135099034133464E-2</v>
      </c>
      <c r="AN66" s="38">
        <f t="shared" si="81"/>
        <v>7.0284269801784816E-2</v>
      </c>
      <c r="AO66" s="32"/>
      <c r="AP66" s="44">
        <f t="shared" si="82"/>
        <v>0.80196133944496029</v>
      </c>
      <c r="AQ66" s="37">
        <f t="shared" si="83"/>
        <v>0.79324186747875203</v>
      </c>
      <c r="AR66" s="37">
        <f t="shared" si="84"/>
        <v>7.06284203572832E-2</v>
      </c>
      <c r="AS66" s="37">
        <f t="shared" si="85"/>
        <v>0.11174104371793191</v>
      </c>
      <c r="AT66" s="42">
        <v>1.48</v>
      </c>
      <c r="AU66" s="64">
        <v>1.41</v>
      </c>
      <c r="AV66" s="32"/>
      <c r="AW66" s="44">
        <f>FQ66/C66</f>
        <v>0.11062595741530611</v>
      </c>
      <c r="AX66" s="37">
        <v>9.0399999999999994E-2</v>
      </c>
      <c r="AY66" s="37">
        <f t="shared" si="86"/>
        <v>0.20449999999999999</v>
      </c>
      <c r="AZ66" s="37">
        <f t="shared" si="87"/>
        <v>0.20449999999999999</v>
      </c>
      <c r="BA66" s="38">
        <f t="shared" si="88"/>
        <v>0.22489999999999999</v>
      </c>
      <c r="BB66" s="32"/>
      <c r="BC66" s="44">
        <f t="shared" si="89"/>
        <v>0.1870217265327051</v>
      </c>
      <c r="BD66" s="37">
        <f t="shared" si="90"/>
        <v>0.18910123575153903</v>
      </c>
      <c r="BE66" s="38">
        <f t="shared" si="91"/>
        <v>0.20992666802185703</v>
      </c>
      <c r="BF66" s="32"/>
      <c r="BG66" s="44"/>
      <c r="BH66" s="38"/>
      <c r="BI66" s="32"/>
      <c r="BJ66" s="44"/>
      <c r="BK66" s="38"/>
      <c r="BL66" s="32"/>
      <c r="BM66" s="35">
        <f>Q66/FS66</f>
        <v>5.7923121036059801E-4</v>
      </c>
      <c r="BN66" s="37">
        <f t="shared" si="92"/>
        <v>4.5604247882779961E-2</v>
      </c>
      <c r="BO66" s="36">
        <f>FA66/E66</f>
        <v>4.1804621577915896E-2</v>
      </c>
      <c r="BP66" s="37">
        <f t="shared" si="93"/>
        <v>0.31065268135932333</v>
      </c>
      <c r="BQ66" s="37">
        <f t="shared" si="94"/>
        <v>0.77032445036968378</v>
      </c>
      <c r="BR66" s="38">
        <f t="shared" si="95"/>
        <v>0.80845675341341638</v>
      </c>
      <c r="BS66" s="32"/>
      <c r="BT66" s="31">
        <v>71.042000000000002</v>
      </c>
      <c r="BU66" s="32">
        <v>14.435</v>
      </c>
      <c r="BV66" s="33">
        <f t="shared" si="96"/>
        <v>85.477000000000004</v>
      </c>
      <c r="BW66" s="29">
        <v>2451.2840000000001</v>
      </c>
      <c r="BX66" s="32">
        <v>16.149999999999999</v>
      </c>
      <c r="BY66" s="32">
        <v>2.9</v>
      </c>
      <c r="BZ66" s="33">
        <f t="shared" si="97"/>
        <v>2432.2339999999999</v>
      </c>
      <c r="CA66" s="32">
        <v>227.803</v>
      </c>
      <c r="CB66" s="32">
        <v>36.545000000000002</v>
      </c>
      <c r="CC66" s="33">
        <f t="shared" si="98"/>
        <v>264.34800000000001</v>
      </c>
      <c r="CD66" s="32">
        <v>0</v>
      </c>
      <c r="CE66" s="32">
        <v>2.2389999999999999</v>
      </c>
      <c r="CF66" s="32">
        <v>13.331</v>
      </c>
      <c r="CG66" s="32">
        <v>12.019000000000339</v>
      </c>
      <c r="CH66" s="33">
        <f t="shared" si="99"/>
        <v>2809.6480000000001</v>
      </c>
      <c r="CI66" s="32">
        <v>182.40100000000001</v>
      </c>
      <c r="CJ66" s="29">
        <v>1965.835</v>
      </c>
      <c r="CK66" s="33">
        <f t="shared" si="100"/>
        <v>2148.2359999999999</v>
      </c>
      <c r="CL66" s="32">
        <v>299.99299999999999</v>
      </c>
      <c r="CM66" s="32">
        <v>20.599000000000274</v>
      </c>
      <c r="CN66" s="33">
        <f t="shared" si="101"/>
        <v>320.59200000000027</v>
      </c>
      <c r="CO66" s="32">
        <v>30</v>
      </c>
      <c r="CP66" s="32">
        <v>310.82</v>
      </c>
      <c r="CQ66" s="65">
        <f t="shared" si="102"/>
        <v>2809.6480000000001</v>
      </c>
      <c r="CR66" s="32"/>
      <c r="CS66" s="66">
        <v>313.95299999999997</v>
      </c>
      <c r="CT66" s="32"/>
      <c r="CU66" s="28">
        <v>105</v>
      </c>
      <c r="CV66" s="113">
        <v>100</v>
      </c>
      <c r="CW66" s="113">
        <v>100</v>
      </c>
      <c r="CX66" s="113">
        <v>50</v>
      </c>
      <c r="CY66" s="113">
        <v>125</v>
      </c>
      <c r="CZ66" s="30">
        <v>0</v>
      </c>
      <c r="DA66" s="30">
        <f t="shared" si="103"/>
        <v>480</v>
      </c>
      <c r="DB66" s="38">
        <f t="shared" si="104"/>
        <v>0.17083990592415846</v>
      </c>
      <c r="DC66" s="32"/>
      <c r="DD66" s="60" t="s">
        <v>222</v>
      </c>
      <c r="DE66" s="54">
        <v>18.3</v>
      </c>
      <c r="DF66" s="68">
        <v>2</v>
      </c>
      <c r="DG66" s="69" t="s">
        <v>154</v>
      </c>
      <c r="DH66" s="68"/>
      <c r="DI66" s="70" t="s">
        <v>239</v>
      </c>
      <c r="DJ66" s="125">
        <v>5.3957014433010583E-3</v>
      </c>
      <c r="DK66" s="126">
        <v>5.760018231041387E-3</v>
      </c>
      <c r="DL66" s="54"/>
      <c r="DM66" s="28">
        <v>301.03361150000001</v>
      </c>
      <c r="DN66" s="29">
        <v>301.03361150000001</v>
      </c>
      <c r="DO66" s="30">
        <v>331.06337029999997</v>
      </c>
      <c r="DP66" s="29"/>
      <c r="DQ66" s="28">
        <v>308.209</v>
      </c>
      <c r="DR66" s="29">
        <v>311.63600000000002</v>
      </c>
      <c r="DS66" s="30">
        <v>345.95600000000002</v>
      </c>
      <c r="DT66" s="54"/>
      <c r="DU66" s="60">
        <f t="shared" si="105"/>
        <v>1445.444</v>
      </c>
      <c r="DV66" s="29">
        <v>1418.8409999999999</v>
      </c>
      <c r="DW66" s="30">
        <v>1472.047</v>
      </c>
      <c r="DX66" s="29"/>
      <c r="DY66" s="67">
        <v>1647.9849999999999</v>
      </c>
      <c r="DZ66" s="54"/>
      <c r="EA66" s="28">
        <v>29.943999999999999</v>
      </c>
      <c r="EB66" s="29">
        <v>24.271999999999998</v>
      </c>
      <c r="EC66" s="29">
        <v>83.914000000000001</v>
      </c>
      <c r="ED66" s="29">
        <v>72.471999999999994</v>
      </c>
      <c r="EE66" s="29">
        <v>291.23099999999999</v>
      </c>
      <c r="EF66" s="29">
        <v>51.429000000000002</v>
      </c>
      <c r="EG66" s="29">
        <v>9.7789999999999999</v>
      </c>
      <c r="EH66" s="29">
        <v>-4.1000000000394721E-2</v>
      </c>
      <c r="EI66" s="30">
        <v>1888.2840000000001</v>
      </c>
      <c r="EJ66" s="30">
        <f t="shared" si="106"/>
        <v>2451.2839999999997</v>
      </c>
      <c r="EK66" s="136">
        <v>1976</v>
      </c>
      <c r="EL66" s="137">
        <f t="shared" si="107"/>
        <v>0.80610814577176704</v>
      </c>
      <c r="EM66" s="54"/>
      <c r="EN66" s="44">
        <f t="shared" si="108"/>
        <v>1.2215638824387547E-2</v>
      </c>
      <c r="EO66" s="37">
        <f t="shared" si="109"/>
        <v>9.9017494504920686E-3</v>
      </c>
      <c r="EP66" s="37">
        <f t="shared" si="110"/>
        <v>3.4232671530512175E-2</v>
      </c>
      <c r="EQ66" s="37">
        <f t="shared" si="111"/>
        <v>2.9564913735005818E-2</v>
      </c>
      <c r="ER66" s="37">
        <f t="shared" si="112"/>
        <v>0.11880753107351087</v>
      </c>
      <c r="ES66" s="37">
        <f t="shared" si="113"/>
        <v>2.0980433111789581E-2</v>
      </c>
      <c r="ET66" s="37">
        <f t="shared" si="114"/>
        <v>3.9893378327439831E-3</v>
      </c>
      <c r="EU66" s="37">
        <f t="shared" si="115"/>
        <v>-1.6725928125992226E-5</v>
      </c>
      <c r="EV66" s="37">
        <f t="shared" si="116"/>
        <v>0.770324450369684</v>
      </c>
      <c r="EW66" s="70">
        <f t="shared" si="117"/>
        <v>1</v>
      </c>
      <c r="EX66" s="54"/>
      <c r="EY66" s="31">
        <v>15.348000000000001</v>
      </c>
      <c r="EZ66" s="32">
        <v>87.126999999999995</v>
      </c>
      <c r="FA66" s="65">
        <f t="shared" si="118"/>
        <v>102.47499999999999</v>
      </c>
      <c r="FC66" s="31">
        <f>BX66</f>
        <v>16.149999999999999</v>
      </c>
      <c r="FD66" s="32">
        <f>BY66</f>
        <v>2.9</v>
      </c>
      <c r="FE66" s="65">
        <f t="shared" si="119"/>
        <v>19.049999999999997</v>
      </c>
      <c r="FG66" s="28">
        <f>FK66*E66</f>
        <v>1888.2840000000001</v>
      </c>
      <c r="FH66" s="29">
        <f>E66*FL66</f>
        <v>563.00000000000011</v>
      </c>
      <c r="FI66" s="30">
        <f t="shared" si="120"/>
        <v>2451.2840000000001</v>
      </c>
      <c r="FK66" s="44">
        <v>0.77032445036968378</v>
      </c>
      <c r="FL66" s="37">
        <v>0.22967554963031622</v>
      </c>
      <c r="FM66" s="38">
        <f t="shared" si="121"/>
        <v>1</v>
      </c>
      <c r="FN66" s="54"/>
      <c r="FO66" s="60">
        <f t="shared" si="122"/>
        <v>300.57</v>
      </c>
      <c r="FP66" s="29">
        <v>290.32</v>
      </c>
      <c r="FQ66" s="30">
        <v>310.82</v>
      </c>
      <c r="FS66" s="60">
        <f t="shared" si="123"/>
        <v>2342.7605000000003</v>
      </c>
      <c r="FT66" s="29">
        <v>2234.2370000000001</v>
      </c>
      <c r="FU66" s="30">
        <v>2451.2840000000001</v>
      </c>
      <c r="FW66" s="60">
        <f t="shared" si="124"/>
        <v>463.971</v>
      </c>
      <c r="FX66" s="29">
        <v>439.94200000000001</v>
      </c>
      <c r="FY66" s="30">
        <v>488</v>
      </c>
      <c r="GA66" s="60">
        <f t="shared" si="125"/>
        <v>2806.7314999999999</v>
      </c>
      <c r="GB66" s="54">
        <f t="shared" si="126"/>
        <v>2674.1790000000001</v>
      </c>
      <c r="GC66" s="68">
        <f t="shared" si="127"/>
        <v>2939.2840000000001</v>
      </c>
      <c r="GE66" s="60">
        <f t="shared" si="128"/>
        <v>1901.288</v>
      </c>
      <c r="GF66" s="29">
        <v>1836.741</v>
      </c>
      <c r="GG66" s="30">
        <v>1965.835</v>
      </c>
      <c r="GH66" s="29"/>
      <c r="GI66" s="60">
        <f t="shared" si="129"/>
        <v>2694.3670000000002</v>
      </c>
      <c r="GJ66" s="29">
        <v>2579.0859999999998</v>
      </c>
      <c r="GK66" s="30">
        <v>2809.6480000000001</v>
      </c>
      <c r="GL66" s="29"/>
      <c r="GM66" s="71">
        <f>DW66/C66</f>
        <v>0.52392577290820774</v>
      </c>
      <c r="GN66" s="62"/>
    </row>
    <row r="67" spans="1:196" ht="13.5" customHeight="1" x14ac:dyDescent="0.2">
      <c r="A67" s="1"/>
      <c r="B67" s="72" t="s">
        <v>172</v>
      </c>
      <c r="C67" s="28">
        <v>2518.0790000000002</v>
      </c>
      <c r="D67" s="29">
        <v>2451.7995000000001</v>
      </c>
      <c r="E67" s="29">
        <v>2090.1010000000001</v>
      </c>
      <c r="F67" s="29">
        <v>1093</v>
      </c>
      <c r="G67" s="29">
        <v>1849.796</v>
      </c>
      <c r="H67" s="29">
        <f t="shared" si="65"/>
        <v>3611.0790000000002</v>
      </c>
      <c r="I67" s="30">
        <f t="shared" si="66"/>
        <v>3183.1010000000001</v>
      </c>
      <c r="J67" s="29"/>
      <c r="K67" s="31">
        <v>49.225999999999999</v>
      </c>
      <c r="L67" s="32">
        <v>19.032</v>
      </c>
      <c r="M67" s="32">
        <v>5.8000000000000003E-2</v>
      </c>
      <c r="N67" s="33">
        <f t="shared" si="67"/>
        <v>68.316000000000003</v>
      </c>
      <c r="O67" s="32">
        <v>43.268000000000001</v>
      </c>
      <c r="P67" s="33">
        <f t="shared" si="68"/>
        <v>25.048000000000002</v>
      </c>
      <c r="Q67" s="32">
        <v>1.238</v>
      </c>
      <c r="R67" s="33">
        <f t="shared" si="69"/>
        <v>23.810000000000002</v>
      </c>
      <c r="S67" s="32">
        <v>5.9349999999999996</v>
      </c>
      <c r="T67" s="32">
        <v>3.5999999999999997E-2</v>
      </c>
      <c r="U67" s="32">
        <v>-0.35099999999999998</v>
      </c>
      <c r="V67" s="33">
        <f t="shared" si="70"/>
        <v>29.430000000000003</v>
      </c>
      <c r="W67" s="32">
        <v>7.2160000000000002</v>
      </c>
      <c r="X67" s="34">
        <f t="shared" si="71"/>
        <v>22.214000000000002</v>
      </c>
      <c r="Y67" s="32"/>
      <c r="Z67" s="35">
        <f t="shared" si="72"/>
        <v>2.0077498180418096E-2</v>
      </c>
      <c r="AA67" s="36">
        <f t="shared" si="73"/>
        <v>7.7624618163108358E-3</v>
      </c>
      <c r="AB67" s="37">
        <f t="shared" si="74"/>
        <v>0.58244376539636811</v>
      </c>
      <c r="AC67" s="37">
        <f t="shared" si="75"/>
        <v>0.58272615857025489</v>
      </c>
      <c r="AD67" s="37">
        <f t="shared" si="76"/>
        <v>0.63335089876456463</v>
      </c>
      <c r="AE67" s="36">
        <f t="shared" si="77"/>
        <v>1.7647446294038319E-2</v>
      </c>
      <c r="AF67" s="36">
        <f t="shared" si="78"/>
        <v>9.060284089298494E-3</v>
      </c>
      <c r="AG67" s="36">
        <f>X67/DU67</f>
        <v>1.8592201887844179E-2</v>
      </c>
      <c r="AH67" s="36">
        <f>(P67+S67+T67)/DU67</f>
        <v>2.5961623766950506E-2</v>
      </c>
      <c r="AI67" s="36">
        <f>R67/DU67</f>
        <v>1.9927988068315923E-2</v>
      </c>
      <c r="AJ67" s="38">
        <f>X67/FO67</f>
        <v>8.2116683763527307E-2</v>
      </c>
      <c r="AK67" s="32"/>
      <c r="AL67" s="44">
        <f t="shared" si="79"/>
        <v>5.0409690239602484E-2</v>
      </c>
      <c r="AM67" s="37">
        <f t="shared" si="80"/>
        <v>6.6438376358049195E-2</v>
      </c>
      <c r="AN67" s="38">
        <f t="shared" si="81"/>
        <v>6.7989348951176531E-2</v>
      </c>
      <c r="AO67" s="32"/>
      <c r="AP67" s="44">
        <f t="shared" si="82"/>
        <v>0.88502708720774736</v>
      </c>
      <c r="AQ67" s="37">
        <f t="shared" si="83"/>
        <v>0.83597077304641465</v>
      </c>
      <c r="AR67" s="37">
        <f t="shared" si="84"/>
        <v>1.5244954586412909E-2</v>
      </c>
      <c r="AS67" s="37">
        <f t="shared" si="85"/>
        <v>0.12889508232267533</v>
      </c>
      <c r="AT67" s="42">
        <v>1.93</v>
      </c>
      <c r="AU67" s="64">
        <v>1.31</v>
      </c>
      <c r="AV67" s="32"/>
      <c r="AW67" s="44">
        <f>FQ67/C67</f>
        <v>0.11132454541735982</v>
      </c>
      <c r="AX67" s="37">
        <v>8.0399999999999985E-2</v>
      </c>
      <c r="AY67" s="37">
        <f t="shared" si="86"/>
        <v>0.17502869969424592</v>
      </c>
      <c r="AZ67" s="37">
        <f t="shared" si="87"/>
        <v>0.19550000000000001</v>
      </c>
      <c r="BA67" s="38">
        <f t="shared" si="88"/>
        <v>0.22009999999999999</v>
      </c>
      <c r="BB67" s="32"/>
      <c r="BC67" s="44">
        <f t="shared" si="89"/>
        <v>0.16839999999999997</v>
      </c>
      <c r="BD67" s="37">
        <f t="shared" si="90"/>
        <v>0.1883</v>
      </c>
      <c r="BE67" s="38">
        <f t="shared" si="91"/>
        <v>0.21240000000000001</v>
      </c>
      <c r="BF67" s="32"/>
      <c r="BG67" s="44">
        <v>2.5999999999999999E-2</v>
      </c>
      <c r="BH67" s="38"/>
      <c r="BI67" s="32"/>
      <c r="BJ67" s="44">
        <f>AY67-(4.5%+2.5%+3%+1%+BG67)</f>
        <v>3.9028699694245911E-2</v>
      </c>
      <c r="BK67" s="38"/>
      <c r="BL67" s="32"/>
      <c r="BM67" s="35">
        <f>Q67/FS67</f>
        <v>6.0687806579430808E-4</v>
      </c>
      <c r="BN67" s="37">
        <f t="shared" si="92"/>
        <v>3.9911022276669136E-2</v>
      </c>
      <c r="BO67" s="36">
        <f>FA67/E67</f>
        <v>1.1594654995141382E-2</v>
      </c>
      <c r="BP67" s="37">
        <f t="shared" si="93"/>
        <v>8.1874664261171848E-2</v>
      </c>
      <c r="BQ67" s="37">
        <f t="shared" si="94"/>
        <v>0.83361856675825707</v>
      </c>
      <c r="BR67" s="38">
        <f t="shared" si="95"/>
        <v>0.89074993222018395</v>
      </c>
      <c r="BS67" s="32"/>
      <c r="BT67" s="31">
        <v>76.180999999999997</v>
      </c>
      <c r="BU67" s="32">
        <v>80.438999999999993</v>
      </c>
      <c r="BV67" s="33">
        <f t="shared" si="96"/>
        <v>156.62</v>
      </c>
      <c r="BW67" s="29">
        <v>2090.1010000000001</v>
      </c>
      <c r="BX67" s="32">
        <v>5.3650000000000002</v>
      </c>
      <c r="BY67" s="32">
        <v>10.3</v>
      </c>
      <c r="BZ67" s="33">
        <f t="shared" si="97"/>
        <v>2074.4360000000001</v>
      </c>
      <c r="CA67" s="32">
        <v>166.09299999999999</v>
      </c>
      <c r="CB67" s="32">
        <v>95.531999999999996</v>
      </c>
      <c r="CC67" s="33">
        <f t="shared" si="98"/>
        <v>261.625</v>
      </c>
      <c r="CD67" s="32">
        <v>0</v>
      </c>
      <c r="CE67" s="32">
        <v>0.45700000000000002</v>
      </c>
      <c r="CF67" s="32">
        <v>17.271999999999998</v>
      </c>
      <c r="CG67" s="32">
        <v>7.669000000000139</v>
      </c>
      <c r="CH67" s="33">
        <f t="shared" si="99"/>
        <v>2518.0790000000002</v>
      </c>
      <c r="CI67" s="32">
        <v>0.17499999999999999</v>
      </c>
      <c r="CJ67" s="29">
        <v>1849.796</v>
      </c>
      <c r="CK67" s="33">
        <f t="shared" si="100"/>
        <v>1849.971</v>
      </c>
      <c r="CL67" s="32">
        <v>299.85399999999998</v>
      </c>
      <c r="CM67" s="32">
        <v>25.003000000000156</v>
      </c>
      <c r="CN67" s="33">
        <f t="shared" si="101"/>
        <v>324.85700000000014</v>
      </c>
      <c r="CO67" s="32">
        <v>62.927</v>
      </c>
      <c r="CP67" s="32">
        <v>280.32400000000001</v>
      </c>
      <c r="CQ67" s="65">
        <f t="shared" si="102"/>
        <v>2518.0790000000002</v>
      </c>
      <c r="CR67" s="32"/>
      <c r="CS67" s="66">
        <v>324.56799999999998</v>
      </c>
      <c r="CT67" s="32"/>
      <c r="CU67" s="28">
        <v>118</v>
      </c>
      <c r="CV67" s="113">
        <v>65</v>
      </c>
      <c r="CW67" s="113">
        <v>100</v>
      </c>
      <c r="CX67" s="113">
        <v>65</v>
      </c>
      <c r="CY67" s="113">
        <v>15</v>
      </c>
      <c r="CZ67" s="30">
        <v>0</v>
      </c>
      <c r="DA67" s="30">
        <f t="shared" si="103"/>
        <v>363</v>
      </c>
      <c r="DB67" s="38">
        <f t="shared" si="104"/>
        <v>0.14415751054673026</v>
      </c>
      <c r="DC67" s="32"/>
      <c r="DD67" s="60" t="s">
        <v>221</v>
      </c>
      <c r="DE67" s="54">
        <v>25.3</v>
      </c>
      <c r="DF67" s="68">
        <v>4</v>
      </c>
      <c r="DG67" s="69" t="s">
        <v>154</v>
      </c>
      <c r="DH67" s="57" t="s">
        <v>155</v>
      </c>
      <c r="DI67" s="70">
        <v>0.14557440675789443</v>
      </c>
      <c r="DJ67" s="125">
        <v>1.2188904879920512E-2</v>
      </c>
      <c r="DK67" s="126">
        <v>1.2897101026899428E-2</v>
      </c>
      <c r="DL67" s="54"/>
      <c r="DM67" s="28">
        <v>212.89388349999999</v>
      </c>
      <c r="DN67" s="29">
        <v>237.79388349999999</v>
      </c>
      <c r="DO67" s="30">
        <v>267.7157737</v>
      </c>
      <c r="DP67" s="29"/>
      <c r="DQ67" s="28">
        <v>298.56703348045886</v>
      </c>
      <c r="DR67" s="29">
        <v>333.84900477654639</v>
      </c>
      <c r="DS67" s="30">
        <v>376.57742227582821</v>
      </c>
      <c r="DT67" s="54"/>
      <c r="DU67" s="60">
        <f t="shared" si="105"/>
        <v>1194.8020000000001</v>
      </c>
      <c r="DV67" s="29">
        <v>1173.2670000000001</v>
      </c>
      <c r="DW67" s="30">
        <v>1216.337</v>
      </c>
      <c r="DX67" s="29"/>
      <c r="DY67" s="67">
        <v>1772.9633817129388</v>
      </c>
      <c r="DZ67" s="54"/>
      <c r="EA67" s="28">
        <v>12.307</v>
      </c>
      <c r="EB67" s="29">
        <v>13.62</v>
      </c>
      <c r="EC67" s="29">
        <v>47.18</v>
      </c>
      <c r="ED67" s="29">
        <v>60.003999999999998</v>
      </c>
      <c r="EE67" s="29">
        <v>156.21199999999999</v>
      </c>
      <c r="EF67" s="29">
        <v>43.005000000000003</v>
      </c>
      <c r="EG67" s="29">
        <v>7.9180000000000001</v>
      </c>
      <c r="EH67" s="29">
        <v>7.5080000000001172</v>
      </c>
      <c r="EI67" s="30">
        <v>1742.347</v>
      </c>
      <c r="EJ67" s="30">
        <f t="shared" si="106"/>
        <v>2090.1010000000001</v>
      </c>
      <c r="EK67" s="136">
        <v>1892.3</v>
      </c>
      <c r="EL67" s="137">
        <f t="shared" si="107"/>
        <v>0.90536294657530902</v>
      </c>
      <c r="EM67" s="54"/>
      <c r="EN67" s="44">
        <f t="shared" si="108"/>
        <v>5.8882321954776343E-3</v>
      </c>
      <c r="EO67" s="37">
        <f t="shared" si="109"/>
        <v>6.5164315025924577E-3</v>
      </c>
      <c r="EP67" s="37">
        <f t="shared" si="110"/>
        <v>2.2573071827629382E-2</v>
      </c>
      <c r="EQ67" s="37">
        <f t="shared" si="111"/>
        <v>2.8708660490569592E-2</v>
      </c>
      <c r="ER67" s="37">
        <f t="shared" si="112"/>
        <v>7.473897194441799E-2</v>
      </c>
      <c r="ES67" s="37">
        <f t="shared" si="113"/>
        <v>2.0575560702568919E-2</v>
      </c>
      <c r="ET67" s="37">
        <f t="shared" si="114"/>
        <v>3.7883336738272454E-3</v>
      </c>
      <c r="EU67" s="37">
        <f t="shared" si="115"/>
        <v>3.592170904659687E-3</v>
      </c>
      <c r="EV67" s="37">
        <f t="shared" si="116"/>
        <v>0.83361856675825707</v>
      </c>
      <c r="EW67" s="70">
        <f t="shared" si="117"/>
        <v>1</v>
      </c>
      <c r="EX67" s="54"/>
      <c r="EY67" s="31">
        <v>18.390999999999998</v>
      </c>
      <c r="EZ67" s="32">
        <v>5.843</v>
      </c>
      <c r="FA67" s="65">
        <f t="shared" si="118"/>
        <v>24.233999999999998</v>
      </c>
      <c r="FC67" s="31">
        <f>BX67</f>
        <v>5.3650000000000002</v>
      </c>
      <c r="FD67" s="32">
        <f>BY67</f>
        <v>10.3</v>
      </c>
      <c r="FE67" s="65">
        <f t="shared" si="119"/>
        <v>15.665000000000001</v>
      </c>
      <c r="FG67" s="28">
        <f>FK67*E67</f>
        <v>1742.347</v>
      </c>
      <c r="FH67" s="29">
        <f>E67*FL67</f>
        <v>347.75400000000013</v>
      </c>
      <c r="FI67" s="30">
        <f t="shared" si="120"/>
        <v>2090.1010000000001</v>
      </c>
      <c r="FK67" s="44">
        <v>0.83361856675825707</v>
      </c>
      <c r="FL67" s="37">
        <v>0.16638143324174293</v>
      </c>
      <c r="FM67" s="38">
        <f t="shared" si="121"/>
        <v>1</v>
      </c>
      <c r="FN67" s="54"/>
      <c r="FO67" s="60">
        <f t="shared" si="122"/>
        <v>270.51750000000004</v>
      </c>
      <c r="FP67" s="29">
        <v>260.71100000000001</v>
      </c>
      <c r="FQ67" s="30">
        <v>280.32400000000001</v>
      </c>
      <c r="FS67" s="60">
        <f t="shared" si="123"/>
        <v>2039.9485</v>
      </c>
      <c r="FT67" s="29">
        <v>1989.796</v>
      </c>
      <c r="FU67" s="30">
        <v>2090.1010000000001</v>
      </c>
      <c r="FW67" s="60">
        <f t="shared" si="124"/>
        <v>1044</v>
      </c>
      <c r="FX67" s="29">
        <v>995</v>
      </c>
      <c r="FY67" s="30">
        <v>1093</v>
      </c>
      <c r="GA67" s="60">
        <f t="shared" si="125"/>
        <v>3083.9485000000004</v>
      </c>
      <c r="GB67" s="54">
        <f t="shared" si="126"/>
        <v>2984.7960000000003</v>
      </c>
      <c r="GC67" s="68">
        <f t="shared" si="127"/>
        <v>3183.1010000000001</v>
      </c>
      <c r="GE67" s="60">
        <f t="shared" si="128"/>
        <v>1790.9160000000002</v>
      </c>
      <c r="GF67" s="29">
        <v>1732.0360000000001</v>
      </c>
      <c r="GG67" s="30">
        <v>1849.796</v>
      </c>
      <c r="GH67" s="29"/>
      <c r="GI67" s="60">
        <f t="shared" si="129"/>
        <v>2451.7995000000001</v>
      </c>
      <c r="GJ67" s="29">
        <v>2385.52</v>
      </c>
      <c r="GK67" s="30">
        <v>2518.0790000000002</v>
      </c>
      <c r="GL67" s="29"/>
      <c r="GM67" s="71">
        <f>DW67/C67</f>
        <v>0.48304163610434775</v>
      </c>
      <c r="GN67" s="62"/>
    </row>
    <row r="68" spans="1:196" ht="13.5" customHeight="1" x14ac:dyDescent="0.2">
      <c r="A68" s="1"/>
      <c r="B68" s="75" t="s">
        <v>215</v>
      </c>
      <c r="C68" s="76">
        <v>2500.1390000000001</v>
      </c>
      <c r="D68" s="77">
        <v>2594.3270000000002</v>
      </c>
      <c r="E68" s="77">
        <v>2071.451</v>
      </c>
      <c r="F68" s="77">
        <v>446</v>
      </c>
      <c r="G68" s="77">
        <v>1963.83</v>
      </c>
      <c r="H68" s="77">
        <f t="shared" si="65"/>
        <v>2946.1390000000001</v>
      </c>
      <c r="I68" s="78">
        <f t="shared" si="66"/>
        <v>2517.451</v>
      </c>
      <c r="J68" s="29"/>
      <c r="K68" s="79">
        <v>55.268000000000001</v>
      </c>
      <c r="L68" s="80">
        <v>10.714</v>
      </c>
      <c r="M68" s="80">
        <v>2.5999999999999999E-2</v>
      </c>
      <c r="N68" s="81">
        <f t="shared" si="67"/>
        <v>66.007999999999996</v>
      </c>
      <c r="O68" s="80">
        <v>42.161999999999999</v>
      </c>
      <c r="P68" s="81">
        <f t="shared" si="68"/>
        <v>23.845999999999997</v>
      </c>
      <c r="Q68" s="80">
        <v>4.9249999999999998</v>
      </c>
      <c r="R68" s="81">
        <f t="shared" si="69"/>
        <v>18.920999999999996</v>
      </c>
      <c r="S68" s="80">
        <v>2</v>
      </c>
      <c r="T68" s="80">
        <v>9.0999999999999998E-2</v>
      </c>
      <c r="U68" s="80">
        <v>-1.006</v>
      </c>
      <c r="V68" s="81">
        <f t="shared" si="70"/>
        <v>20.005999999999997</v>
      </c>
      <c r="W68" s="80">
        <v>5.18</v>
      </c>
      <c r="X68" s="82">
        <f t="shared" si="71"/>
        <v>14.825999999999997</v>
      </c>
      <c r="Y68" s="32"/>
      <c r="Z68" s="83">
        <f t="shared" si="72"/>
        <v>2.1303405468932789E-2</v>
      </c>
      <c r="AA68" s="84">
        <f t="shared" si="73"/>
        <v>4.1297800932573259E-3</v>
      </c>
      <c r="AB68" s="85">
        <f t="shared" si="74"/>
        <v>0.61912803418552409</v>
      </c>
      <c r="AC68" s="85">
        <f t="shared" si="75"/>
        <v>0.61995647570874013</v>
      </c>
      <c r="AD68" s="85">
        <f t="shared" si="76"/>
        <v>0.63874075869591562</v>
      </c>
      <c r="AE68" s="84">
        <f t="shared" si="77"/>
        <v>1.6251613616941888E-2</v>
      </c>
      <c r="AF68" s="84">
        <f t="shared" si="78"/>
        <v>5.7147768958963133E-3</v>
      </c>
      <c r="AG68" s="84">
        <f>X68/DU68</f>
        <v>1.1249830694828421E-2</v>
      </c>
      <c r="AH68" s="84">
        <f>(P68+S68+T68)/DU68</f>
        <v>1.9680753995127802E-2</v>
      </c>
      <c r="AI68" s="84">
        <f>R68/DU68</f>
        <v>1.4357078549632305E-2</v>
      </c>
      <c r="AJ68" s="86">
        <f>X68/FO68</f>
        <v>6.3318791279892872E-2</v>
      </c>
      <c r="AK68" s="32"/>
      <c r="AL68" s="87">
        <f t="shared" si="79"/>
        <v>2.3645459927396757E-2</v>
      </c>
      <c r="AM68" s="85">
        <f t="shared" si="80"/>
        <v>3.7119125280436565E-3</v>
      </c>
      <c r="AN68" s="86">
        <f t="shared" si="81"/>
        <v>-6.5429856199844025E-2</v>
      </c>
      <c r="AO68" s="32"/>
      <c r="AP68" s="87">
        <f t="shared" si="82"/>
        <v>0.94804559702353564</v>
      </c>
      <c r="AQ68" s="85">
        <f t="shared" si="83"/>
        <v>0.87402998306976643</v>
      </c>
      <c r="AR68" s="85">
        <f t="shared" si="84"/>
        <v>-4.1125713410334379E-2</v>
      </c>
      <c r="AS68" s="85">
        <f t="shared" si="85"/>
        <v>0.15433461899518386</v>
      </c>
      <c r="AT68" s="88">
        <v>1.36</v>
      </c>
      <c r="AU68" s="89">
        <v>1.36</v>
      </c>
      <c r="AV68" s="32"/>
      <c r="AW68" s="87">
        <f>FQ68/C68</f>
        <v>9.6687824156976868E-2</v>
      </c>
      <c r="AX68" s="85">
        <v>9.6600000000000005E-2</v>
      </c>
      <c r="AY68" s="85">
        <f t="shared" si="86"/>
        <v>0.17198097074950464</v>
      </c>
      <c r="AZ68" s="85">
        <f t="shared" si="87"/>
        <v>0.19140000000000001</v>
      </c>
      <c r="BA68" s="86">
        <f t="shared" si="88"/>
        <v>0.2147</v>
      </c>
      <c r="BB68" s="32"/>
      <c r="BC68" s="87">
        <f t="shared" si="89"/>
        <v>0.15945851742296496</v>
      </c>
      <c r="BD68" s="85">
        <f t="shared" si="90"/>
        <v>0.17876488249440498</v>
      </c>
      <c r="BE68" s="86">
        <f t="shared" si="91"/>
        <v>0.20208230438275748</v>
      </c>
      <c r="BF68" s="32"/>
      <c r="BG68" s="87">
        <v>0.03</v>
      </c>
      <c r="BH68" s="86"/>
      <c r="BI68" s="32"/>
      <c r="BJ68" s="87">
        <f>AY68-(4.5%+2.5%+3%+1%+BG68)</f>
        <v>3.1980970749504622E-2</v>
      </c>
      <c r="BK68" s="86"/>
      <c r="BL68" s="32"/>
      <c r="BM68" s="83">
        <f>Q68/FS68</f>
        <v>2.4053412739713015E-3</v>
      </c>
      <c r="BN68" s="85">
        <f t="shared" si="92"/>
        <v>0.1898831784709103</v>
      </c>
      <c r="BO68" s="84">
        <f>FA68/E68</f>
        <v>3.2058204611163862E-2</v>
      </c>
      <c r="BP68" s="85">
        <f t="shared" si="93"/>
        <v>0.25750026173848639</v>
      </c>
      <c r="BQ68" s="85">
        <f t="shared" si="94"/>
        <v>0.72806115133787863</v>
      </c>
      <c r="BR68" s="86">
        <f t="shared" si="95"/>
        <v>0.77623874307781959</v>
      </c>
      <c r="BS68" s="79"/>
      <c r="BT68" s="79">
        <v>71.512</v>
      </c>
      <c r="BU68" s="80">
        <v>61.75</v>
      </c>
      <c r="BV68" s="81">
        <f t="shared" si="96"/>
        <v>133.262</v>
      </c>
      <c r="BW68" s="77">
        <v>2071.451</v>
      </c>
      <c r="BX68" s="80">
        <v>7.8380000000000001</v>
      </c>
      <c r="BY68" s="80">
        <v>8.32</v>
      </c>
      <c r="BZ68" s="81">
        <f t="shared" si="97"/>
        <v>2055.2929999999997</v>
      </c>
      <c r="CA68" s="80">
        <v>252.596</v>
      </c>
      <c r="CB68" s="80">
        <v>42.601999999999997</v>
      </c>
      <c r="CC68" s="81">
        <f t="shared" si="98"/>
        <v>295.19799999999998</v>
      </c>
      <c r="CD68" s="80">
        <v>8</v>
      </c>
      <c r="CE68" s="80">
        <v>1.0660000000000001</v>
      </c>
      <c r="CF68" s="80">
        <v>1.583</v>
      </c>
      <c r="CG68" s="80">
        <v>5.7370000000003083</v>
      </c>
      <c r="CH68" s="81">
        <f t="shared" si="99"/>
        <v>2500.1390000000001</v>
      </c>
      <c r="CI68" s="80">
        <v>3.14</v>
      </c>
      <c r="CJ68" s="77">
        <v>1963.83</v>
      </c>
      <c r="CK68" s="81">
        <f t="shared" si="100"/>
        <v>1966.97</v>
      </c>
      <c r="CL68" s="80">
        <v>224.898</v>
      </c>
      <c r="CM68" s="80">
        <v>11.538000000000068</v>
      </c>
      <c r="CN68" s="81">
        <f t="shared" si="101"/>
        <v>236.43600000000006</v>
      </c>
      <c r="CO68" s="80">
        <v>55</v>
      </c>
      <c r="CP68" s="80">
        <v>241.733</v>
      </c>
      <c r="CQ68" s="90">
        <f t="shared" si="102"/>
        <v>2500.1390000000001</v>
      </c>
      <c r="CR68" s="32"/>
      <c r="CS68" s="91">
        <v>385.858</v>
      </c>
      <c r="CT68" s="32"/>
      <c r="CU68" s="76">
        <v>75</v>
      </c>
      <c r="CV68" s="77">
        <v>50</v>
      </c>
      <c r="CW68" s="77">
        <v>125</v>
      </c>
      <c r="CX68" s="77">
        <v>30</v>
      </c>
      <c r="CY68" s="77">
        <v>0</v>
      </c>
      <c r="CZ68" s="78">
        <v>0</v>
      </c>
      <c r="DA68" s="78">
        <f t="shared" si="103"/>
        <v>280</v>
      </c>
      <c r="DB68" s="86">
        <f t="shared" si="104"/>
        <v>0.11199377314621306</v>
      </c>
      <c r="DC68" s="32"/>
      <c r="DD68" s="93" t="s">
        <v>220</v>
      </c>
      <c r="DE68" s="94">
        <v>17</v>
      </c>
      <c r="DF68" s="95">
        <v>1</v>
      </c>
      <c r="DG68" s="93"/>
      <c r="DH68" s="96" t="s">
        <v>155</v>
      </c>
      <c r="DI68" s="97">
        <v>0.17739820380336982</v>
      </c>
      <c r="DJ68" s="125">
        <v>5.8726395106678715E-3</v>
      </c>
      <c r="DK68" s="126">
        <v>5.265475872270893E-3</v>
      </c>
      <c r="DL68" s="54"/>
      <c r="DM68" s="76">
        <v>221.4077858</v>
      </c>
      <c r="DN68" s="77">
        <v>246.4077858</v>
      </c>
      <c r="DO68" s="78">
        <v>276.40413589999997</v>
      </c>
      <c r="DP68" s="29"/>
      <c r="DQ68" s="76">
        <v>236.97800000000001</v>
      </c>
      <c r="DR68" s="77">
        <v>265.67</v>
      </c>
      <c r="DS68" s="78">
        <v>300.32299999999998</v>
      </c>
      <c r="DT68" s="54"/>
      <c r="DU68" s="93">
        <f t="shared" si="105"/>
        <v>1317.8865000000001</v>
      </c>
      <c r="DV68" s="77">
        <v>1348.376</v>
      </c>
      <c r="DW68" s="78">
        <v>1287.3969999999999</v>
      </c>
      <c r="DX68" s="29"/>
      <c r="DY68" s="92">
        <v>1486.1420000000001</v>
      </c>
      <c r="DZ68" s="54"/>
      <c r="EA68" s="76">
        <v>73.790999999999997</v>
      </c>
      <c r="EB68" s="77">
        <v>35.155000000000001</v>
      </c>
      <c r="EC68" s="77">
        <v>78.073999999999998</v>
      </c>
      <c r="ED68" s="77">
        <v>38.889000000000003</v>
      </c>
      <c r="EE68" s="77">
        <v>274.24599999999998</v>
      </c>
      <c r="EF68" s="77">
        <v>46.731000000000002</v>
      </c>
      <c r="EG68" s="77">
        <v>16.422000000000001</v>
      </c>
      <c r="EH68" s="77">
        <v>0</v>
      </c>
      <c r="EI68" s="78">
        <v>1508.143</v>
      </c>
      <c r="EJ68" s="78">
        <f t="shared" si="106"/>
        <v>2071.451</v>
      </c>
      <c r="EK68" s="136">
        <v>1696.018</v>
      </c>
      <c r="EL68" s="138">
        <f t="shared" si="107"/>
        <v>0.81875844516717988</v>
      </c>
      <c r="EM68" s="54"/>
      <c r="EN68" s="87">
        <f t="shared" si="108"/>
        <v>3.5622855669769644E-2</v>
      </c>
      <c r="EO68" s="85">
        <f t="shared" si="109"/>
        <v>1.6971195553261941E-2</v>
      </c>
      <c r="EP68" s="85">
        <f t="shared" si="110"/>
        <v>3.7690488454711214E-2</v>
      </c>
      <c r="EQ68" s="85">
        <f t="shared" si="111"/>
        <v>1.8773796725097529E-2</v>
      </c>
      <c r="ER68" s="85">
        <f t="shared" si="112"/>
        <v>0.13239318719100765</v>
      </c>
      <c r="ES68" s="85">
        <f t="shared" si="113"/>
        <v>2.2559548837988445E-2</v>
      </c>
      <c r="ET68" s="85">
        <f t="shared" si="114"/>
        <v>7.9277762302849553E-3</v>
      </c>
      <c r="EU68" s="85">
        <f t="shared" si="115"/>
        <v>0</v>
      </c>
      <c r="EV68" s="85">
        <f t="shared" si="116"/>
        <v>0.72806115133787863</v>
      </c>
      <c r="EW68" s="97">
        <f t="shared" si="117"/>
        <v>1</v>
      </c>
      <c r="EX68" s="54"/>
      <c r="EY68" s="79">
        <v>23.635000000000002</v>
      </c>
      <c r="EZ68" s="80">
        <v>42.771999999999998</v>
      </c>
      <c r="FA68" s="90">
        <f t="shared" si="118"/>
        <v>66.406999999999996</v>
      </c>
      <c r="FC68" s="79">
        <f>BX68</f>
        <v>7.8380000000000001</v>
      </c>
      <c r="FD68" s="80">
        <f>BY68</f>
        <v>8.32</v>
      </c>
      <c r="FE68" s="90">
        <f t="shared" si="119"/>
        <v>16.158000000000001</v>
      </c>
      <c r="FG68" s="76">
        <f>FK68*E68</f>
        <v>1508.143</v>
      </c>
      <c r="FH68" s="77">
        <f>E68*FL68</f>
        <v>563.30799999999999</v>
      </c>
      <c r="FI68" s="78">
        <f t="shared" si="120"/>
        <v>2071.451</v>
      </c>
      <c r="FK68" s="87">
        <v>0.72806115133787863</v>
      </c>
      <c r="FL68" s="85">
        <v>0.27193884866212137</v>
      </c>
      <c r="FM68" s="86">
        <f t="shared" si="121"/>
        <v>1</v>
      </c>
      <c r="FN68" s="54"/>
      <c r="FO68" s="93">
        <f t="shared" si="122"/>
        <v>234.14850000000001</v>
      </c>
      <c r="FP68" s="77">
        <v>226.56399999999999</v>
      </c>
      <c r="FQ68" s="78">
        <v>241.733</v>
      </c>
      <c r="FS68" s="93">
        <f t="shared" si="123"/>
        <v>2047.5264999999999</v>
      </c>
      <c r="FT68" s="77">
        <v>2023.6020000000001</v>
      </c>
      <c r="FU68" s="78">
        <v>2071.451</v>
      </c>
      <c r="FW68" s="93">
        <f t="shared" si="124"/>
        <v>465.26949999999999</v>
      </c>
      <c r="FX68" s="77">
        <v>484.53899999999999</v>
      </c>
      <c r="FY68" s="78">
        <v>446</v>
      </c>
      <c r="GA68" s="93">
        <f t="shared" si="125"/>
        <v>2512.7960000000003</v>
      </c>
      <c r="GB68" s="94">
        <f t="shared" si="126"/>
        <v>2508.1410000000001</v>
      </c>
      <c r="GC68" s="95">
        <f t="shared" si="127"/>
        <v>2517.451</v>
      </c>
      <c r="GE68" s="93">
        <f t="shared" si="128"/>
        <v>2032.5744999999999</v>
      </c>
      <c r="GF68" s="77">
        <v>2101.319</v>
      </c>
      <c r="GG68" s="78">
        <v>1963.83</v>
      </c>
      <c r="GH68" s="29"/>
      <c r="GI68" s="93">
        <f t="shared" si="129"/>
        <v>2594.3270000000002</v>
      </c>
      <c r="GJ68" s="77">
        <v>2688.5149999999999</v>
      </c>
      <c r="GK68" s="78">
        <v>2500.1390000000001</v>
      </c>
      <c r="GL68" s="29"/>
      <c r="GM68" s="98">
        <f>DW68/C68</f>
        <v>0.51493016988255447</v>
      </c>
      <c r="GN68" s="62"/>
    </row>
    <row r="69" spans="1:196" ht="13.5" customHeight="1" x14ac:dyDescent="0.2">
      <c r="A69" s="1"/>
      <c r="B69" s="99" t="s">
        <v>99</v>
      </c>
      <c r="C69" s="29">
        <f t="shared" ref="C69:I69" si="130">SUM(C5:C68)</f>
        <v>312675.31900000002</v>
      </c>
      <c r="D69" s="29">
        <f t="shared" si="130"/>
        <v>302144.86362840503</v>
      </c>
      <c r="E69" s="29">
        <f t="shared" si="130"/>
        <v>260556.40499999997</v>
      </c>
      <c r="F69" s="29">
        <f t="shared" si="130"/>
        <v>83775.021000000008</v>
      </c>
      <c r="G69" s="29">
        <f t="shared" si="130"/>
        <v>211337.573</v>
      </c>
      <c r="H69" s="29">
        <f>SUM(H5:H68)</f>
        <v>396450.3400000002</v>
      </c>
      <c r="I69" s="29">
        <f t="shared" si="130"/>
        <v>344331.42600000004</v>
      </c>
      <c r="J69" s="29"/>
      <c r="K69" s="32">
        <f>SUM(K5:K68)</f>
        <v>5826.6669999999986</v>
      </c>
      <c r="L69" s="32">
        <f>SUM(L5:L68)</f>
        <v>1575.9911999999993</v>
      </c>
      <c r="M69" s="32">
        <f>SUM(M5:M68)</f>
        <v>27.325999999999986</v>
      </c>
      <c r="N69" s="100">
        <f t="shared" ref="N69" si="131">K69+L69+M69</f>
        <v>7429.9841999999981</v>
      </c>
      <c r="O69" s="32">
        <f>SUM(O5:O68)</f>
        <v>3954.4771999999994</v>
      </c>
      <c r="P69" s="100">
        <f t="shared" ref="P69" si="132">N69-O69</f>
        <v>3475.5069999999987</v>
      </c>
      <c r="Q69" s="32">
        <f>SUM(Q5:Q68)</f>
        <v>168.65900000000005</v>
      </c>
      <c r="R69" s="100">
        <f t="shared" ref="R69" si="133">P69-Q69</f>
        <v>3306.8479999999986</v>
      </c>
      <c r="S69" s="32">
        <f>SUM(S5:S68)</f>
        <v>576.71500000000003</v>
      </c>
      <c r="T69" s="32">
        <f>SUM(T5:T68)</f>
        <v>84.804999999999993</v>
      </c>
      <c r="U69" s="32">
        <f>SUM(U5:U68)</f>
        <v>-0.83300000000000396</v>
      </c>
      <c r="V69" s="33">
        <f t="shared" ref="V69" si="134">R69+S69+T69+U69</f>
        <v>3967.5349999999985</v>
      </c>
      <c r="W69" s="32">
        <f>SUM(W5:W68)</f>
        <v>872.33800000000008</v>
      </c>
      <c r="X69" s="33">
        <f t="shared" ref="X69" si="135">V69-W69</f>
        <v>3095.1969999999983</v>
      </c>
      <c r="Y69" s="32"/>
      <c r="Z69" s="35">
        <f t="shared" ref="Z69" si="136">K69/D69</f>
        <v>1.9284349004078938E-2</v>
      </c>
      <c r="AA69" s="36">
        <f t="shared" ref="AA69" si="137">L69/D69</f>
        <v>5.2160118860674828E-3</v>
      </c>
      <c r="AB69" s="36">
        <f t="shared" ref="AB69" si="138">O69/(N69+S69+T69)</f>
        <v>0.48871966228479496</v>
      </c>
      <c r="AC69" s="36">
        <f t="shared" ref="AC69" si="139">O69/(N69+S69)</f>
        <v>0.49389606143815173</v>
      </c>
      <c r="AD69" s="36">
        <f t="shared" ref="AD69" si="140">O69/N69</f>
        <v>0.5322322488922655</v>
      </c>
      <c r="AE69" s="36">
        <f t="shared" ref="AE69" si="141">O69/D69</f>
        <v>1.3088017292471471E-2</v>
      </c>
      <c r="AF69" s="36">
        <f t="shared" ref="AF69" si="142">X69/D69</f>
        <v>1.0244082798000657E-2</v>
      </c>
      <c r="AG69" s="36">
        <f>X69/DU69</f>
        <v>1.9996822082184413E-2</v>
      </c>
      <c r="AH69" s="36">
        <f>(P69+S69+T69)/DU69</f>
        <v>2.67276664032025E-2</v>
      </c>
      <c r="AI69" s="36">
        <f>R69/DU69</f>
        <v>2.1364214009262535E-2</v>
      </c>
      <c r="AJ69" s="101">
        <f>X69/FO69</f>
        <v>9.3008333387430128E-2</v>
      </c>
      <c r="AK69" s="32"/>
      <c r="AL69" s="37">
        <f t="shared" ref="AL69" si="143">(FU69-FT69)/FT69</f>
        <v>6.8280344590514561E-2</v>
      </c>
      <c r="AM69" s="37">
        <f t="shared" ref="AM69" si="144">(GC69-GB69)/GB69</f>
        <v>6.34769929987202E-2</v>
      </c>
      <c r="AN69" s="37">
        <f t="shared" ref="AN69" si="145">(GG69-GF69)/GF69</f>
        <v>6.5435836027715091E-2</v>
      </c>
      <c r="AO69" s="32"/>
      <c r="AP69" s="36">
        <f t="shared" ref="AP69" si="146">G69/E69</f>
        <v>0.81110104739125499</v>
      </c>
      <c r="AQ69" s="36">
        <f t="shared" ref="AQ69" si="147">CJ69/(CJ69+CI69+CL69+CO69)</f>
        <v>0.76840600858222741</v>
      </c>
      <c r="AR69" s="36">
        <f t="shared" ref="AR69" si="148">((CI69+CL69+CO69)-CS69)/CH69</f>
        <v>6.800891053335742E-2</v>
      </c>
      <c r="AS69" s="36">
        <f t="shared" ref="AS69" si="149">CS69/CQ69</f>
        <v>0.1357045139982411</v>
      </c>
      <c r="AT69" s="37"/>
      <c r="AU69" s="37"/>
      <c r="AV69" s="32"/>
      <c r="AW69" s="36">
        <f>FQ69/C69</f>
        <v>0.11177460412217567</v>
      </c>
      <c r="AX69" s="36"/>
      <c r="AY69" s="36">
        <f t="shared" ref="AY69" si="150">(DM69)/DW69</f>
        <v>0.19560211036640532</v>
      </c>
      <c r="AZ69" s="36">
        <f t="shared" ref="AZ69" si="151">(DN69)/DW69</f>
        <v>0.20961864060129187</v>
      </c>
      <c r="BA69" s="101">
        <f t="shared" ref="BA69" si="152">(DO69)/DW69</f>
        <v>0.22905763578843896</v>
      </c>
      <c r="BB69" s="32"/>
      <c r="BC69" s="37">
        <f t="shared" ref="BC69" si="153">DQ69/DY69</f>
        <v>0.18157019065354582</v>
      </c>
      <c r="BD69" s="37">
        <f t="shared" ref="BD69" si="154">DR69/DY69</f>
        <v>0.19533653536626944</v>
      </c>
      <c r="BE69" s="37">
        <f t="shared" ref="BE69" si="155">DS69/DY69</f>
        <v>0.2193223280033241</v>
      </c>
      <c r="BF69" s="32"/>
      <c r="BG69" s="37">
        <f>AVERAGE(BG5:BG68)</f>
        <v>2.8080000000000015E-2</v>
      </c>
      <c r="BH69" s="37">
        <f>AVERAGE(BH5:BH68)</f>
        <v>2.3000000000000007E-2</v>
      </c>
      <c r="BI69" s="32"/>
      <c r="BJ69" s="37">
        <f>AVERAGE(BJ5:BJ68)</f>
        <v>5.4492149740241233E-2</v>
      </c>
      <c r="BK69" s="37">
        <f>AVERAGE(BK5:BK68)</f>
        <v>4.4790334843550772E-2</v>
      </c>
      <c r="BL69" s="32"/>
      <c r="BM69" s="35">
        <f>Q69/FS69</f>
        <v>6.686727057455521E-4</v>
      </c>
      <c r="BN69" s="36">
        <f t="shared" ref="BN69" si="156">Q69/(P69+S69+T69)</f>
        <v>4.0768165158216296E-2</v>
      </c>
      <c r="BO69" s="36">
        <f>FA69/E69</f>
        <v>1.2787708223868072E-2</v>
      </c>
      <c r="BP69" s="36">
        <f t="shared" ref="BP69" si="157">FA69/(FQ69+FE69)</f>
        <v>9.1799076901001878E-2</v>
      </c>
      <c r="BQ69" s="36">
        <f t="shared" ref="BQ69" si="158">FG69/FI69</f>
        <v>0.75106685249207361</v>
      </c>
      <c r="BR69" s="38">
        <f t="shared" ref="BR69" si="159">(BQ69*E69+F69)/(E69+F69)</f>
        <v>0.81163169811866087</v>
      </c>
      <c r="BS69" s="32"/>
      <c r="BT69" s="31">
        <f t="shared" ref="BT69:CQ69" si="160">SUM(BT5:BT68)</f>
        <v>5091.9079999999994</v>
      </c>
      <c r="BU69" s="32">
        <f t="shared" si="160"/>
        <v>8968.0189999999966</v>
      </c>
      <c r="BV69" s="33">
        <f t="shared" si="160"/>
        <v>14059.927</v>
      </c>
      <c r="BW69" s="32">
        <f t="shared" si="160"/>
        <v>260556.40499999997</v>
      </c>
      <c r="BX69" s="32">
        <f t="shared" si="160"/>
        <v>679.11699999999996</v>
      </c>
      <c r="BY69" s="32">
        <f t="shared" si="160"/>
        <v>667.50499999999988</v>
      </c>
      <c r="BZ69" s="33">
        <f t="shared" si="160"/>
        <v>259209.78300000002</v>
      </c>
      <c r="CA69" s="32">
        <f t="shared" si="160"/>
        <v>28123.917999999998</v>
      </c>
      <c r="CB69" s="32">
        <f t="shared" si="160"/>
        <v>7707.4490000000005</v>
      </c>
      <c r="CC69" s="33">
        <f t="shared" si="160"/>
        <v>35831.366999999991</v>
      </c>
      <c r="CD69" s="32">
        <f t="shared" si="160"/>
        <v>523.55899999999997</v>
      </c>
      <c r="CE69" s="32">
        <f t="shared" si="160"/>
        <v>122.47200000000001</v>
      </c>
      <c r="CF69" s="32">
        <f t="shared" si="160"/>
        <v>1517.7950000000001</v>
      </c>
      <c r="CG69" s="32">
        <f t="shared" si="160"/>
        <v>1410.415999999997</v>
      </c>
      <c r="CH69" s="33">
        <f t="shared" si="160"/>
        <v>312675.31900000002</v>
      </c>
      <c r="CI69" s="32">
        <f t="shared" si="160"/>
        <v>4605.9899999999989</v>
      </c>
      <c r="CJ69" s="32">
        <f t="shared" si="160"/>
        <v>211337.573</v>
      </c>
      <c r="CK69" s="33">
        <f t="shared" si="160"/>
        <v>215943.56300000002</v>
      </c>
      <c r="CL69" s="32">
        <f t="shared" si="160"/>
        <v>53855.896000000001</v>
      </c>
      <c r="CM69" s="32">
        <f t="shared" si="160"/>
        <v>2692.4260000000008</v>
      </c>
      <c r="CN69" s="33">
        <f t="shared" si="160"/>
        <v>56548.322000000007</v>
      </c>
      <c r="CO69" s="32">
        <f t="shared" si="160"/>
        <v>5234.2740000000003</v>
      </c>
      <c r="CP69" s="32">
        <f t="shared" si="160"/>
        <v>34949.159999999996</v>
      </c>
      <c r="CQ69" s="32">
        <f t="shared" si="160"/>
        <v>312675.31900000002</v>
      </c>
      <c r="CR69" s="29"/>
      <c r="CS69" s="29">
        <f>SUM(CS5:CS68)</f>
        <v>42431.452204140005</v>
      </c>
      <c r="CT69" s="32"/>
      <c r="CU69" s="29">
        <f t="shared" ref="CU69:DA69" si="161">SUM(CU5:CU68)</f>
        <v>11496</v>
      </c>
      <c r="CV69" s="29">
        <f t="shared" si="161"/>
        <v>16119</v>
      </c>
      <c r="CW69" s="29">
        <f t="shared" si="161"/>
        <v>15565</v>
      </c>
      <c r="CX69" s="29">
        <f t="shared" si="161"/>
        <v>11065</v>
      </c>
      <c r="CY69" s="29">
        <f t="shared" si="161"/>
        <v>7825</v>
      </c>
      <c r="CZ69" s="29">
        <f t="shared" si="161"/>
        <v>316.5</v>
      </c>
      <c r="DA69" s="102">
        <f t="shared" si="161"/>
        <v>62386.5</v>
      </c>
      <c r="DB69" s="37">
        <f t="shared" ref="DB69" si="162">DA69/C69</f>
        <v>0.19952486240207529</v>
      </c>
      <c r="DC69" s="32"/>
      <c r="DD69" s="54"/>
      <c r="DE69" s="29">
        <f>SUM(DE5:DE68)</f>
        <v>2032.0999999999997</v>
      </c>
      <c r="DF69" s="29">
        <f>SUM(DF5:DF68)</f>
        <v>206</v>
      </c>
      <c r="DG69" s="103">
        <f>COUNTIF(DG5:DG68,"=yes")</f>
        <v>55</v>
      </c>
      <c r="DH69" s="127">
        <f>COUNTIF(DH5:DH68,"=EC")+COUNTIF(DH5:DH68,"=EC (listed)")+COUNTIF(DH5:DH68,"=stocks")+COUNTIF(DH5:DH68,"=stocks listed")+COUNTIF(DH5:DH68,"=EC (1Q18)")+COUNTIF(DH5:DH68,"=EC (2Q18)")</f>
        <v>41</v>
      </c>
      <c r="DI69" s="29"/>
      <c r="DJ69" s="120">
        <v>0.94690737553240878</v>
      </c>
      <c r="DK69" s="120">
        <v>0.95982766552533749</v>
      </c>
      <c r="DL69" s="54"/>
      <c r="DM69" s="29">
        <f>SUM(DM5:DM68)</f>
        <v>30590.3343355</v>
      </c>
      <c r="DN69" s="29">
        <f>SUM(DN5:DN68)</f>
        <v>32782.388119100004</v>
      </c>
      <c r="DO69" s="29">
        <f>SUM(DO5:DO68)</f>
        <v>35822.464531399979</v>
      </c>
      <c r="DP69" s="29"/>
      <c r="DQ69" s="29">
        <f>SUM(DQ5:DQ68)</f>
        <v>34841.667220756593</v>
      </c>
      <c r="DR69" s="29">
        <f>SUM(DR5:DR68)</f>
        <v>37483.303491559127</v>
      </c>
      <c r="DS69" s="29">
        <f>SUM(DS5:DS68)</f>
        <v>42085.958817735118</v>
      </c>
      <c r="DT69" s="54"/>
      <c r="DU69" s="29">
        <f>SUM(DU5:DU68)</f>
        <v>154784.44461220535</v>
      </c>
      <c r="DV69" s="29">
        <f>SUM(DV5:DV68)</f>
        <v>153178.27422441071</v>
      </c>
      <c r="DW69" s="29">
        <f>SUM(DW5:DW68)</f>
        <v>156390.61499999999</v>
      </c>
      <c r="DX69" s="29"/>
      <c r="DY69" s="29">
        <f>SUM(DY5:DY68)</f>
        <v>191890.89957634069</v>
      </c>
      <c r="DZ69" s="54"/>
      <c r="EA69" s="29">
        <f t="shared" ref="EA69:EJ69" si="163">SUM(EA5:EA68)</f>
        <v>11841.174511486504</v>
      </c>
      <c r="EB69" s="29">
        <f t="shared" si="163"/>
        <v>2690.019596188351</v>
      </c>
      <c r="EC69" s="29">
        <f t="shared" si="163"/>
        <v>12419.142408092855</v>
      </c>
      <c r="ED69" s="29">
        <f t="shared" si="163"/>
        <v>3668.056076855285</v>
      </c>
      <c r="EE69" s="29">
        <f t="shared" si="163"/>
        <v>27491.877942192132</v>
      </c>
      <c r="EF69" s="29">
        <f t="shared" si="163"/>
        <v>4496.865491731739</v>
      </c>
      <c r="EG69" s="29">
        <f t="shared" si="163"/>
        <v>1336.1429734531268</v>
      </c>
      <c r="EH69" s="29">
        <f t="shared" si="163"/>
        <v>917.84700000000237</v>
      </c>
      <c r="EI69" s="30">
        <f t="shared" si="163"/>
        <v>195695.27899999998</v>
      </c>
      <c r="EJ69" s="67">
        <f t="shared" si="163"/>
        <v>260556.405</v>
      </c>
      <c r="EK69" s="134">
        <v>221077.20145889994</v>
      </c>
      <c r="EL69" s="137">
        <f t="shared" ref="EL69" si="164">EK69/EJ69</f>
        <v>0.84848116268298968</v>
      </c>
      <c r="EM69" s="51"/>
      <c r="EN69" s="37">
        <f t="shared" si="108"/>
        <v>4.5445724166659825E-2</v>
      </c>
      <c r="EO69" s="37">
        <f t="shared" si="109"/>
        <v>1.0324135367880714E-2</v>
      </c>
      <c r="EP69" s="37">
        <f t="shared" si="110"/>
        <v>4.7663930610697729E-2</v>
      </c>
      <c r="EQ69" s="37">
        <f t="shared" si="111"/>
        <v>1.4077781265270701E-2</v>
      </c>
      <c r="ER69" s="37">
        <f t="shared" si="112"/>
        <v>0.10551219396119674</v>
      </c>
      <c r="ES69" s="37">
        <f t="shared" si="113"/>
        <v>1.7258702551302622E-2</v>
      </c>
      <c r="ET69" s="37">
        <f t="shared" si="114"/>
        <v>5.1280373378391015E-3</v>
      </c>
      <c r="EU69" s="37">
        <f t="shared" si="115"/>
        <v>3.5226422470789093E-3</v>
      </c>
      <c r="EV69" s="37">
        <f t="shared" si="116"/>
        <v>0.75106685249207361</v>
      </c>
      <c r="EW69" s="37">
        <f t="shared" ref="EW69" si="165">EN69+EO69+EP69+EQ69+ER69+ES69+ET69+EU69+EV69</f>
        <v>1</v>
      </c>
      <c r="EX69" s="54"/>
      <c r="EY69" s="32">
        <f>SUM(EY5:EY68)</f>
        <v>1564.6352290000004</v>
      </c>
      <c r="EZ69" s="32">
        <f>SUM(EZ5:EZ68)</f>
        <v>1767.2840540000002</v>
      </c>
      <c r="FA69" s="29">
        <f>SUM(FA5:FA68)</f>
        <v>3331.9192829999997</v>
      </c>
      <c r="FC69" s="29">
        <f>SUM(FC5:FC68)</f>
        <v>679.11699999999996</v>
      </c>
      <c r="FD69" s="29">
        <f>SUM(FD5:FD68)</f>
        <v>667.50499999999988</v>
      </c>
      <c r="FE69" s="29">
        <f>SUM(FE5:FE68)</f>
        <v>1346.6219999999998</v>
      </c>
      <c r="FG69" s="29">
        <f>SUM(FG5:FG68)</f>
        <v>195695.27899999998</v>
      </c>
      <c r="FH69" s="29">
        <f>SUM(FH5:FH68)</f>
        <v>64861.125999999982</v>
      </c>
      <c r="FI69" s="29">
        <f>SUM(FI5:FI68)</f>
        <v>260556.40499999997</v>
      </c>
      <c r="FK69" s="37">
        <f>FG69/FI69</f>
        <v>0.75106685249207361</v>
      </c>
      <c r="FL69" s="37">
        <f>FH69/FI69</f>
        <v>0.24893314750792631</v>
      </c>
      <c r="FM69" s="38">
        <f t="shared" ref="FM69" si="166">FK69+FL69</f>
        <v>0.99999999999999989</v>
      </c>
      <c r="FN69" s="54"/>
      <c r="FO69" s="29">
        <f>SUM(FO5:FO68)</f>
        <v>33278.706189765006</v>
      </c>
      <c r="FP69" s="29">
        <f>SUM(FP5:FP68)</f>
        <v>31608.25237953</v>
      </c>
      <c r="FQ69" s="29">
        <f>SUM(FQ5:FQ68)</f>
        <v>34949.159999999996</v>
      </c>
      <c r="FS69" s="29">
        <f>SUM(FS5:FS68)</f>
        <v>252229.52656927996</v>
      </c>
      <c r="FT69" s="29">
        <f>SUM(FT5:FT68)</f>
        <v>243902.64813856006</v>
      </c>
      <c r="FU69" s="29">
        <f>SUM(FU5:FU68)</f>
        <v>260556.40499999997</v>
      </c>
      <c r="FW69" s="29">
        <f>SUM(FW5:FW68)</f>
        <v>81825.643497900004</v>
      </c>
      <c r="FX69" s="29">
        <f>SUM(FX5:FX68)</f>
        <v>79876.2659958</v>
      </c>
      <c r="FY69" s="29">
        <f>SUM(FY5:FY68)</f>
        <v>83775.021000000008</v>
      </c>
      <c r="GA69" s="29">
        <f>SUM(GA5:GA68)</f>
        <v>334055.17006717995</v>
      </c>
      <c r="GB69" s="29">
        <f>SUM(GB5:GB68)</f>
        <v>323778.91413436003</v>
      </c>
      <c r="GC69" s="29">
        <f>SUM(GC5:GC68)</f>
        <v>344331.42600000004</v>
      </c>
      <c r="GE69" s="29">
        <f>SUM(GE5:GE68)</f>
        <v>204847.71678074499</v>
      </c>
      <c r="GF69" s="29">
        <f>SUM(GF5:GF68)</f>
        <v>198357.86056148997</v>
      </c>
      <c r="GG69" s="29">
        <f>SUM(GG5:GG68)</f>
        <v>211337.573</v>
      </c>
      <c r="GH69" s="29"/>
      <c r="GI69" s="29">
        <f>SUM(GI5:GI68)</f>
        <v>302144.86362840503</v>
      </c>
      <c r="GJ69" s="29">
        <f>SUM(GJ5:GJ68)</f>
        <v>291614.40825681004</v>
      </c>
      <c r="GK69" s="29">
        <f>SUM(GK5:GK68)</f>
        <v>312675.31900000002</v>
      </c>
      <c r="GL69" s="29"/>
      <c r="GM69" s="104">
        <f>DW69/C69</f>
        <v>0.50016936258406752</v>
      </c>
      <c r="GN69" s="1"/>
    </row>
    <row r="70" spans="1:196" ht="13.5" customHeight="1" x14ac:dyDescent="0.2">
      <c r="A70" s="1"/>
      <c r="B70" s="1"/>
      <c r="C70" s="105"/>
      <c r="D70" s="105"/>
      <c r="E70" s="105"/>
      <c r="F70" s="105"/>
      <c r="G70" s="105"/>
      <c r="H70" s="105"/>
      <c r="I70" s="105"/>
      <c r="J70" s="1"/>
      <c r="K70" s="106"/>
      <c r="L70" s="106"/>
      <c r="M70" s="106"/>
      <c r="N70" s="105"/>
      <c r="O70" s="106"/>
      <c r="P70" s="1"/>
      <c r="Q70" s="106"/>
      <c r="R70" s="1"/>
      <c r="S70" s="106"/>
      <c r="T70" s="106"/>
      <c r="U70" s="106"/>
      <c r="V70" s="106"/>
      <c r="W70" s="106"/>
      <c r="X70" s="106"/>
      <c r="Y70" s="1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L70" s="104"/>
      <c r="AM70" s="104"/>
      <c r="AN70" s="104"/>
      <c r="AP70" s="9"/>
      <c r="AQ70" s="9"/>
      <c r="AR70" s="9"/>
      <c r="AS70" s="9"/>
      <c r="AT70" s="104"/>
      <c r="AU70" s="104"/>
      <c r="AW70" s="9"/>
      <c r="AX70" s="36"/>
      <c r="AY70" s="9"/>
      <c r="AZ70" s="9"/>
      <c r="BA70" s="9"/>
      <c r="BC70" s="104"/>
      <c r="BD70" s="104"/>
      <c r="BE70" s="104"/>
      <c r="BG70" s="104"/>
      <c r="BH70" s="104"/>
      <c r="BJ70" s="104"/>
      <c r="BK70" s="104"/>
      <c r="BM70" s="9"/>
      <c r="BN70" s="9"/>
      <c r="BO70" s="9"/>
      <c r="BP70" s="9"/>
      <c r="BQ70" s="9"/>
      <c r="BT70" s="106"/>
      <c r="BU70" s="106"/>
      <c r="BV70" s="106"/>
      <c r="BW70" s="106"/>
      <c r="BX70" s="106"/>
      <c r="BY70" s="106"/>
      <c r="BZ70" s="106"/>
      <c r="CA70" s="106"/>
      <c r="CB70" s="106"/>
      <c r="CC70" s="106"/>
      <c r="CD70" s="106"/>
      <c r="CE70" s="106"/>
      <c r="CF70" s="106"/>
      <c r="CG70" s="106"/>
      <c r="CH70" s="106"/>
      <c r="CI70" s="106"/>
      <c r="CJ70" s="106"/>
      <c r="CK70" s="106"/>
      <c r="CL70" s="106"/>
      <c r="CM70" s="106"/>
      <c r="CN70" s="106"/>
      <c r="CO70" s="106"/>
      <c r="CP70" s="106"/>
      <c r="CQ70" s="106"/>
      <c r="CU70" s="37">
        <f>CU69/DA69</f>
        <v>0.18427063547402081</v>
      </c>
      <c r="CV70" s="37">
        <f>CV69/DA69</f>
        <v>0.25837320574162681</v>
      </c>
      <c r="CW70" s="37">
        <f>CW69/DA69</f>
        <v>0.24949307943224897</v>
      </c>
      <c r="CX70" s="37">
        <f>CX69/DA69</f>
        <v>0.1773620895546312</v>
      </c>
      <c r="CY70" s="37">
        <f>CY69/DA69</f>
        <v>0.12542777684274642</v>
      </c>
      <c r="CZ70" s="37">
        <f>CZ69/DA69</f>
        <v>5.0732129547257816E-3</v>
      </c>
      <c r="DA70" s="37">
        <f>CU70+CV70+CW70+CX70+CY70+CZ70</f>
        <v>0.99999999999999989</v>
      </c>
      <c r="DB70" s="1"/>
      <c r="DE70" s="1"/>
      <c r="DF70" s="1"/>
      <c r="DG70" s="1"/>
      <c r="DH70" s="1"/>
      <c r="DI70" s="1"/>
      <c r="DJ70" s="122"/>
      <c r="DK70" s="122"/>
      <c r="DL70" s="1"/>
      <c r="DM70" s="105"/>
      <c r="DN70" s="105"/>
      <c r="DO70" s="105"/>
      <c r="DP70" s="105"/>
      <c r="DQ70" s="105"/>
      <c r="DR70" s="105"/>
      <c r="DS70" s="105"/>
      <c r="DT70" s="1"/>
      <c r="DU70" s="1"/>
      <c r="DV70" s="105"/>
      <c r="DW70" s="105"/>
      <c r="DX70" s="105"/>
      <c r="DY70" s="105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4"/>
      <c r="EK70" s="129"/>
      <c r="EL70" s="129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06"/>
      <c r="EZ70" s="106"/>
      <c r="FA70" s="29"/>
      <c r="FC70" s="105"/>
      <c r="FD70" s="105"/>
      <c r="FE70" s="29"/>
      <c r="FG70" s="105"/>
      <c r="FH70" s="105"/>
      <c r="FI70" s="105"/>
      <c r="FM70" s="107"/>
      <c r="FN70" s="1"/>
      <c r="FO70" s="1"/>
      <c r="FP70" s="105"/>
      <c r="FQ70" s="105"/>
      <c r="FS70" s="1"/>
      <c r="FT70" s="105"/>
      <c r="FU70" s="105"/>
      <c r="FW70" s="1"/>
      <c r="FX70" s="108"/>
      <c r="FY70" s="105"/>
      <c r="GA70" s="1"/>
      <c r="GE70" s="1"/>
      <c r="GF70" s="105"/>
      <c r="GG70" s="105"/>
      <c r="GH70" s="1"/>
      <c r="GI70" s="1"/>
      <c r="GJ70" s="105"/>
      <c r="GK70" s="105"/>
      <c r="GL70" s="1"/>
      <c r="GM70" s="104"/>
      <c r="GN70" s="1"/>
    </row>
    <row r="71" spans="1:196" ht="13.5" customHeight="1" x14ac:dyDescent="0.2">
      <c r="A71" s="1"/>
      <c r="B71" s="1"/>
      <c r="C71" s="1"/>
      <c r="D71" s="1"/>
      <c r="E71" s="1"/>
      <c r="F71" s="1"/>
      <c r="G71" s="1"/>
      <c r="H71" s="109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BT71" s="109"/>
      <c r="BU71" s="109"/>
      <c r="BV71" s="109"/>
      <c r="BW71" s="109"/>
      <c r="BX71" s="109"/>
      <c r="BY71" s="109"/>
      <c r="BZ71" s="109"/>
      <c r="CA71" s="109"/>
      <c r="CB71" s="109"/>
      <c r="CC71" s="109"/>
      <c r="CD71" s="109"/>
      <c r="CE71" s="109"/>
      <c r="CF71" s="109"/>
      <c r="CG71" s="109"/>
      <c r="CH71" s="109"/>
      <c r="CI71" s="109"/>
      <c r="CJ71" s="109"/>
      <c r="CK71" s="109"/>
      <c r="CL71" s="109"/>
      <c r="CM71" s="109"/>
      <c r="CN71" s="109"/>
      <c r="CO71" s="109"/>
      <c r="CP71" s="109"/>
      <c r="CQ71" s="109"/>
      <c r="CU71" s="1"/>
      <c r="CV71" s="1"/>
      <c r="CW71" s="1"/>
      <c r="CX71" s="1"/>
      <c r="CY71" s="1"/>
      <c r="CZ71" s="1"/>
      <c r="DA71" s="4"/>
      <c r="DB71" s="1"/>
      <c r="DE71" s="1"/>
      <c r="DF71" s="1"/>
      <c r="DG71" s="1"/>
      <c r="DH71" s="1"/>
      <c r="DI71" s="1"/>
      <c r="DJ71" s="122"/>
      <c r="DK71" s="122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29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29"/>
      <c r="EL71" s="129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C71" s="1"/>
      <c r="FD71" s="1"/>
      <c r="FE71" s="1"/>
      <c r="FM71" s="107"/>
      <c r="FN71" s="1"/>
      <c r="FO71" s="1"/>
      <c r="FP71" s="1"/>
      <c r="FQ71" s="1"/>
      <c r="FS71" s="1"/>
      <c r="FT71" s="1"/>
      <c r="FU71" s="1"/>
      <c r="FW71" s="1"/>
      <c r="FX71" s="1"/>
      <c r="FY71" s="1"/>
      <c r="GA71" s="1"/>
      <c r="GE71" s="1"/>
      <c r="GF71" s="1"/>
      <c r="GG71" s="1"/>
      <c r="GH71" s="1"/>
      <c r="GI71" s="1"/>
      <c r="GJ71" s="1"/>
      <c r="GK71" s="1"/>
      <c r="GL71" s="1"/>
      <c r="GM71" s="1"/>
      <c r="GN71" s="1"/>
    </row>
    <row r="72" spans="1:196" ht="13.5" customHeight="1" x14ac:dyDescent="0.2">
      <c r="A72" s="1"/>
      <c r="B72" s="8" t="s">
        <v>217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CU72" s="110"/>
      <c r="CV72" s="7"/>
      <c r="CW72" s="7"/>
      <c r="CX72" s="7"/>
      <c r="CY72" s="7"/>
      <c r="CZ72" s="7"/>
      <c r="DA72" s="7"/>
      <c r="DB72" s="1"/>
      <c r="DE72" s="1"/>
      <c r="DF72" s="1"/>
      <c r="DG72" s="1"/>
      <c r="DH72" s="1"/>
      <c r="DI72" s="1"/>
      <c r="DJ72" s="122"/>
      <c r="DK72" s="122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29"/>
      <c r="EL72" s="129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C72" s="1"/>
      <c r="FD72" s="1"/>
      <c r="FE72" s="1"/>
      <c r="FG72" s="105"/>
      <c r="FH72" s="105"/>
      <c r="FI72" s="105"/>
      <c r="FM72" s="107"/>
      <c r="FN72" s="1"/>
      <c r="FO72" s="1"/>
      <c r="FP72" s="1"/>
      <c r="FQ72" s="1"/>
      <c r="FS72" s="1"/>
      <c r="FT72" s="1"/>
      <c r="FU72" s="1"/>
      <c r="FW72" s="1"/>
      <c r="FX72" s="1"/>
      <c r="FY72" s="1"/>
      <c r="GA72" s="1"/>
      <c r="GE72" s="1"/>
      <c r="GF72" s="1"/>
      <c r="GG72" s="1"/>
      <c r="GH72" s="1"/>
      <c r="GI72" s="1"/>
      <c r="GJ72" s="1"/>
      <c r="GK72" s="1"/>
      <c r="GL72" s="1"/>
      <c r="GM72" s="1"/>
      <c r="GN72" s="1"/>
    </row>
    <row r="73" spans="1:196" x14ac:dyDescent="0.2">
      <c r="A73" s="1"/>
      <c r="B73" s="111" t="s">
        <v>218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CU73" s="1"/>
      <c r="CV73" s="1"/>
      <c r="CW73" s="1"/>
      <c r="CX73" s="1"/>
      <c r="CY73" s="1"/>
      <c r="CZ73" s="112" t="s">
        <v>219</v>
      </c>
      <c r="DA73" s="1"/>
      <c r="DB73" s="1"/>
      <c r="DJ73" s="121"/>
      <c r="DK73" s="121"/>
      <c r="DV73" s="1"/>
      <c r="DW73" s="1"/>
      <c r="DX73" s="1"/>
      <c r="DY73" s="1"/>
      <c r="EK73" s="128"/>
      <c r="EL73" s="128"/>
      <c r="FB73"/>
      <c r="FF73"/>
      <c r="FG73"/>
      <c r="FH73"/>
      <c r="FI73"/>
      <c r="FJ73"/>
      <c r="FK73"/>
      <c r="FL73"/>
      <c r="FM73"/>
      <c r="FP73" s="1"/>
      <c r="FQ73" s="1"/>
      <c r="FR73"/>
      <c r="FV73"/>
      <c r="FZ73"/>
      <c r="GB73"/>
      <c r="GC73"/>
      <c r="GD73"/>
    </row>
    <row r="74" spans="1:196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CU74" s="1"/>
      <c r="CV74" s="1"/>
      <c r="CW74" s="1"/>
      <c r="CX74" s="1"/>
      <c r="CY74" s="1"/>
      <c r="CZ74" s="1"/>
      <c r="DA74" s="1"/>
      <c r="DB74" s="1"/>
      <c r="DJ74" s="121"/>
      <c r="DK74" s="121"/>
      <c r="DV74" s="1"/>
      <c r="DW74" s="1"/>
      <c r="DX74" s="1"/>
      <c r="DY74" s="1"/>
      <c r="EK74" s="128"/>
      <c r="EL74" s="128"/>
      <c r="FB74"/>
      <c r="FF74"/>
      <c r="FG74"/>
      <c r="FH74"/>
      <c r="FI74"/>
      <c r="FJ74"/>
      <c r="FK74"/>
      <c r="FL74"/>
      <c r="FM74"/>
      <c r="FP74" s="1"/>
      <c r="FQ74" s="1"/>
      <c r="FR74"/>
      <c r="FV74"/>
      <c r="FZ74"/>
      <c r="GB74"/>
      <c r="GC74"/>
      <c r="GD74"/>
    </row>
  </sheetData>
  <sortState xmlns:xlrd2="http://schemas.microsoft.com/office/spreadsheetml/2017/richdata2" ref="A5:GO68">
    <sortCondition ref="B5:B68"/>
  </sortState>
  <pageMargins left="0.7" right="0.7" top="0.75" bottom="0.75" header="0.3" footer="0.3"/>
  <ignoredErrors>
    <ignoredError sqref="DA69" formula="1"/>
    <ignoredError sqref="CU6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EikaFigures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Tore-Øystein Gløersen</dc:creator>
  <cp:lastModifiedBy>Magnus Sandem</cp:lastModifiedBy>
  <dcterms:created xsi:type="dcterms:W3CDTF">2020-05-11T21:28:07Z</dcterms:created>
  <dcterms:modified xsi:type="dcterms:W3CDTF">2020-05-19T07:56:55Z</dcterms:modified>
</cp:coreProperties>
</file>