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workbookPr/>
  <mc:AlternateContent xmlns:mc="http://schemas.openxmlformats.org/markup-compatibility/2006">
    <mc:Choice Requires="x15">
      <x15ac:absPath xmlns:x15ac="http://schemas.microsoft.com/office/spreadsheetml/2010/11/ac" url="https://eikaalliansen.sharepoint.com/sites/felles-ko-ebk/Presentasjoner/Innlån/2025/2025-06 IP/"/>
    </mc:Choice>
  </mc:AlternateContent>
  <xr:revisionPtr revIDLastSave="1" documentId="8_{7CDE7627-F37D-46EA-8617-F3B0FC0C0FBB}" xr6:coauthVersionLast="47" xr6:coauthVersionMax="47" xr10:uidLastSave="{181D8CE9-8736-4C6C-B620-886440E155EA}"/>
  <bookViews>
    <workbookView xWindow="-120" yWindow="-120" windowWidth="38640" windowHeight="21240" xr2:uid="{8371DB21-D13A-435C-A5DE-20B7068CB344}"/>
  </bookViews>
  <sheets>
    <sheet name="Eika banks 2024" sheetId="1" r:id="rId1"/>
  </sheets>
  <externalReferences>
    <externalReference r:id="rId2"/>
  </externalReferenc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T50" i="1" l="1"/>
  <c r="GT49" i="1"/>
  <c r="GT48" i="1"/>
  <c r="GT47" i="1"/>
  <c r="GT46" i="1"/>
  <c r="GT45" i="1"/>
  <c r="D45" i="1" s="1"/>
  <c r="AE45" i="1" s="1"/>
  <c r="GT44" i="1"/>
  <c r="D44" i="1" s="1"/>
  <c r="AA44" i="1" s="1"/>
  <c r="GT43" i="1"/>
  <c r="GT42" i="1"/>
  <c r="GT41" i="1"/>
  <c r="GT40" i="1"/>
  <c r="GT39" i="1"/>
  <c r="GT38" i="1"/>
  <c r="GT37" i="1"/>
  <c r="D37" i="1" s="1"/>
  <c r="AE37" i="1" s="1"/>
  <c r="GT36" i="1"/>
  <c r="D36" i="1" s="1"/>
  <c r="GT35" i="1"/>
  <c r="GT34" i="1"/>
  <c r="GT33" i="1"/>
  <c r="GT32" i="1"/>
  <c r="GT31" i="1"/>
  <c r="D31" i="1" s="1"/>
  <c r="Z31" i="1" s="1"/>
  <c r="GT30" i="1"/>
  <c r="GT29" i="1"/>
  <c r="D29" i="1" s="1"/>
  <c r="GT28" i="1"/>
  <c r="GT27" i="1"/>
  <c r="GT26" i="1"/>
  <c r="GT25" i="1"/>
  <c r="GT24" i="1"/>
  <c r="GT23" i="1"/>
  <c r="GT22" i="1"/>
  <c r="GT21" i="1"/>
  <c r="D21" i="1" s="1"/>
  <c r="GT20" i="1"/>
  <c r="GT19" i="1"/>
  <c r="D19" i="1" s="1"/>
  <c r="AA19" i="1" s="1"/>
  <c r="GT18" i="1"/>
  <c r="GT17" i="1"/>
  <c r="GT16" i="1"/>
  <c r="GT15" i="1"/>
  <c r="GT14" i="1"/>
  <c r="GT13" i="1"/>
  <c r="GT12" i="1"/>
  <c r="GT11" i="1"/>
  <c r="D11" i="1" s="1"/>
  <c r="GT10" i="1"/>
  <c r="GT9" i="1"/>
  <c r="GT8" i="1"/>
  <c r="GT7" i="1"/>
  <c r="GT6" i="1"/>
  <c r="GT5" i="1"/>
  <c r="GP50" i="1"/>
  <c r="GP49" i="1"/>
  <c r="GP48" i="1"/>
  <c r="GP47" i="1"/>
  <c r="GP46" i="1"/>
  <c r="GP45" i="1"/>
  <c r="GP44" i="1"/>
  <c r="GP43" i="1"/>
  <c r="GP42" i="1"/>
  <c r="GP41" i="1"/>
  <c r="GP40" i="1"/>
  <c r="GP39" i="1"/>
  <c r="GP38" i="1"/>
  <c r="GP37" i="1"/>
  <c r="GP36" i="1"/>
  <c r="GP35" i="1"/>
  <c r="GP34" i="1"/>
  <c r="GP33" i="1"/>
  <c r="GP32" i="1"/>
  <c r="GP31" i="1"/>
  <c r="GP30" i="1"/>
  <c r="GP29" i="1"/>
  <c r="GP28" i="1"/>
  <c r="GP27" i="1"/>
  <c r="GP26" i="1"/>
  <c r="GP25" i="1"/>
  <c r="GP24" i="1"/>
  <c r="GP23" i="1"/>
  <c r="GP22" i="1"/>
  <c r="GP21" i="1"/>
  <c r="GP20" i="1"/>
  <c r="GP19" i="1"/>
  <c r="GP18" i="1"/>
  <c r="GP17" i="1"/>
  <c r="GP16" i="1"/>
  <c r="GP15" i="1"/>
  <c r="GP14" i="1"/>
  <c r="GP13" i="1"/>
  <c r="GP12" i="1"/>
  <c r="GP11" i="1"/>
  <c r="GP10" i="1"/>
  <c r="GP9" i="1"/>
  <c r="GP8" i="1"/>
  <c r="GP7" i="1"/>
  <c r="GP6" i="1"/>
  <c r="GP5" i="1"/>
  <c r="GL50" i="1"/>
  <c r="GL49" i="1"/>
  <c r="GL48" i="1"/>
  <c r="GL47" i="1"/>
  <c r="GL46" i="1"/>
  <c r="GL45" i="1"/>
  <c r="GL44" i="1"/>
  <c r="GL43" i="1"/>
  <c r="GL42" i="1"/>
  <c r="GL41" i="1"/>
  <c r="GL40" i="1"/>
  <c r="GL39" i="1"/>
  <c r="GL38" i="1"/>
  <c r="GL37" i="1"/>
  <c r="GL36" i="1"/>
  <c r="GL35" i="1"/>
  <c r="GL34" i="1"/>
  <c r="GL33" i="1"/>
  <c r="GL32" i="1"/>
  <c r="GL31" i="1"/>
  <c r="GL30" i="1"/>
  <c r="GL29" i="1"/>
  <c r="GL28" i="1"/>
  <c r="GL27" i="1"/>
  <c r="GL26" i="1"/>
  <c r="GL25" i="1"/>
  <c r="GL24" i="1"/>
  <c r="GL23" i="1"/>
  <c r="GL22" i="1"/>
  <c r="GL21" i="1"/>
  <c r="GL20" i="1"/>
  <c r="GL19" i="1"/>
  <c r="GL18" i="1"/>
  <c r="GL17" i="1"/>
  <c r="GL16" i="1"/>
  <c r="GL15" i="1"/>
  <c r="GL14" i="1"/>
  <c r="GL13" i="1"/>
  <c r="GL12" i="1"/>
  <c r="GL11" i="1"/>
  <c r="GL10" i="1"/>
  <c r="GL9" i="1"/>
  <c r="GL8" i="1"/>
  <c r="GL7" i="1"/>
  <c r="GL6" i="1"/>
  <c r="GL5" i="1"/>
  <c r="GH50" i="1"/>
  <c r="GH49" i="1"/>
  <c r="GH48" i="1"/>
  <c r="GH47" i="1"/>
  <c r="GH46" i="1"/>
  <c r="GH45" i="1"/>
  <c r="GH44" i="1"/>
  <c r="GH43" i="1"/>
  <c r="GH42" i="1"/>
  <c r="GH41" i="1"/>
  <c r="GH40" i="1"/>
  <c r="GH39" i="1"/>
  <c r="GH38" i="1"/>
  <c r="GH37" i="1"/>
  <c r="GH36" i="1"/>
  <c r="GH35" i="1"/>
  <c r="GH34" i="1"/>
  <c r="GH33" i="1"/>
  <c r="GH32" i="1"/>
  <c r="GH31" i="1"/>
  <c r="GH30" i="1"/>
  <c r="GH29" i="1"/>
  <c r="GH28" i="1"/>
  <c r="GH27" i="1"/>
  <c r="GH26" i="1"/>
  <c r="GH25" i="1"/>
  <c r="GH24" i="1"/>
  <c r="GH23" i="1"/>
  <c r="GH22" i="1"/>
  <c r="GH21" i="1"/>
  <c r="GH20" i="1"/>
  <c r="GH19" i="1"/>
  <c r="GH18" i="1"/>
  <c r="GH17" i="1"/>
  <c r="GH16" i="1"/>
  <c r="GH15" i="1"/>
  <c r="GH14" i="1"/>
  <c r="GH13" i="1"/>
  <c r="GH12" i="1"/>
  <c r="GH11" i="1"/>
  <c r="GH10" i="1"/>
  <c r="GH9" i="1"/>
  <c r="GH8" i="1"/>
  <c r="GH7" i="1"/>
  <c r="GH6" i="1"/>
  <c r="GH5" i="1"/>
  <c r="GD50" i="1"/>
  <c r="GD49" i="1"/>
  <c r="GD48" i="1"/>
  <c r="GD47" i="1"/>
  <c r="GD46" i="1"/>
  <c r="GD45" i="1"/>
  <c r="GD44" i="1"/>
  <c r="GD43" i="1"/>
  <c r="GD42" i="1"/>
  <c r="GD41" i="1"/>
  <c r="GD40" i="1"/>
  <c r="GD39" i="1"/>
  <c r="GD38" i="1"/>
  <c r="GD37" i="1"/>
  <c r="GD36" i="1"/>
  <c r="GD35" i="1"/>
  <c r="GD34" i="1"/>
  <c r="GD33" i="1"/>
  <c r="GD32" i="1"/>
  <c r="GD31" i="1"/>
  <c r="GD30" i="1"/>
  <c r="GD29" i="1"/>
  <c r="GD28" i="1"/>
  <c r="GD27" i="1"/>
  <c r="GD26" i="1"/>
  <c r="GD25" i="1"/>
  <c r="GD24" i="1"/>
  <c r="GD23" i="1"/>
  <c r="GD22" i="1"/>
  <c r="GD21" i="1"/>
  <c r="GD20" i="1"/>
  <c r="GD19" i="1"/>
  <c r="GD18" i="1"/>
  <c r="GD17" i="1"/>
  <c r="GD16" i="1"/>
  <c r="GD15" i="1"/>
  <c r="GD14" i="1"/>
  <c r="GD13" i="1"/>
  <c r="GD12" i="1"/>
  <c r="GD11" i="1"/>
  <c r="GD10" i="1"/>
  <c r="GD9" i="1"/>
  <c r="GD8" i="1"/>
  <c r="GD7" i="1"/>
  <c r="GD6" i="1"/>
  <c r="GD5" i="1"/>
  <c r="DP53" i="1"/>
  <c r="DP52" i="1"/>
  <c r="AA52" i="1"/>
  <c r="Z52" i="1"/>
  <c r="FK51" i="1"/>
  <c r="FJ51" i="1"/>
  <c r="FI51" i="1"/>
  <c r="DO51" i="1"/>
  <c r="DM51" i="1"/>
  <c r="DL51" i="1"/>
  <c r="BK51" i="1"/>
  <c r="BH51" i="1"/>
  <c r="FS50" i="1"/>
  <c r="FL50" i="1"/>
  <c r="FO50" i="1" s="1"/>
  <c r="BE50" i="1"/>
  <c r="AZ50" i="1"/>
  <c r="DE50" i="1"/>
  <c r="DF50" i="1" s="1"/>
  <c r="FZ50" i="1"/>
  <c r="CR50" i="1"/>
  <c r="CO50" i="1"/>
  <c r="FF50" i="1"/>
  <c r="FE50" i="1"/>
  <c r="BZ50" i="1"/>
  <c r="BJ50" i="1"/>
  <c r="BI50" i="1"/>
  <c r="BF50" i="1"/>
  <c r="BO50" i="1" s="1"/>
  <c r="BD50" i="1"/>
  <c r="AX50" i="1"/>
  <c r="N50" i="1"/>
  <c r="H50" i="1"/>
  <c r="FL49" i="1"/>
  <c r="BE49" i="1"/>
  <c r="BB49" i="1"/>
  <c r="DE49" i="1"/>
  <c r="DF49" i="1" s="1"/>
  <c r="CR49" i="1"/>
  <c r="FF49" i="1"/>
  <c r="FE49" i="1"/>
  <c r="BZ49" i="1"/>
  <c r="BJ49" i="1"/>
  <c r="BI49" i="1"/>
  <c r="BF49" i="1"/>
  <c r="BO49" i="1" s="1"/>
  <c r="BD49" i="1"/>
  <c r="H49" i="1"/>
  <c r="CD49" i="1"/>
  <c r="FZ48" i="1"/>
  <c r="FR48" i="1"/>
  <c r="FL48" i="1"/>
  <c r="FO48" i="1" s="1"/>
  <c r="FC48" i="1"/>
  <c r="BF48" i="1"/>
  <c r="BO48" i="1" s="1"/>
  <c r="BA48" i="1"/>
  <c r="DE48" i="1"/>
  <c r="DF48" i="1" s="1"/>
  <c r="CR48" i="1"/>
  <c r="FF48" i="1"/>
  <c r="FE48" i="1"/>
  <c r="BZ48" i="1"/>
  <c r="BJ48" i="1"/>
  <c r="BI48" i="1"/>
  <c r="AX48" i="1"/>
  <c r="N48" i="1"/>
  <c r="H48" i="1"/>
  <c r="FL47" i="1"/>
  <c r="FC47" i="1"/>
  <c r="BE47" i="1"/>
  <c r="BD47" i="1"/>
  <c r="FZ47" i="1"/>
  <c r="FF47" i="1"/>
  <c r="FE47" i="1"/>
  <c r="BZ47" i="1"/>
  <c r="BJ47" i="1"/>
  <c r="BI47" i="1"/>
  <c r="BF47" i="1"/>
  <c r="BO47" i="1" s="1"/>
  <c r="AX47" i="1"/>
  <c r="N47" i="1"/>
  <c r="H47" i="1"/>
  <c r="I47" i="1"/>
  <c r="FL46" i="1"/>
  <c r="FN46" i="1" s="1"/>
  <c r="FC46" i="1"/>
  <c r="BE46" i="1"/>
  <c r="BD46" i="1"/>
  <c r="BA46" i="1"/>
  <c r="DE46" i="1"/>
  <c r="DF46" i="1" s="1"/>
  <c r="AX46" i="1"/>
  <c r="CR46" i="1"/>
  <c r="FF46" i="1"/>
  <c r="FE46" i="1"/>
  <c r="BZ46" i="1"/>
  <c r="BJ46" i="1"/>
  <c r="BI46" i="1"/>
  <c r="BF46" i="1"/>
  <c r="BO46" i="1" s="1"/>
  <c r="H46" i="1"/>
  <c r="AN46" i="1"/>
  <c r="FR45" i="1"/>
  <c r="FL45" i="1"/>
  <c r="FM45" i="1" s="1"/>
  <c r="FE45" i="1"/>
  <c r="FC45" i="1"/>
  <c r="BA45" i="1"/>
  <c r="DE45" i="1"/>
  <c r="DF45" i="1" s="1"/>
  <c r="CR45" i="1"/>
  <c r="FF45" i="1"/>
  <c r="BJ45" i="1"/>
  <c r="BI45" i="1"/>
  <c r="N45" i="1"/>
  <c r="AD45" i="1" s="1"/>
  <c r="I45" i="1"/>
  <c r="FR44" i="1"/>
  <c r="FL44" i="1"/>
  <c r="FM44" i="1" s="1"/>
  <c r="FC44" i="1"/>
  <c r="BS44" i="1" s="1"/>
  <c r="BF44" i="1"/>
  <c r="BO44" i="1" s="1"/>
  <c r="BD44" i="1"/>
  <c r="AZ44" i="1"/>
  <c r="AX44" i="1"/>
  <c r="CR44" i="1"/>
  <c r="FF44" i="1"/>
  <c r="FE44" i="1"/>
  <c r="BZ44" i="1"/>
  <c r="BJ44" i="1"/>
  <c r="BI44" i="1"/>
  <c r="BE44" i="1"/>
  <c r="AP44" i="1"/>
  <c r="FL43" i="1"/>
  <c r="FO43" i="1" s="1"/>
  <c r="FC43" i="1"/>
  <c r="DE43" i="1"/>
  <c r="DF43" i="1" s="1"/>
  <c r="FF43" i="1"/>
  <c r="FE43" i="1"/>
  <c r="BZ43" i="1"/>
  <c r="BJ43" i="1"/>
  <c r="BI43" i="1"/>
  <c r="BF43" i="1"/>
  <c r="BO43" i="1" s="1"/>
  <c r="BE43" i="1"/>
  <c r="BD43" i="1"/>
  <c r="AS43" i="1"/>
  <c r="I43" i="1"/>
  <c r="AQ43" i="1"/>
  <c r="FS42" i="1"/>
  <c r="FR42" i="1"/>
  <c r="FL42" i="1"/>
  <c r="FO42" i="1" s="1"/>
  <c r="FF42" i="1"/>
  <c r="FC42" i="1"/>
  <c r="BS42" i="1" s="1"/>
  <c r="DE42" i="1"/>
  <c r="DF42" i="1" s="1"/>
  <c r="CR42" i="1"/>
  <c r="FE42" i="1"/>
  <c r="BZ42" i="1"/>
  <c r="BJ42" i="1"/>
  <c r="BI42" i="1"/>
  <c r="BF42" i="1"/>
  <c r="BO42" i="1" s="1"/>
  <c r="BE42" i="1"/>
  <c r="BD42" i="1"/>
  <c r="AS42" i="1"/>
  <c r="I42" i="1"/>
  <c r="H42" i="1"/>
  <c r="AX42" i="1"/>
  <c r="FR41" i="1"/>
  <c r="FL41" i="1"/>
  <c r="FO41" i="1" s="1"/>
  <c r="FE41" i="1"/>
  <c r="FC41" i="1"/>
  <c r="BF41" i="1"/>
  <c r="BO41" i="1" s="1"/>
  <c r="BE41" i="1"/>
  <c r="DE41" i="1"/>
  <c r="DF41" i="1" s="1"/>
  <c r="CR41" i="1"/>
  <c r="FF41" i="1"/>
  <c r="BZ41" i="1"/>
  <c r="BJ41" i="1"/>
  <c r="BI41" i="1"/>
  <c r="N41" i="1"/>
  <c r="H41" i="1"/>
  <c r="FS40" i="1"/>
  <c r="FR40" i="1"/>
  <c r="FL40" i="1"/>
  <c r="FF40" i="1"/>
  <c r="FC40" i="1"/>
  <c r="BS40" i="1" s="1"/>
  <c r="BD40" i="1"/>
  <c r="BB40" i="1"/>
  <c r="CR40" i="1"/>
  <c r="CO40" i="1"/>
  <c r="CU40" i="1" s="1"/>
  <c r="AT40" i="1" s="1"/>
  <c r="AQ40" i="1"/>
  <c r="FE40" i="1"/>
  <c r="CD40" i="1"/>
  <c r="BZ40" i="1"/>
  <c r="BJ40" i="1"/>
  <c r="BI40" i="1"/>
  <c r="BF40" i="1"/>
  <c r="BO40" i="1" s="1"/>
  <c r="BE40" i="1"/>
  <c r="I40" i="1"/>
  <c r="AP40" i="1"/>
  <c r="FO39" i="1"/>
  <c r="FL39" i="1"/>
  <c r="FN39" i="1" s="1"/>
  <c r="FE39" i="1"/>
  <c r="FC39" i="1"/>
  <c r="BD39" i="1"/>
  <c r="BE39" i="1"/>
  <c r="BN39" i="1" s="1"/>
  <c r="DE39" i="1"/>
  <c r="DF39" i="1" s="1"/>
  <c r="CR39" i="1"/>
  <c r="AS39" i="1"/>
  <c r="FF39" i="1"/>
  <c r="BZ39" i="1"/>
  <c r="BJ39" i="1"/>
  <c r="BI39" i="1"/>
  <c r="N39" i="1"/>
  <c r="P39" i="1" s="1"/>
  <c r="FZ38" i="1"/>
  <c r="FL38" i="1"/>
  <c r="FC38" i="1"/>
  <c r="BS38" i="1" s="1"/>
  <c r="BE38" i="1"/>
  <c r="BD38" i="1"/>
  <c r="BB38" i="1"/>
  <c r="DE38" i="1"/>
  <c r="DF38" i="1" s="1"/>
  <c r="CR38" i="1"/>
  <c r="AQ38" i="1"/>
  <c r="FF38" i="1"/>
  <c r="FE38" i="1"/>
  <c r="BZ38" i="1"/>
  <c r="BJ38" i="1"/>
  <c r="BI38" i="1"/>
  <c r="BF38" i="1"/>
  <c r="BO38" i="1" s="1"/>
  <c r="AX38" i="1"/>
  <c r="N38" i="1"/>
  <c r="AP38" i="1"/>
  <c r="D38" i="1"/>
  <c r="AE38" i="1" s="1"/>
  <c r="FR37" i="1"/>
  <c r="FL37" i="1"/>
  <c r="FF37" i="1"/>
  <c r="FC37" i="1"/>
  <c r="AZ37" i="1"/>
  <c r="FE37" i="1"/>
  <c r="CD37" i="1"/>
  <c r="BZ37" i="1"/>
  <c r="BJ37" i="1"/>
  <c r="BI37" i="1"/>
  <c r="BF37" i="1"/>
  <c r="BO37" i="1" s="1"/>
  <c r="BE37" i="1"/>
  <c r="BD37" i="1"/>
  <c r="I37" i="1"/>
  <c r="H37" i="1"/>
  <c r="AP37" i="1"/>
  <c r="FR36" i="1"/>
  <c r="FL36" i="1"/>
  <c r="FN36" i="1" s="1"/>
  <c r="FE36" i="1"/>
  <c r="FC36" i="1"/>
  <c r="BD36" i="1"/>
  <c r="BE36" i="1"/>
  <c r="AZ36" i="1"/>
  <c r="DE36" i="1"/>
  <c r="DF36" i="1" s="1"/>
  <c r="CR36" i="1"/>
  <c r="FF36" i="1"/>
  <c r="BZ36" i="1"/>
  <c r="BJ36" i="1"/>
  <c r="BI36" i="1"/>
  <c r="N36" i="1"/>
  <c r="P36" i="1" s="1"/>
  <c r="H36" i="1"/>
  <c r="FR35" i="1"/>
  <c r="FL35" i="1"/>
  <c r="FN35" i="1" s="1"/>
  <c r="FC35" i="1"/>
  <c r="BS35" i="1" s="1"/>
  <c r="BE35" i="1"/>
  <c r="BB35" i="1"/>
  <c r="DE35" i="1"/>
  <c r="DF35" i="1" s="1"/>
  <c r="CR35" i="1"/>
  <c r="CO35" i="1"/>
  <c r="FF35" i="1"/>
  <c r="FE35" i="1"/>
  <c r="BZ35" i="1"/>
  <c r="BJ35" i="1"/>
  <c r="BI35" i="1"/>
  <c r="BF35" i="1"/>
  <c r="BO35" i="1" s="1"/>
  <c r="BD35" i="1"/>
  <c r="AQ35" i="1"/>
  <c r="I35" i="1"/>
  <c r="H35" i="1"/>
  <c r="AL34" i="1"/>
  <c r="FS34" i="1"/>
  <c r="FL34" i="1"/>
  <c r="FO34" i="1" s="1"/>
  <c r="FF34" i="1"/>
  <c r="FE34" i="1"/>
  <c r="FC34" i="1"/>
  <c r="DE34" i="1"/>
  <c r="DF34" i="1" s="1"/>
  <c r="CR34" i="1"/>
  <c r="CD34" i="1"/>
  <c r="BZ34" i="1"/>
  <c r="BJ34" i="1"/>
  <c r="BI34" i="1"/>
  <c r="AS34" i="1"/>
  <c r="I34" i="1"/>
  <c r="D34" i="1"/>
  <c r="AE34" i="1" s="1"/>
  <c r="D33" i="1"/>
  <c r="FR33" i="1"/>
  <c r="FL33" i="1"/>
  <c r="FM33" i="1" s="1"/>
  <c r="FC33" i="1"/>
  <c r="BD33" i="1"/>
  <c r="AZ33" i="1"/>
  <c r="DE33" i="1"/>
  <c r="DF33" i="1" s="1"/>
  <c r="AX33" i="1"/>
  <c r="CR33" i="1"/>
  <c r="AQ33" i="1"/>
  <c r="FF33" i="1"/>
  <c r="FE33" i="1"/>
  <c r="BZ33" i="1"/>
  <c r="BJ33" i="1"/>
  <c r="BI33" i="1"/>
  <c r="BF33" i="1"/>
  <c r="BO33" i="1" s="1"/>
  <c r="AP33" i="1"/>
  <c r="N33" i="1"/>
  <c r="AD33" i="1" s="1"/>
  <c r="FL32" i="1"/>
  <c r="FM32" i="1" s="1"/>
  <c r="FC32" i="1"/>
  <c r="BE32" i="1"/>
  <c r="AZ32" i="1"/>
  <c r="DE32" i="1"/>
  <c r="CR32" i="1"/>
  <c r="FF32" i="1"/>
  <c r="FE32" i="1"/>
  <c r="BZ32" i="1"/>
  <c r="BJ32" i="1"/>
  <c r="BI32" i="1"/>
  <c r="BF32" i="1"/>
  <c r="BO32" i="1" s="1"/>
  <c r="BD32" i="1"/>
  <c r="AS32" i="1"/>
  <c r="AP32" i="1"/>
  <c r="N32" i="1"/>
  <c r="P32" i="1" s="1"/>
  <c r="BR32" i="1" s="1"/>
  <c r="CO32" i="1"/>
  <c r="AX31" i="1"/>
  <c r="FS31" i="1"/>
  <c r="FL31" i="1"/>
  <c r="FO31" i="1" s="1"/>
  <c r="FC31" i="1"/>
  <c r="BS31" i="1" s="1"/>
  <c r="BF31" i="1"/>
  <c r="BO31" i="1" s="1"/>
  <c r="BD31" i="1"/>
  <c r="AZ31" i="1"/>
  <c r="DE31" i="1"/>
  <c r="DF31" i="1" s="1"/>
  <c r="CR31" i="1"/>
  <c r="AQ31" i="1"/>
  <c r="CO31" i="1"/>
  <c r="CD31" i="1"/>
  <c r="FF31" i="1"/>
  <c r="FE31" i="1"/>
  <c r="FG31" i="1" s="1"/>
  <c r="AL31" i="1"/>
  <c r="BZ31" i="1"/>
  <c r="BJ31" i="1"/>
  <c r="BI31" i="1"/>
  <c r="BE31" i="1"/>
  <c r="AP31" i="1"/>
  <c r="N31" i="1"/>
  <c r="P31" i="1" s="1"/>
  <c r="FL30" i="1"/>
  <c r="FM30" i="1" s="1"/>
  <c r="FC30" i="1"/>
  <c r="BS30" i="1" s="1"/>
  <c r="BD30" i="1"/>
  <c r="DE30" i="1"/>
  <c r="CR30" i="1"/>
  <c r="CO30" i="1"/>
  <c r="FF30" i="1"/>
  <c r="FE30" i="1"/>
  <c r="BZ30" i="1"/>
  <c r="BJ30" i="1"/>
  <c r="BI30" i="1"/>
  <c r="BF30" i="1"/>
  <c r="BO30" i="1" s="1"/>
  <c r="BE30" i="1"/>
  <c r="AN30" i="1"/>
  <c r="N30" i="1"/>
  <c r="I30" i="1"/>
  <c r="FZ29" i="1"/>
  <c r="FL29" i="1"/>
  <c r="FF29" i="1"/>
  <c r="FC29" i="1"/>
  <c r="BF29" i="1"/>
  <c r="BO29" i="1" s="1"/>
  <c r="BE29" i="1"/>
  <c r="AZ29" i="1"/>
  <c r="CD29" i="1"/>
  <c r="FE29" i="1"/>
  <c r="BZ29" i="1"/>
  <c r="BJ29" i="1"/>
  <c r="BI29" i="1"/>
  <c r="BD29" i="1"/>
  <c r="AX29" i="1"/>
  <c r="AN29" i="1"/>
  <c r="N29" i="1"/>
  <c r="P29" i="1" s="1"/>
  <c r="FM28" i="1"/>
  <c r="FL28" i="1"/>
  <c r="FN28" i="1" s="1"/>
  <c r="FC28" i="1"/>
  <c r="BB28" i="1"/>
  <c r="DE28" i="1"/>
  <c r="DF28" i="1" s="1"/>
  <c r="AX28" i="1"/>
  <c r="CR28" i="1"/>
  <c r="FF28" i="1"/>
  <c r="FE28" i="1"/>
  <c r="BZ28" i="1"/>
  <c r="BJ28" i="1"/>
  <c r="BI28" i="1"/>
  <c r="N28" i="1"/>
  <c r="P28" i="1" s="1"/>
  <c r="FZ27" i="1"/>
  <c r="FL27" i="1"/>
  <c r="FN27" i="1" s="1"/>
  <c r="FC27" i="1"/>
  <c r="BS27" i="1" s="1"/>
  <c r="EN27" i="1"/>
  <c r="EW27" i="1" s="1"/>
  <c r="BD27" i="1"/>
  <c r="AZ27" i="1"/>
  <c r="AX27" i="1"/>
  <c r="CR27" i="1"/>
  <c r="CO27" i="1"/>
  <c r="FF27" i="1"/>
  <c r="FE27" i="1"/>
  <c r="BZ27" i="1"/>
  <c r="BJ27" i="1"/>
  <c r="BI27" i="1"/>
  <c r="BF27" i="1"/>
  <c r="BO27" i="1" s="1"/>
  <c r="BE27" i="1"/>
  <c r="H27" i="1"/>
  <c r="AP27" i="1"/>
  <c r="I27" i="1"/>
  <c r="D27" i="1"/>
  <c r="FR26" i="1"/>
  <c r="FO26" i="1"/>
  <c r="FL26" i="1"/>
  <c r="FN26" i="1" s="1"/>
  <c r="FE26" i="1"/>
  <c r="FC26" i="1"/>
  <c r="BA26" i="1"/>
  <c r="DE26" i="1"/>
  <c r="DF26" i="1" s="1"/>
  <c r="CR26" i="1"/>
  <c r="FF26" i="1"/>
  <c r="BZ26" i="1"/>
  <c r="BJ26" i="1"/>
  <c r="BI26" i="1"/>
  <c r="N26" i="1"/>
  <c r="AD26" i="1" s="1"/>
  <c r="I26" i="1"/>
  <c r="D25" i="1"/>
  <c r="FZ25" i="1"/>
  <c r="FR25" i="1"/>
  <c r="FL25" i="1"/>
  <c r="FM25" i="1" s="1"/>
  <c r="FC25" i="1"/>
  <c r="BE25" i="1"/>
  <c r="BF25" i="1"/>
  <c r="BO25" i="1" s="1"/>
  <c r="BD25" i="1"/>
  <c r="BA25" i="1"/>
  <c r="DE25" i="1"/>
  <c r="DF25" i="1" s="1"/>
  <c r="AX25" i="1"/>
  <c r="CR25" i="1"/>
  <c r="FF25" i="1"/>
  <c r="FE25" i="1"/>
  <c r="BZ25" i="1"/>
  <c r="BJ25" i="1"/>
  <c r="BI25" i="1"/>
  <c r="AP25" i="1"/>
  <c r="AN25" i="1"/>
  <c r="FZ24" i="1"/>
  <c r="FL24" i="1"/>
  <c r="FO24" i="1" s="1"/>
  <c r="FC24" i="1"/>
  <c r="EN24" i="1"/>
  <c r="BF24" i="1"/>
  <c r="BO24" i="1" s="1"/>
  <c r="CR24" i="1"/>
  <c r="FF24" i="1"/>
  <c r="FE24" i="1"/>
  <c r="BZ24" i="1"/>
  <c r="AX24" i="1"/>
  <c r="AS24" i="1"/>
  <c r="N24" i="1"/>
  <c r="AC24" i="1" s="1"/>
  <c r="I24" i="1"/>
  <c r="FZ23" i="1"/>
  <c r="FL23" i="1"/>
  <c r="FM23" i="1" s="1"/>
  <c r="FC23" i="1"/>
  <c r="BE23" i="1"/>
  <c r="BF23" i="1"/>
  <c r="BO23" i="1" s="1"/>
  <c r="BD23" i="1"/>
  <c r="AZ23" i="1"/>
  <c r="DE23" i="1"/>
  <c r="DF23" i="1" s="1"/>
  <c r="CR23" i="1"/>
  <c r="FF23" i="1"/>
  <c r="FE23" i="1"/>
  <c r="BZ23" i="1"/>
  <c r="BJ23" i="1"/>
  <c r="BI23" i="1"/>
  <c r="AX23" i="1"/>
  <c r="N23" i="1"/>
  <c r="H23" i="1"/>
  <c r="AP23" i="1"/>
  <c r="D23" i="1"/>
  <c r="AE23" i="1" s="1"/>
  <c r="FZ22" i="1"/>
  <c r="FS22" i="1"/>
  <c r="FL22" i="1"/>
  <c r="FM22" i="1" s="1"/>
  <c r="FC22" i="1"/>
  <c r="BS22" i="1" s="1"/>
  <c r="BE22" i="1"/>
  <c r="DE22" i="1"/>
  <c r="DF22" i="1" s="1"/>
  <c r="CR22" i="1"/>
  <c r="FF22" i="1"/>
  <c r="FE22" i="1"/>
  <c r="BZ22" i="1"/>
  <c r="BJ22" i="1"/>
  <c r="BI22" i="1"/>
  <c r="BF22" i="1"/>
  <c r="BO22" i="1" s="1"/>
  <c r="BD22" i="1"/>
  <c r="AX21" i="1"/>
  <c r="FS21" i="1"/>
  <c r="FR21" i="1"/>
  <c r="FL21" i="1"/>
  <c r="FO21" i="1" s="1"/>
  <c r="FF21" i="1"/>
  <c r="FC21" i="1"/>
  <c r="BS21" i="1" s="1"/>
  <c r="BE21" i="1"/>
  <c r="BA21" i="1"/>
  <c r="DE21" i="1"/>
  <c r="DF21" i="1" s="1"/>
  <c r="CR21" i="1"/>
  <c r="CO21" i="1"/>
  <c r="AS21" i="1"/>
  <c r="FE21" i="1"/>
  <c r="BZ21" i="1"/>
  <c r="BJ21" i="1"/>
  <c r="BI21" i="1"/>
  <c r="I21" i="1"/>
  <c r="H21" i="1"/>
  <c r="D20" i="1"/>
  <c r="AA20" i="1" s="1"/>
  <c r="FZ20" i="1"/>
  <c r="FL20" i="1"/>
  <c r="FM20" i="1" s="1"/>
  <c r="FC20" i="1"/>
  <c r="BE20" i="1"/>
  <c r="BD20" i="1"/>
  <c r="CR20" i="1"/>
  <c r="FF20" i="1"/>
  <c r="FE20" i="1"/>
  <c r="BZ20" i="1"/>
  <c r="BJ20" i="1"/>
  <c r="BI20" i="1"/>
  <c r="BF20" i="1"/>
  <c r="BO20" i="1" s="1"/>
  <c r="AX20" i="1"/>
  <c r="AS20" i="1"/>
  <c r="AN20" i="1"/>
  <c r="N20" i="1"/>
  <c r="P20" i="1" s="1"/>
  <c r="I20" i="1"/>
  <c r="AP20" i="1"/>
  <c r="H20" i="1"/>
  <c r="AN19" i="1"/>
  <c r="FZ19" i="1"/>
  <c r="FS19" i="1"/>
  <c r="FL19" i="1"/>
  <c r="FM19" i="1" s="1"/>
  <c r="FC19" i="1"/>
  <c r="EN19" i="1"/>
  <c r="BF19" i="1"/>
  <c r="BO19" i="1" s="1"/>
  <c r="BB19" i="1"/>
  <c r="AX19" i="1"/>
  <c r="CO19" i="1"/>
  <c r="CD19" i="1"/>
  <c r="FF19" i="1"/>
  <c r="FE19" i="1"/>
  <c r="BZ19" i="1"/>
  <c r="BJ19" i="1"/>
  <c r="BI19" i="1"/>
  <c r="BE19" i="1"/>
  <c r="BD19" i="1"/>
  <c r="BM19" i="1" s="1"/>
  <c r="AP19" i="1"/>
  <c r="AL19" i="1"/>
  <c r="I19" i="1"/>
  <c r="AQ19" i="1"/>
  <c r="D18" i="1"/>
  <c r="Z18" i="1" s="1"/>
  <c r="AN18" i="1"/>
  <c r="AX18" i="1"/>
  <c r="FS18" i="1"/>
  <c r="FL18" i="1"/>
  <c r="FO18" i="1" s="1"/>
  <c r="FF18" i="1"/>
  <c r="FE18" i="1"/>
  <c r="FG18" i="1" s="1"/>
  <c r="FC18" i="1"/>
  <c r="EN18" i="1"/>
  <c r="BD18" i="1"/>
  <c r="AZ18" i="1"/>
  <c r="DE18" i="1"/>
  <c r="DF18" i="1" s="1"/>
  <c r="CO18" i="1"/>
  <c r="AQ18" i="1"/>
  <c r="CD18" i="1"/>
  <c r="BZ18" i="1"/>
  <c r="BJ18" i="1"/>
  <c r="BI18" i="1"/>
  <c r="BE18" i="1"/>
  <c r="AS18" i="1"/>
  <c r="AP18" i="1"/>
  <c r="I18" i="1"/>
  <c r="H18" i="1"/>
  <c r="D17" i="1"/>
  <c r="FZ17" i="1"/>
  <c r="FL17" i="1"/>
  <c r="FO17" i="1" s="1"/>
  <c r="FC17" i="1"/>
  <c r="BD17" i="1"/>
  <c r="AZ17" i="1"/>
  <c r="AX17" i="1"/>
  <c r="CR17" i="1"/>
  <c r="FF17" i="1"/>
  <c r="FE17" i="1"/>
  <c r="BZ17" i="1"/>
  <c r="BJ17" i="1"/>
  <c r="BI17" i="1"/>
  <c r="BF17" i="1"/>
  <c r="BO17" i="1" s="1"/>
  <c r="BE17" i="1"/>
  <c r="N17" i="1"/>
  <c r="AC17" i="1" s="1"/>
  <c r="D16" i="1"/>
  <c r="AA16" i="1" s="1"/>
  <c r="AN16" i="1"/>
  <c r="FZ16" i="1"/>
  <c r="FS16" i="1"/>
  <c r="FL16" i="1"/>
  <c r="FF16" i="1"/>
  <c r="FC16" i="1"/>
  <c r="BF16" i="1"/>
  <c r="BO16" i="1" s="1"/>
  <c r="BA16" i="1"/>
  <c r="DE16" i="1"/>
  <c r="DF16" i="1" s="1"/>
  <c r="FE16" i="1"/>
  <c r="BZ16" i="1"/>
  <c r="BJ16" i="1"/>
  <c r="BI16" i="1"/>
  <c r="BD16" i="1"/>
  <c r="I16" i="1"/>
  <c r="AP16" i="1"/>
  <c r="FR15" i="1"/>
  <c r="FL15" i="1"/>
  <c r="FO15" i="1" s="1"/>
  <c r="FC15" i="1"/>
  <c r="BS15" i="1" s="1"/>
  <c r="BE15" i="1"/>
  <c r="BD15" i="1"/>
  <c r="BA15" i="1"/>
  <c r="DE15" i="1"/>
  <c r="DF15" i="1" s="1"/>
  <c r="AX15" i="1"/>
  <c r="CR15" i="1"/>
  <c r="FF15" i="1"/>
  <c r="FE15" i="1"/>
  <c r="FG15" i="1" s="1"/>
  <c r="BZ15" i="1"/>
  <c r="BJ15" i="1"/>
  <c r="BI15" i="1"/>
  <c r="BF15" i="1"/>
  <c r="BO15" i="1" s="1"/>
  <c r="AP15" i="1"/>
  <c r="D15" i="1"/>
  <c r="Z15" i="1" s="1"/>
  <c r="AN14" i="1"/>
  <c r="FZ14" i="1"/>
  <c r="FS14" i="1"/>
  <c r="FR14" i="1"/>
  <c r="FL14" i="1"/>
  <c r="FO14" i="1" s="1"/>
  <c r="FF14" i="1"/>
  <c r="FC14" i="1"/>
  <c r="BF14" i="1"/>
  <c r="BO14" i="1" s="1"/>
  <c r="BD14" i="1"/>
  <c r="AZ14" i="1"/>
  <c r="AX14" i="1"/>
  <c r="CR14" i="1"/>
  <c r="CO14" i="1"/>
  <c r="FE14" i="1"/>
  <c r="AM14" i="1"/>
  <c r="BZ14" i="1"/>
  <c r="BJ14" i="1"/>
  <c r="BI14" i="1"/>
  <c r="BE14" i="1"/>
  <c r="AP14" i="1"/>
  <c r="N14" i="1"/>
  <c r="AC14" i="1" s="1"/>
  <c r="D14" i="1"/>
  <c r="AA14" i="1" s="1"/>
  <c r="FL13" i="1"/>
  <c r="FN13" i="1" s="1"/>
  <c r="FF13" i="1"/>
  <c r="FE13" i="1"/>
  <c r="FC13" i="1"/>
  <c r="BE13" i="1"/>
  <c r="BF13" i="1"/>
  <c r="BO13" i="1" s="1"/>
  <c r="BB13" i="1"/>
  <c r="DE13" i="1"/>
  <c r="DF13" i="1" s="1"/>
  <c r="CR13" i="1"/>
  <c r="BZ13" i="1"/>
  <c r="BJ13" i="1"/>
  <c r="BI13" i="1"/>
  <c r="N13" i="1"/>
  <c r="H13" i="1"/>
  <c r="AN13" i="1"/>
  <c r="FZ12" i="1"/>
  <c r="FL12" i="1"/>
  <c r="FM12" i="1" s="1"/>
  <c r="FC12" i="1"/>
  <c r="ET12" i="1"/>
  <c r="EN12" i="1"/>
  <c r="EW12" i="1" s="1"/>
  <c r="BE12" i="1"/>
  <c r="BD12" i="1"/>
  <c r="BB12" i="1"/>
  <c r="DE12" i="1"/>
  <c r="DF12" i="1" s="1"/>
  <c r="CR12" i="1"/>
  <c r="CO12" i="1"/>
  <c r="FF12" i="1"/>
  <c r="FE12" i="1"/>
  <c r="BZ12" i="1"/>
  <c r="BJ12" i="1"/>
  <c r="BI12" i="1"/>
  <c r="BF12" i="1"/>
  <c r="BO12" i="1" s="1"/>
  <c r="AX12" i="1"/>
  <c r="N12" i="1"/>
  <c r="AQ12" i="1"/>
  <c r="I12" i="1"/>
  <c r="H12" i="1"/>
  <c r="FL11" i="1"/>
  <c r="FO11" i="1" s="1"/>
  <c r="FC11" i="1"/>
  <c r="BE11" i="1"/>
  <c r="AZ11" i="1"/>
  <c r="DE11" i="1"/>
  <c r="DF11" i="1" s="1"/>
  <c r="CR11" i="1"/>
  <c r="CO11" i="1"/>
  <c r="AQ11" i="1"/>
  <c r="FF11" i="1"/>
  <c r="FE11" i="1"/>
  <c r="BZ11" i="1"/>
  <c r="BJ11" i="1"/>
  <c r="BI11" i="1"/>
  <c r="BF11" i="1"/>
  <c r="BO11" i="1" s="1"/>
  <c r="BD11" i="1"/>
  <c r="AS11" i="1"/>
  <c r="N11" i="1"/>
  <c r="I11" i="1"/>
  <c r="H11" i="1"/>
  <c r="AP11" i="1"/>
  <c r="D10" i="1"/>
  <c r="AA10" i="1" s="1"/>
  <c r="FR10" i="1"/>
  <c r="FL10" i="1"/>
  <c r="FM10" i="1" s="1"/>
  <c r="FE10" i="1"/>
  <c r="FC10" i="1"/>
  <c r="BD10" i="1"/>
  <c r="BF10" i="1"/>
  <c r="BO10" i="1" s="1"/>
  <c r="BE10" i="1"/>
  <c r="AZ10" i="1"/>
  <c r="DE10" i="1"/>
  <c r="DF10" i="1" s="1"/>
  <c r="AX10" i="1"/>
  <c r="CR10" i="1"/>
  <c r="FF10" i="1"/>
  <c r="BZ10" i="1"/>
  <c r="BJ10" i="1"/>
  <c r="BI10" i="1"/>
  <c r="AP10" i="1"/>
  <c r="N10" i="1"/>
  <c r="I10" i="1"/>
  <c r="H10" i="1"/>
  <c r="AN9" i="1"/>
  <c r="FS9" i="1"/>
  <c r="FR9" i="1"/>
  <c r="FL9" i="1"/>
  <c r="FO9" i="1" s="1"/>
  <c r="FC9" i="1"/>
  <c r="EN9" i="1"/>
  <c r="EW9" i="1" s="1"/>
  <c r="BD9" i="1"/>
  <c r="AZ9" i="1"/>
  <c r="DE9" i="1"/>
  <c r="DF9" i="1" s="1"/>
  <c r="AX9" i="1"/>
  <c r="CR9" i="1"/>
  <c r="AS9" i="1"/>
  <c r="FF9" i="1"/>
  <c r="FE9" i="1"/>
  <c r="CD9" i="1"/>
  <c r="BZ9" i="1"/>
  <c r="BJ9" i="1"/>
  <c r="BI9" i="1"/>
  <c r="BF9" i="1"/>
  <c r="BO9" i="1" s="1"/>
  <c r="BE9" i="1"/>
  <c r="AP9" i="1"/>
  <c r="AQ9" i="1"/>
  <c r="H9" i="1"/>
  <c r="FS8" i="1"/>
  <c r="FL8" i="1"/>
  <c r="FO8" i="1" s="1"/>
  <c r="FF8" i="1"/>
  <c r="FC8" i="1"/>
  <c r="EN8" i="1"/>
  <c r="ET8" i="1" s="1"/>
  <c r="DE8" i="1"/>
  <c r="DF8" i="1" s="1"/>
  <c r="AX8" i="1"/>
  <c r="CR8" i="1"/>
  <c r="CO8" i="1"/>
  <c r="FE8" i="1"/>
  <c r="BZ8" i="1"/>
  <c r="BJ8" i="1"/>
  <c r="BI8" i="1"/>
  <c r="BF8" i="1"/>
  <c r="BO8" i="1" s="1"/>
  <c r="BE8" i="1"/>
  <c r="BD8" i="1"/>
  <c r="AS8" i="1"/>
  <c r="N8" i="1"/>
  <c r="I8" i="1"/>
  <c r="H8" i="1"/>
  <c r="D7" i="1"/>
  <c r="FL7" i="1"/>
  <c r="FM7" i="1" s="1"/>
  <c r="FC7" i="1"/>
  <c r="BF7" i="1"/>
  <c r="BO7" i="1" s="1"/>
  <c r="BE7" i="1"/>
  <c r="BD7" i="1"/>
  <c r="DE7" i="1"/>
  <c r="DF7" i="1" s="1"/>
  <c r="CR7" i="1"/>
  <c r="CO7" i="1"/>
  <c r="CU7" i="1" s="1"/>
  <c r="FF7" i="1"/>
  <c r="FE7" i="1"/>
  <c r="BZ7" i="1"/>
  <c r="BJ7" i="1"/>
  <c r="BI7" i="1"/>
  <c r="N7" i="1"/>
  <c r="P7" i="1" s="1"/>
  <c r="AS7" i="1"/>
  <c r="I7" i="1"/>
  <c r="AN6" i="1"/>
  <c r="AL6" i="1"/>
  <c r="FL6" i="1"/>
  <c r="FC6" i="1"/>
  <c r="FF6" i="1"/>
  <c r="FE6" i="1"/>
  <c r="FG6" i="1" s="1"/>
  <c r="CD6" i="1"/>
  <c r="BZ6" i="1"/>
  <c r="BJ6" i="1"/>
  <c r="BI6" i="1"/>
  <c r="BF6" i="1"/>
  <c r="BO6" i="1" s="1"/>
  <c r="BE6" i="1"/>
  <c r="BD6" i="1"/>
  <c r="AP6" i="1"/>
  <c r="I6" i="1"/>
  <c r="FZ5" i="1"/>
  <c r="FS5" i="1"/>
  <c r="FR5" i="1"/>
  <c r="FL5" i="1"/>
  <c r="FO5" i="1" s="1"/>
  <c r="FF5" i="1"/>
  <c r="FE5" i="1"/>
  <c r="FC5" i="1"/>
  <c r="BB5" i="1"/>
  <c r="DE5" i="1"/>
  <c r="BJ5" i="1"/>
  <c r="BI5" i="1"/>
  <c r="N5" i="1"/>
  <c r="AB5" i="1" s="1"/>
  <c r="H5" i="1"/>
  <c r="FM14" i="1" l="1"/>
  <c r="FG8" i="1"/>
  <c r="CU12" i="1"/>
  <c r="AT12" i="1" s="1"/>
  <c r="BN9" i="1"/>
  <c r="BM27" i="1"/>
  <c r="BM22" i="1"/>
  <c r="BM32" i="1"/>
  <c r="BM35" i="1"/>
  <c r="BM29" i="1"/>
  <c r="FG35" i="1"/>
  <c r="BN46" i="1"/>
  <c r="FN48" i="1"/>
  <c r="FP48" i="1" s="1"/>
  <c r="FN31" i="1"/>
  <c r="BM23" i="1"/>
  <c r="AD24" i="1"/>
  <c r="FN30" i="1"/>
  <c r="BN41" i="1"/>
  <c r="FP14" i="1"/>
  <c r="FG26" i="1"/>
  <c r="BN27" i="1"/>
  <c r="FO30" i="1"/>
  <c r="BN6" i="1"/>
  <c r="BN12" i="1"/>
  <c r="BN13" i="1"/>
  <c r="FN14" i="1"/>
  <c r="CU21" i="1"/>
  <c r="FG22" i="1"/>
  <c r="AA29" i="1"/>
  <c r="Z29" i="1"/>
  <c r="BM25" i="1"/>
  <c r="FG40" i="1"/>
  <c r="ER27" i="1"/>
  <c r="FN33" i="1"/>
  <c r="BN11" i="1"/>
  <c r="FN12" i="1"/>
  <c r="FM24" i="1"/>
  <c r="P26" i="1"/>
  <c r="EX27" i="1"/>
  <c r="FO33" i="1"/>
  <c r="FN44" i="1"/>
  <c r="FN50" i="1"/>
  <c r="FM41" i="1"/>
  <c r="BM15" i="1"/>
  <c r="FN41" i="1"/>
  <c r="FM50" i="1"/>
  <c r="BN7" i="1"/>
  <c r="FO12" i="1"/>
  <c r="FP12" i="1" s="1"/>
  <c r="BN18" i="1"/>
  <c r="FN24" i="1"/>
  <c r="CU31" i="1"/>
  <c r="AT31" i="1" s="1"/>
  <c r="BN35" i="1"/>
  <c r="BM39" i="1"/>
  <c r="FM43" i="1"/>
  <c r="FO13" i="1"/>
  <c r="FG16" i="1"/>
  <c r="FO28" i="1"/>
  <c r="FP28" i="1" s="1"/>
  <c r="BM30" i="1"/>
  <c r="FM31" i="1"/>
  <c r="FP31" i="1" s="1"/>
  <c r="BM49" i="1"/>
  <c r="FN9" i="1"/>
  <c r="BN21" i="1"/>
  <c r="BN22" i="1"/>
  <c r="BN44" i="1"/>
  <c r="BI51" i="1"/>
  <c r="BN8" i="1"/>
  <c r="BJ51" i="1"/>
  <c r="CU11" i="1"/>
  <c r="AT11" i="1" s="1"/>
  <c r="FG12" i="1"/>
  <c r="BM44" i="1"/>
  <c r="FG46" i="1"/>
  <c r="BT46" i="1" s="1"/>
  <c r="FG48" i="1"/>
  <c r="BT48" i="1" s="1"/>
  <c r="FM48" i="1"/>
  <c r="DV50" i="1"/>
  <c r="BB50" i="1"/>
  <c r="BA50" i="1"/>
  <c r="BA11" i="1"/>
  <c r="FN20" i="1"/>
  <c r="BM10" i="1"/>
  <c r="BN17" i="1"/>
  <c r="FM17" i="1"/>
  <c r="BM18" i="1"/>
  <c r="FO20" i="1"/>
  <c r="FO22" i="1"/>
  <c r="FN25" i="1"/>
  <c r="BM33" i="1"/>
  <c r="FN15" i="1"/>
  <c r="FG13" i="1"/>
  <c r="FN7" i="1"/>
  <c r="BN14" i="1"/>
  <c r="BN15" i="1"/>
  <c r="FN17" i="1"/>
  <c r="BN19" i="1"/>
  <c r="FN21" i="1"/>
  <c r="FN23" i="1"/>
  <c r="BN29" i="1"/>
  <c r="FG32" i="1"/>
  <c r="BN32" i="1"/>
  <c r="CU35" i="1"/>
  <c r="AT35" i="1" s="1"/>
  <c r="BN36" i="1"/>
  <c r="FN45" i="1"/>
  <c r="FG47" i="1"/>
  <c r="BT47" i="1" s="1"/>
  <c r="BN47" i="1"/>
  <c r="FN22" i="1"/>
  <c r="FM8" i="1"/>
  <c r="BM6" i="1"/>
  <c r="FO7" i="1"/>
  <c r="FP7" i="1" s="1"/>
  <c r="BM8" i="1"/>
  <c r="FM9" i="1"/>
  <c r="FM13" i="1"/>
  <c r="BM20" i="1"/>
  <c r="BM36" i="1"/>
  <c r="FG43" i="1"/>
  <c r="FO45" i="1"/>
  <c r="FG50" i="1"/>
  <c r="BM7" i="1"/>
  <c r="FG9" i="1"/>
  <c r="BT9" i="1" s="1"/>
  <c r="FO10" i="1"/>
  <c r="BM12" i="1"/>
  <c r="FM15" i="1"/>
  <c r="BM16" i="1"/>
  <c r="FG20" i="1"/>
  <c r="FG21" i="1"/>
  <c r="BT21" i="1" s="1"/>
  <c r="FG24" i="1"/>
  <c r="FG27" i="1"/>
  <c r="BT27" i="1" s="1"/>
  <c r="FG28" i="1"/>
  <c r="BT28" i="1" s="1"/>
  <c r="AD31" i="1"/>
  <c r="FN32" i="1"/>
  <c r="BM37" i="1"/>
  <c r="BM40" i="1"/>
  <c r="BM42" i="1"/>
  <c r="FM42" i="1"/>
  <c r="BM43" i="1"/>
  <c r="BM46" i="1"/>
  <c r="BN49" i="1"/>
  <c r="BN30" i="1"/>
  <c r="FO32" i="1"/>
  <c r="BN37" i="1"/>
  <c r="BN40" i="1"/>
  <c r="BN42" i="1"/>
  <c r="FN42" i="1"/>
  <c r="BN43" i="1"/>
  <c r="BN50" i="1"/>
  <c r="BM9" i="1"/>
  <c r="BN10" i="1"/>
  <c r="BM11" i="1"/>
  <c r="FG14" i="1"/>
  <c r="BT14" i="1" s="1"/>
  <c r="BM14" i="1"/>
  <c r="FM18" i="1"/>
  <c r="FG19" i="1"/>
  <c r="BT19" i="1" s="1"/>
  <c r="FM26" i="1"/>
  <c r="CU30" i="1"/>
  <c r="BM31" i="1"/>
  <c r="FG33" i="1"/>
  <c r="FG34" i="1"/>
  <c r="BT34" i="1" s="1"/>
  <c r="AD36" i="1"/>
  <c r="FO36" i="1"/>
  <c r="FG39" i="1"/>
  <c r="CU50" i="1"/>
  <c r="BM38" i="1"/>
  <c r="FX23" i="1"/>
  <c r="FX50" i="1"/>
  <c r="BB11" i="1"/>
  <c r="DV15" i="1"/>
  <c r="DV47" i="1"/>
  <c r="CG17" i="1"/>
  <c r="FX18" i="1"/>
  <c r="DV20" i="1"/>
  <c r="AH20" i="1" s="1"/>
  <c r="FX7" i="1"/>
  <c r="BB31" i="1"/>
  <c r="CG32" i="1"/>
  <c r="CG11" i="1"/>
  <c r="CG12" i="1"/>
  <c r="FX12" i="1"/>
  <c r="CG20" i="1"/>
  <c r="CG22" i="1"/>
  <c r="FX13" i="1"/>
  <c r="CG31" i="1"/>
  <c r="CG44" i="1"/>
  <c r="DV11" i="1"/>
  <c r="AZ13" i="1"/>
  <c r="BA13" i="1"/>
  <c r="BB14" i="1"/>
  <c r="DV32" i="1"/>
  <c r="AH32" i="1" s="1"/>
  <c r="DV25" i="1"/>
  <c r="DV30" i="1"/>
  <c r="BA35" i="1"/>
  <c r="CG7" i="1"/>
  <c r="DV13" i="1"/>
  <c r="CG15" i="1"/>
  <c r="CG43" i="1"/>
  <c r="DV45" i="1"/>
  <c r="BA36" i="1"/>
  <c r="FX8" i="1"/>
  <c r="CG13" i="1"/>
  <c r="AZ16" i="1"/>
  <c r="DV21" i="1"/>
  <c r="BA28" i="1"/>
  <c r="DV36" i="1"/>
  <c r="AH36" i="1" s="1"/>
  <c r="FX11" i="1"/>
  <c r="FT40" i="1"/>
  <c r="BU40" i="1" s="1"/>
  <c r="BV40" i="1" s="1"/>
  <c r="CG41" i="1"/>
  <c r="CG9" i="1"/>
  <c r="CL9" i="1" s="1"/>
  <c r="AR9" i="1" s="1"/>
  <c r="BA14" i="1"/>
  <c r="CG14" i="1"/>
  <c r="FX17" i="1"/>
  <c r="CG19" i="1"/>
  <c r="CL19" i="1" s="1"/>
  <c r="AR19" i="1" s="1"/>
  <c r="FX20" i="1"/>
  <c r="BB23" i="1"/>
  <c r="DV26" i="1"/>
  <c r="AH26" i="1" s="1"/>
  <c r="CG29" i="1"/>
  <c r="CL29" i="1" s="1"/>
  <c r="AR29" i="1" s="1"/>
  <c r="BA31" i="1"/>
  <c r="DV31" i="1"/>
  <c r="AH31" i="1" s="1"/>
  <c r="DV34" i="1"/>
  <c r="AZ35" i="1"/>
  <c r="BB36" i="1"/>
  <c r="CG40" i="1"/>
  <c r="CL40" i="1" s="1"/>
  <c r="AR40" i="1" s="1"/>
  <c r="DV41" i="1"/>
  <c r="DV18" i="1"/>
  <c r="DV24" i="1"/>
  <c r="FX32" i="1"/>
  <c r="DV33" i="1"/>
  <c r="FX48" i="1"/>
  <c r="BA44" i="1"/>
  <c r="AZ5" i="1"/>
  <c r="DV8" i="1"/>
  <c r="AZ15" i="1"/>
  <c r="DV28" i="1"/>
  <c r="AH28" i="1" s="1"/>
  <c r="FX30" i="1"/>
  <c r="DV7" i="1"/>
  <c r="AH7" i="1" s="1"/>
  <c r="DV6" i="1"/>
  <c r="CG8" i="1"/>
  <c r="DV14" i="1"/>
  <c r="BB15" i="1"/>
  <c r="CG18" i="1"/>
  <c r="CL18" i="1" s="1"/>
  <c r="AR18" i="1" s="1"/>
  <c r="DV39" i="1"/>
  <c r="AH39" i="1" s="1"/>
  <c r="DV40" i="1"/>
  <c r="CG48" i="1"/>
  <c r="DV5" i="1"/>
  <c r="DV9" i="1"/>
  <c r="DV10" i="1"/>
  <c r="FT14" i="1"/>
  <c r="BU14" i="1" s="1"/>
  <c r="BV14" i="1" s="1"/>
  <c r="CG24" i="1"/>
  <c r="CG28" i="1"/>
  <c r="CG30" i="1"/>
  <c r="BA37" i="1"/>
  <c r="CG42" i="1"/>
  <c r="DV44" i="1"/>
  <c r="BA49" i="1"/>
  <c r="BA7" i="1"/>
  <c r="BA9" i="1"/>
  <c r="BB10" i="1"/>
  <c r="FR18" i="1"/>
  <c r="FT18" i="1" s="1"/>
  <c r="BU18" i="1" s="1"/>
  <c r="BV18" i="1" s="1"/>
  <c r="AZ21" i="1"/>
  <c r="DV23" i="1"/>
  <c r="BA27" i="1"/>
  <c r="FX33" i="1"/>
  <c r="BB44" i="1"/>
  <c r="AZ46" i="1"/>
  <c r="CG46" i="1"/>
  <c r="DV48" i="1"/>
  <c r="FX15" i="1"/>
  <c r="BB21" i="1"/>
  <c r="AZ25" i="1"/>
  <c r="CG34" i="1"/>
  <c r="CL34" i="1" s="1"/>
  <c r="AR34" i="1" s="1"/>
  <c r="CG39" i="1"/>
  <c r="AZ45" i="1"/>
  <c r="BB46" i="1"/>
  <c r="CG47" i="1"/>
  <c r="BA10" i="1"/>
  <c r="FX14" i="1"/>
  <c r="CG16" i="1"/>
  <c r="AZ39" i="1"/>
  <c r="BB45" i="1"/>
  <c r="CG6" i="1"/>
  <c r="CL6" i="1" s="1"/>
  <c r="AR6" i="1" s="1"/>
  <c r="AZ7" i="1"/>
  <c r="BB20" i="1"/>
  <c r="BA33" i="1"/>
  <c r="FX34" i="1"/>
  <c r="BB39" i="1"/>
  <c r="FT21" i="1"/>
  <c r="BU21" i="1" s="1"/>
  <c r="BV21" i="1" s="1"/>
  <c r="BA23" i="1"/>
  <c r="BA29" i="1"/>
  <c r="BB33" i="1"/>
  <c r="FX41" i="1"/>
  <c r="FX45" i="1"/>
  <c r="AZ20" i="1"/>
  <c r="CG26" i="1"/>
  <c r="BB29" i="1"/>
  <c r="CG21" i="1"/>
  <c r="FX21" i="1"/>
  <c r="BB25" i="1"/>
  <c r="FX28" i="1"/>
  <c r="DV29" i="1"/>
  <c r="AH29" i="1" s="1"/>
  <c r="DV46" i="1"/>
  <c r="CG49" i="1"/>
  <c r="CL49" i="1" s="1"/>
  <c r="AR49" i="1" s="1"/>
  <c r="DV42" i="1"/>
  <c r="AZ47" i="1"/>
  <c r="FX5" i="1"/>
  <c r="BB7" i="1"/>
  <c r="CG10" i="1"/>
  <c r="AZ12" i="1"/>
  <c r="BB16" i="1"/>
  <c r="BA17" i="1"/>
  <c r="BA18" i="1"/>
  <c r="BA20" i="1"/>
  <c r="AZ26" i="1"/>
  <c r="BA42" i="1"/>
  <c r="FX42" i="1"/>
  <c r="FX44" i="1"/>
  <c r="BA47" i="1"/>
  <c r="AZ48" i="1"/>
  <c r="DV49" i="1"/>
  <c r="BB18" i="1"/>
  <c r="BB26" i="1"/>
  <c r="AZ34" i="1"/>
  <c r="CG37" i="1"/>
  <c r="CL37" i="1" s="1"/>
  <c r="AR37" i="1" s="1"/>
  <c r="FX37" i="1"/>
  <c r="BA39" i="1"/>
  <c r="BB42" i="1"/>
  <c r="CG45" i="1"/>
  <c r="BB47" i="1"/>
  <c r="BB48" i="1"/>
  <c r="FX10" i="1"/>
  <c r="DV19" i="1"/>
  <c r="CG25" i="1"/>
  <c r="FX25" i="1"/>
  <c r="BB27" i="1"/>
  <c r="AZ28" i="1"/>
  <c r="BB34" i="1"/>
  <c r="CG35" i="1"/>
  <c r="DV35" i="1"/>
  <c r="FX36" i="1"/>
  <c r="BB37" i="1"/>
  <c r="FX38" i="1"/>
  <c r="AZ41" i="1"/>
  <c r="BA8" i="1"/>
  <c r="BB8" i="1"/>
  <c r="DV16" i="1"/>
  <c r="CG23" i="1"/>
  <c r="BB24" i="1"/>
  <c r="DV27" i="1"/>
  <c r="FX31" i="1"/>
  <c r="BA34" i="1"/>
  <c r="FR34" i="1"/>
  <c r="FT34" i="1" s="1"/>
  <c r="CG36" i="1"/>
  <c r="DV37" i="1"/>
  <c r="FX39" i="1"/>
  <c r="BA41" i="1"/>
  <c r="AZ49" i="1"/>
  <c r="FX40" i="1"/>
  <c r="BA12" i="1"/>
  <c r="FX24" i="1"/>
  <c r="FR28" i="1"/>
  <c r="AZ42" i="1"/>
  <c r="FX9" i="1"/>
  <c r="DV12" i="1"/>
  <c r="FS24" i="1"/>
  <c r="FX26" i="1"/>
  <c r="CG27" i="1"/>
  <c r="CG38" i="1"/>
  <c r="AA45" i="1"/>
  <c r="AA18" i="1"/>
  <c r="AA37" i="1"/>
  <c r="Z10" i="1"/>
  <c r="AA34" i="1"/>
  <c r="Z45" i="1"/>
  <c r="Z38" i="1"/>
  <c r="EV9" i="1"/>
  <c r="BM50" i="1"/>
  <c r="BN31" i="1"/>
  <c r="FG36" i="1"/>
  <c r="BT36" i="1" s="1"/>
  <c r="FG30" i="1"/>
  <c r="FG45" i="1"/>
  <c r="BT45" i="1" s="1"/>
  <c r="AL18" i="1"/>
  <c r="FG44" i="1"/>
  <c r="BT44" i="1" s="1"/>
  <c r="CL31" i="1"/>
  <c r="AR31" i="1" s="1"/>
  <c r="R29" i="1"/>
  <c r="V29" i="1" s="1"/>
  <c r="X29" i="1" s="1"/>
  <c r="AC10" i="1"/>
  <c r="AD17" i="1"/>
  <c r="P17" i="1"/>
  <c r="BR17" i="1" s="1"/>
  <c r="AB14" i="1"/>
  <c r="P24" i="1"/>
  <c r="R24" i="1" s="1"/>
  <c r="V24" i="1" s="1"/>
  <c r="X24" i="1" s="1"/>
  <c r="AB50" i="1"/>
  <c r="P5" i="1"/>
  <c r="R5" i="1" s="1"/>
  <c r="BR31" i="1"/>
  <c r="P45" i="1"/>
  <c r="R45" i="1" s="1"/>
  <c r="V45" i="1" s="1"/>
  <c r="X45" i="1" s="1"/>
  <c r="AF45" i="1" s="1"/>
  <c r="AD13" i="1"/>
  <c r="Z44" i="1"/>
  <c r="BQ34" i="1"/>
  <c r="BS5" i="1"/>
  <c r="FR6" i="1"/>
  <c r="FX6" i="1"/>
  <c r="AT7" i="1"/>
  <c r="BS7" i="1"/>
  <c r="CD10" i="1"/>
  <c r="FG11" i="1"/>
  <c r="BT11" i="1" s="1"/>
  <c r="EU12" i="1"/>
  <c r="FZ13" i="1"/>
  <c r="AX13" i="1"/>
  <c r="DF5" i="1"/>
  <c r="AX7" i="1"/>
  <c r="FZ7" i="1"/>
  <c r="CR6" i="1"/>
  <c r="AS6" i="1"/>
  <c r="FG7" i="1"/>
  <c r="BT7" i="1" s="1"/>
  <c r="AN8" i="1"/>
  <c r="EW8" i="1"/>
  <c r="EV8" i="1"/>
  <c r="EX8" i="1"/>
  <c r="FZ9" i="1"/>
  <c r="AD11" i="1"/>
  <c r="AB11" i="1"/>
  <c r="AC11" i="1"/>
  <c r="P11" i="1"/>
  <c r="BS13" i="1"/>
  <c r="BT13" i="1"/>
  <c r="FO6" i="1"/>
  <c r="FN6" i="1"/>
  <c r="FM6" i="1"/>
  <c r="P12" i="1"/>
  <c r="AC12" i="1"/>
  <c r="AB12" i="1"/>
  <c r="AD12" i="1"/>
  <c r="BQ13" i="1"/>
  <c r="CD13" i="1"/>
  <c r="CM51" i="1"/>
  <c r="AS5" i="1"/>
  <c r="FE51" i="1"/>
  <c r="FG5" i="1"/>
  <c r="BT5" i="1" s="1"/>
  <c r="GB51" i="1"/>
  <c r="AX5" i="1"/>
  <c r="D6" i="1"/>
  <c r="AE6" i="1" s="1"/>
  <c r="R7" i="1"/>
  <c r="EQ8" i="1"/>
  <c r="BT8" i="1"/>
  <c r="BS8" i="1"/>
  <c r="FZ8" i="1"/>
  <c r="EQ9" i="1"/>
  <c r="EU9" i="1"/>
  <c r="EX9" i="1"/>
  <c r="EP9" i="1"/>
  <c r="ER9" i="1"/>
  <c r="BS9" i="1"/>
  <c r="AN10" i="1"/>
  <c r="FT9" i="1"/>
  <c r="BU9" i="1" s="1"/>
  <c r="BV9" i="1" s="1"/>
  <c r="BS11" i="1"/>
  <c r="G51" i="1"/>
  <c r="AP5" i="1"/>
  <c r="CO5" i="1"/>
  <c r="EN6" i="1"/>
  <c r="EU6" i="1" s="1"/>
  <c r="AB7" i="1"/>
  <c r="ER8" i="1"/>
  <c r="FZ10" i="1"/>
  <c r="AE11" i="1"/>
  <c r="AA11" i="1"/>
  <c r="ES12" i="1"/>
  <c r="EV12" i="1"/>
  <c r="ER12" i="1"/>
  <c r="EQ12" i="1"/>
  <c r="EX12" i="1"/>
  <c r="AB13" i="1"/>
  <c r="P13" i="1"/>
  <c r="BR13" i="1" s="1"/>
  <c r="CE51" i="1"/>
  <c r="CG5" i="1"/>
  <c r="FZ6" i="1"/>
  <c r="AX6" i="1"/>
  <c r="AA7" i="1"/>
  <c r="Z7" i="1"/>
  <c r="AE7" i="1"/>
  <c r="AD8" i="1"/>
  <c r="AC8" i="1"/>
  <c r="P8" i="1"/>
  <c r="BR8" i="1" s="1"/>
  <c r="AL8" i="1"/>
  <c r="AM8" i="1"/>
  <c r="BQ8" i="1"/>
  <c r="ES8" i="1"/>
  <c r="ES9" i="1"/>
  <c r="CD11" i="1"/>
  <c r="BQ11" i="1"/>
  <c r="BS12" i="1"/>
  <c r="BT12" i="1"/>
  <c r="BS14" i="1"/>
  <c r="EL51" i="1"/>
  <c r="FT5" i="1"/>
  <c r="BU5" i="1" s="1"/>
  <c r="BV5" i="1" s="1"/>
  <c r="N6" i="1"/>
  <c r="BT6" i="1"/>
  <c r="BS6" i="1"/>
  <c r="ET9" i="1"/>
  <c r="FG10" i="1"/>
  <c r="BT10" i="1" s="1"/>
  <c r="FZ11" i="1"/>
  <c r="AX11" i="1"/>
  <c r="EC51" i="1"/>
  <c r="BF5" i="1"/>
  <c r="BO5" i="1" s="1"/>
  <c r="BD5" i="1"/>
  <c r="BM5" i="1" s="1"/>
  <c r="BE5" i="1"/>
  <c r="BN5" i="1" s="1"/>
  <c r="DS51" i="1"/>
  <c r="BA5" i="1"/>
  <c r="DE6" i="1"/>
  <c r="DF6" i="1" s="1"/>
  <c r="ET6" i="1"/>
  <c r="AN7" i="1"/>
  <c r="CU8" i="1"/>
  <c r="AT8" i="1" s="1"/>
  <c r="EU8" i="1"/>
  <c r="D8" i="1"/>
  <c r="BB22" i="1"/>
  <c r="AZ22" i="1"/>
  <c r="Q51" i="1"/>
  <c r="EP19" i="1"/>
  <c r="EX19" i="1"/>
  <c r="ET19" i="1"/>
  <c r="EW19" i="1"/>
  <c r="AD23" i="1"/>
  <c r="P23" i="1"/>
  <c r="BR23" i="1" s="1"/>
  <c r="DI51" i="1"/>
  <c r="E51" i="1"/>
  <c r="CC51" i="1"/>
  <c r="CS51" i="1"/>
  <c r="DC51" i="1"/>
  <c r="EA51" i="1"/>
  <c r="EJ51" i="1"/>
  <c r="FB51" i="1"/>
  <c r="GU51" i="1"/>
  <c r="H6" i="1"/>
  <c r="BA6" i="1"/>
  <c r="FS6" i="1"/>
  <c r="BQ6" i="1"/>
  <c r="AM6" i="1"/>
  <c r="AC7" i="1"/>
  <c r="BR7" i="1"/>
  <c r="AP8" i="1"/>
  <c r="CD8" i="1"/>
  <c r="I9" i="1"/>
  <c r="BB9" i="1"/>
  <c r="CO9" i="1"/>
  <c r="CU9" i="1" s="1"/>
  <c r="AT9" i="1" s="1"/>
  <c r="AD10" i="1"/>
  <c r="BS10" i="1"/>
  <c r="FN10" i="1"/>
  <c r="FR11" i="1"/>
  <c r="EP12" i="1"/>
  <c r="FR13" i="1"/>
  <c r="Z14" i="1"/>
  <c r="CU14" i="1"/>
  <c r="AT14" i="1" s="1"/>
  <c r="H15" i="1"/>
  <c r="CD15" i="1"/>
  <c r="AS15" i="1"/>
  <c r="BQ15" i="1"/>
  <c r="AE16" i="1"/>
  <c r="CR16" i="1"/>
  <c r="AS16" i="1"/>
  <c r="EW18" i="1"/>
  <c r="BX51" i="1"/>
  <c r="FF51" i="1"/>
  <c r="P10" i="1"/>
  <c r="BR20" i="1"/>
  <c r="R20" i="1"/>
  <c r="CH51" i="1"/>
  <c r="F51" i="1"/>
  <c r="W51" i="1"/>
  <c r="CT51" i="1"/>
  <c r="DD51" i="1"/>
  <c r="DR51" i="1"/>
  <c r="EB51" i="1"/>
  <c r="EK51" i="1"/>
  <c r="GA51" i="1"/>
  <c r="BB6" i="1"/>
  <c r="AD7" i="1"/>
  <c r="AQ8" i="1"/>
  <c r="AZ8" i="1"/>
  <c r="FR8" i="1"/>
  <c r="BQ9" i="1"/>
  <c r="AE10" i="1"/>
  <c r="Z11" i="1"/>
  <c r="FS11" i="1"/>
  <c r="AN12" i="1"/>
  <c r="AP13" i="1"/>
  <c r="FS13" i="1"/>
  <c r="AE14" i="1"/>
  <c r="AL14" i="1"/>
  <c r="AE15" i="1"/>
  <c r="FR16" i="1"/>
  <c r="FX16" i="1"/>
  <c r="AM18" i="1"/>
  <c r="AA21" i="1"/>
  <c r="Z21" i="1"/>
  <c r="EN11" i="1"/>
  <c r="AL15" i="1"/>
  <c r="EE51" i="1"/>
  <c r="EU18" i="1"/>
  <c r="ET18" i="1"/>
  <c r="EQ18" i="1"/>
  <c r="CW51" i="1"/>
  <c r="AQ13" i="1"/>
  <c r="I5" i="1"/>
  <c r="BY51" i="1"/>
  <c r="CY51" i="1"/>
  <c r="EF51" i="1"/>
  <c r="EN5" i="1"/>
  <c r="ET5" i="1" s="1"/>
  <c r="GE51" i="1"/>
  <c r="AQ7" i="1"/>
  <c r="FR7" i="1"/>
  <c r="AB8" i="1"/>
  <c r="EP8" i="1"/>
  <c r="N9" i="1"/>
  <c r="AQ10" i="1"/>
  <c r="FS10" i="1"/>
  <c r="FT10" i="1" s="1"/>
  <c r="BU10" i="1" s="1"/>
  <c r="BV10" i="1" s="1"/>
  <c r="FM11" i="1"/>
  <c r="FP11" i="1" s="1"/>
  <c r="AP12" i="1"/>
  <c r="D12" i="1"/>
  <c r="AE12" i="1" s="1"/>
  <c r="I13" i="1"/>
  <c r="AS13" i="1"/>
  <c r="EN13" i="1"/>
  <c r="EP13" i="1" s="1"/>
  <c r="D13" i="1"/>
  <c r="Z13" i="1" s="1"/>
  <c r="H14" i="1"/>
  <c r="AD14" i="1"/>
  <c r="BQ14" i="1"/>
  <c r="AQ15" i="1"/>
  <c r="BT16" i="1"/>
  <c r="BS16" i="1"/>
  <c r="EN37" i="1"/>
  <c r="ES37" i="1" s="1"/>
  <c r="EP37" i="1"/>
  <c r="CF51" i="1"/>
  <c r="AP7" i="1"/>
  <c r="BT15" i="1"/>
  <c r="CP51" i="1"/>
  <c r="EG51" i="1"/>
  <c r="GQ51" i="1"/>
  <c r="H7" i="1"/>
  <c r="FS7" i="1"/>
  <c r="D9" i="1"/>
  <c r="Z9" i="1" s="1"/>
  <c r="AS10" i="1"/>
  <c r="EN10" i="1"/>
  <c r="ER10" i="1" s="1"/>
  <c r="FN11" i="1"/>
  <c r="FR12" i="1"/>
  <c r="BD13" i="1"/>
  <c r="BM13" i="1" s="1"/>
  <c r="I14" i="1"/>
  <c r="AS14" i="1"/>
  <c r="CD14" i="1"/>
  <c r="I15" i="1"/>
  <c r="N16" i="1"/>
  <c r="AC16" i="1" s="1"/>
  <c r="Z16" i="1"/>
  <c r="BT18" i="1"/>
  <c r="BS18" i="1"/>
  <c r="Z19" i="1"/>
  <c r="N19" i="1"/>
  <c r="AD19" i="1" s="1"/>
  <c r="BT20" i="1"/>
  <c r="BS20" i="1"/>
  <c r="AS22" i="1"/>
  <c r="AM22" i="1"/>
  <c r="AL22" i="1"/>
  <c r="H29" i="1"/>
  <c r="EX37" i="1"/>
  <c r="EM51" i="1"/>
  <c r="S51" i="1"/>
  <c r="CZ51" i="1"/>
  <c r="FL51" i="1"/>
  <c r="C51" i="1"/>
  <c r="L51" i="1"/>
  <c r="T51" i="1"/>
  <c r="AC5" i="1"/>
  <c r="BR5" i="1"/>
  <c r="CI51" i="1"/>
  <c r="CQ51" i="1"/>
  <c r="DA51" i="1"/>
  <c r="DX51" i="1"/>
  <c r="EH51" i="1"/>
  <c r="FM5" i="1"/>
  <c r="EN7" i="1"/>
  <c r="FN8" i="1"/>
  <c r="FP8" i="1" s="1"/>
  <c r="GM51" i="1"/>
  <c r="AB10" i="1"/>
  <c r="FS12" i="1"/>
  <c r="AC13" i="1"/>
  <c r="P14" i="1"/>
  <c r="EN14" i="1"/>
  <c r="EQ14" i="1" s="1"/>
  <c r="FZ15" i="1"/>
  <c r="AM16" i="1"/>
  <c r="AL16" i="1"/>
  <c r="AQ17" i="1"/>
  <c r="AN17" i="1"/>
  <c r="AP17" i="1"/>
  <c r="DT51" i="1"/>
  <c r="BS17" i="1"/>
  <c r="ER18" i="1"/>
  <c r="K51" i="1"/>
  <c r="BZ5" i="1"/>
  <c r="DW51" i="1"/>
  <c r="M51" i="1"/>
  <c r="U51" i="1"/>
  <c r="AD5" i="1"/>
  <c r="CB51" i="1"/>
  <c r="CJ51" i="1"/>
  <c r="CR5" i="1"/>
  <c r="DB51" i="1"/>
  <c r="DJ51" i="1"/>
  <c r="DZ51" i="1"/>
  <c r="EI51" i="1"/>
  <c r="FA51" i="1"/>
  <c r="FN5" i="1"/>
  <c r="GI51" i="1"/>
  <c r="AZ6" i="1"/>
  <c r="AS12" i="1"/>
  <c r="AQ14" i="1"/>
  <c r="DE14" i="1"/>
  <c r="DF14" i="1" s="1"/>
  <c r="AA15" i="1"/>
  <c r="FO16" i="1"/>
  <c r="FN16" i="1"/>
  <c r="FM16" i="1"/>
  <c r="Z17" i="1"/>
  <c r="EV18" i="1"/>
  <c r="EU19" i="1"/>
  <c r="EU24" i="1"/>
  <c r="ER24" i="1"/>
  <c r="EX24" i="1"/>
  <c r="EP24" i="1"/>
  <c r="EW24" i="1"/>
  <c r="EQ24" i="1"/>
  <c r="AA27" i="1"/>
  <c r="N15" i="1"/>
  <c r="AC15" i="1" s="1"/>
  <c r="H16" i="1"/>
  <c r="BQ16" i="1"/>
  <c r="I17" i="1"/>
  <c r="AB17" i="1"/>
  <c r="DE17" i="1"/>
  <c r="DF17" i="1" s="1"/>
  <c r="EP18" i="1"/>
  <c r="EX18" i="1"/>
  <c r="BQ18" i="1"/>
  <c r="DE19" i="1"/>
  <c r="DF19" i="1" s="1"/>
  <c r="BA19" i="1"/>
  <c r="ES19" i="1"/>
  <c r="EQ19" i="1"/>
  <c r="BQ19" i="1"/>
  <c r="Z20" i="1"/>
  <c r="BN20" i="1"/>
  <c r="N21" i="1"/>
  <c r="AC21" i="1" s="1"/>
  <c r="AT21" i="1"/>
  <c r="EN22" i="1"/>
  <c r="ES22" i="1" s="1"/>
  <c r="FG23" i="1"/>
  <c r="BT23" i="1" s="1"/>
  <c r="BT24" i="1"/>
  <c r="BS24" i="1"/>
  <c r="BQ25" i="1"/>
  <c r="R26" i="1"/>
  <c r="EV27" i="1"/>
  <c r="EP27" i="1"/>
  <c r="CR29" i="1"/>
  <c r="AS29" i="1"/>
  <c r="EN16" i="1"/>
  <c r="ES16" i="1" s="1"/>
  <c r="R17" i="1"/>
  <c r="FO19" i="1"/>
  <c r="FN19" i="1"/>
  <c r="AM19" i="1"/>
  <c r="EN21" i="1"/>
  <c r="EW21" i="1" s="1"/>
  <c r="CD22" i="1"/>
  <c r="DV22" i="1"/>
  <c r="AL25" i="1"/>
  <c r="EN29" i="1"/>
  <c r="EP29" i="1" s="1"/>
  <c r="CD30" i="1"/>
  <c r="FZ30" i="1"/>
  <c r="AX30" i="1"/>
  <c r="EN30" i="1"/>
  <c r="FS15" i="1"/>
  <c r="FT15" i="1" s="1"/>
  <c r="BU15" i="1" s="1"/>
  <c r="BV15" i="1" s="1"/>
  <c r="BE16" i="1"/>
  <c r="BN16" i="1" s="1"/>
  <c r="H17" i="1"/>
  <c r="AE17" i="1"/>
  <c r="EN17" i="1"/>
  <c r="EV17" i="1" s="1"/>
  <c r="FS17" i="1"/>
  <c r="N18" i="1"/>
  <c r="CR18" i="1"/>
  <c r="CU18" i="1" s="1"/>
  <c r="AT18" i="1" s="1"/>
  <c r="ES18" i="1"/>
  <c r="CR19" i="1"/>
  <c r="CU19" i="1" s="1"/>
  <c r="AT19" i="1" s="1"/>
  <c r="AZ19" i="1"/>
  <c r="EV19" i="1"/>
  <c r="CD21" i="1"/>
  <c r="AE21" i="1"/>
  <c r="AQ21" i="1"/>
  <c r="FZ21" i="1"/>
  <c r="AN22" i="1"/>
  <c r="AQ22" i="1"/>
  <c r="AP22" i="1"/>
  <c r="EN23" i="1"/>
  <c r="ET23" i="1" s="1"/>
  <c r="CD25" i="1"/>
  <c r="ES27" i="1"/>
  <c r="AX36" i="1"/>
  <c r="FZ36" i="1"/>
  <c r="EN15" i="1"/>
  <c r="FG17" i="1"/>
  <c r="BT17" i="1" s="1"/>
  <c r="BB17" i="1"/>
  <c r="FR17" i="1"/>
  <c r="AS19" i="1"/>
  <c r="FS20" i="1"/>
  <c r="FR20" i="1"/>
  <c r="AC20" i="1"/>
  <c r="AB20" i="1"/>
  <c r="EN20" i="1"/>
  <c r="EQ20" i="1" s="1"/>
  <c r="BF21" i="1"/>
  <c r="BO21" i="1" s="1"/>
  <c r="BD21" i="1"/>
  <c r="BM21" i="1" s="1"/>
  <c r="N22" i="1"/>
  <c r="BT22" i="1"/>
  <c r="FR22" i="1"/>
  <c r="FX22" i="1"/>
  <c r="Z25" i="1"/>
  <c r="BF28" i="1"/>
  <c r="BO28" i="1" s="1"/>
  <c r="BD28" i="1"/>
  <c r="BM28" i="1" s="1"/>
  <c r="AX16" i="1"/>
  <c r="AA17" i="1"/>
  <c r="DV17" i="1"/>
  <c r="H19" i="1"/>
  <c r="AE19" i="1"/>
  <c r="FR19" i="1"/>
  <c r="FX19" i="1"/>
  <c r="AD20" i="1"/>
  <c r="AP21" i="1"/>
  <c r="BS25" i="1"/>
  <c r="FZ26" i="1"/>
  <c r="AX26" i="1"/>
  <c r="CD16" i="1"/>
  <c r="CO17" i="1"/>
  <c r="CU17" i="1" s="1"/>
  <c r="AT17" i="1" s="1"/>
  <c r="AE18" i="1"/>
  <c r="BF18" i="1"/>
  <c r="BO18" i="1" s="1"/>
  <c r="FZ18" i="1"/>
  <c r="AE20" i="1"/>
  <c r="DE20" i="1"/>
  <c r="DF20" i="1" s="1"/>
  <c r="BS23" i="1"/>
  <c r="FR27" i="1"/>
  <c r="FX27" i="1"/>
  <c r="BM17" i="1"/>
  <c r="ER19" i="1"/>
  <c r="BS19" i="1"/>
  <c r="D22" i="1"/>
  <c r="AE22" i="1" s="1"/>
  <c r="H22" i="1"/>
  <c r="AX22" i="1"/>
  <c r="BA22" i="1"/>
  <c r="Z23" i="1"/>
  <c r="CD24" i="1"/>
  <c r="BQ24" i="1"/>
  <c r="CD26" i="1"/>
  <c r="BF26" i="1"/>
  <c r="BO26" i="1" s="1"/>
  <c r="BE26" i="1"/>
  <c r="BN26" i="1" s="1"/>
  <c r="BD26" i="1"/>
  <c r="BM26" i="1" s="1"/>
  <c r="FS28" i="1"/>
  <c r="I28" i="1"/>
  <c r="BR28" i="1"/>
  <c r="R28" i="1"/>
  <c r="AA23" i="1"/>
  <c r="DE24" i="1"/>
  <c r="DF24" i="1" s="1"/>
  <c r="ES24" i="1"/>
  <c r="H25" i="1"/>
  <c r="BN25" i="1"/>
  <c r="AP26" i="1"/>
  <c r="BR26" i="1"/>
  <c r="EN26" i="1"/>
  <c r="ET26" i="1" s="1"/>
  <c r="FP26" i="1"/>
  <c r="BQ26" i="1"/>
  <c r="AE27" i="1"/>
  <c r="EQ27" i="1"/>
  <c r="AD28" i="1"/>
  <c r="AC28" i="1"/>
  <c r="FM21" i="1"/>
  <c r="BN23" i="1"/>
  <c r="AP24" i="1"/>
  <c r="AZ24" i="1"/>
  <c r="ET24" i="1"/>
  <c r="EN25" i="1"/>
  <c r="EU25" i="1" s="1"/>
  <c r="AB28" i="1"/>
  <c r="DF30" i="1"/>
  <c r="BA30" i="1"/>
  <c r="AZ30" i="1"/>
  <c r="BB30" i="1"/>
  <c r="H32" i="1"/>
  <c r="D32" i="1"/>
  <c r="AA32" i="1" s="1"/>
  <c r="R39" i="1"/>
  <c r="AS17" i="1"/>
  <c r="FN18" i="1"/>
  <c r="FP18" i="1" s="1"/>
  <c r="I23" i="1"/>
  <c r="FS23" i="1"/>
  <c r="AC23" i="1"/>
  <c r="FR23" i="1"/>
  <c r="EV24" i="1"/>
  <c r="AA25" i="1"/>
  <c r="AS26" i="1"/>
  <c r="BT26" i="1"/>
  <c r="BS26" i="1"/>
  <c r="CU27" i="1"/>
  <c r="AT27" i="1" s="1"/>
  <c r="ET27" i="1"/>
  <c r="AS28" i="1"/>
  <c r="I22" i="1"/>
  <c r="AB23" i="1"/>
  <c r="BA24" i="1"/>
  <c r="D24" i="1"/>
  <c r="Z24" i="1" s="1"/>
  <c r="FG25" i="1"/>
  <c r="BT25" i="1" s="1"/>
  <c r="AQ27" i="1"/>
  <c r="DE27" i="1"/>
  <c r="DF27" i="1" s="1"/>
  <c r="EU27" i="1"/>
  <c r="AQ28" i="1"/>
  <c r="AN28" i="1"/>
  <c r="AP28" i="1"/>
  <c r="AD29" i="1"/>
  <c r="AC29" i="1"/>
  <c r="AE29" i="1"/>
  <c r="AB29" i="1"/>
  <c r="AA33" i="1"/>
  <c r="AE33" i="1"/>
  <c r="Z33" i="1"/>
  <c r="BQ22" i="1"/>
  <c r="AN23" i="1"/>
  <c r="AQ23" i="1"/>
  <c r="AE25" i="1"/>
  <c r="D26" i="1"/>
  <c r="Z26" i="1" s="1"/>
  <c r="Z27" i="1"/>
  <c r="N27" i="1"/>
  <c r="AC27" i="1" s="1"/>
  <c r="FO27" i="1"/>
  <c r="FM27" i="1"/>
  <c r="BE28" i="1"/>
  <c r="BN28" i="1" s="1"/>
  <c r="BS28" i="1"/>
  <c r="FZ28" i="1"/>
  <c r="AL29" i="1"/>
  <c r="BQ29" i="1"/>
  <c r="H30" i="1"/>
  <c r="AS30" i="1"/>
  <c r="P30" i="1"/>
  <c r="AD30" i="1"/>
  <c r="AB30" i="1"/>
  <c r="AC30" i="1"/>
  <c r="H31" i="1"/>
  <c r="FP32" i="1"/>
  <c r="BT33" i="1"/>
  <c r="BS33" i="1"/>
  <c r="BF34" i="1"/>
  <c r="BO34" i="1" s="1"/>
  <c r="BE34" i="1"/>
  <c r="BN34" i="1" s="1"/>
  <c r="BD34" i="1"/>
  <c r="BM34" i="1" s="1"/>
  <c r="AA36" i="1"/>
  <c r="Z36" i="1"/>
  <c r="AE36" i="1"/>
  <c r="N37" i="1"/>
  <c r="Z37" i="1"/>
  <c r="FO23" i="1"/>
  <c r="FP23" i="1" s="1"/>
  <c r="H24" i="1"/>
  <c r="N25" i="1"/>
  <c r="P25" i="1" s="1"/>
  <c r="BR25" i="1" s="1"/>
  <c r="FO25" i="1"/>
  <c r="H26" i="1"/>
  <c r="FS26" i="1"/>
  <c r="FT26" i="1" s="1"/>
  <c r="BU26" i="1" s="1"/>
  <c r="BV26" i="1" s="1"/>
  <c r="AN27" i="1"/>
  <c r="BR29" i="1"/>
  <c r="AP29" i="1"/>
  <c r="BS29" i="1"/>
  <c r="AT30" i="1"/>
  <c r="I31" i="1"/>
  <c r="FS32" i="1"/>
  <c r="I32" i="1"/>
  <c r="CR37" i="1"/>
  <c r="AS37" i="1"/>
  <c r="AB24" i="1"/>
  <c r="BD24" i="1"/>
  <c r="BM24" i="1" s="1"/>
  <c r="AB26" i="1"/>
  <c r="H28" i="1"/>
  <c r="D28" i="1"/>
  <c r="I29" i="1"/>
  <c r="FO29" i="1"/>
  <c r="FN29" i="1"/>
  <c r="FM29" i="1"/>
  <c r="FS30" i="1"/>
  <c r="FR30" i="1"/>
  <c r="AQ30" i="1"/>
  <c r="ET30" i="1"/>
  <c r="AN31" i="1"/>
  <c r="BQ31" i="1"/>
  <c r="CU32" i="1"/>
  <c r="AT32" i="1" s="1"/>
  <c r="EN32" i="1"/>
  <c r="ER32" i="1" s="1"/>
  <c r="FR32" i="1"/>
  <c r="BE24" i="1"/>
  <c r="BN24" i="1" s="1"/>
  <c r="AQ25" i="1"/>
  <c r="FS25" i="1"/>
  <c r="FT25" i="1" s="1"/>
  <c r="BU25" i="1" s="1"/>
  <c r="BV25" i="1" s="1"/>
  <c r="AC26" i="1"/>
  <c r="EN28" i="1"/>
  <c r="FG29" i="1"/>
  <c r="BT29" i="1" s="1"/>
  <c r="EU30" i="1"/>
  <c r="R31" i="1"/>
  <c r="R32" i="1"/>
  <c r="AX32" i="1"/>
  <c r="EN34" i="1"/>
  <c r="EQ34" i="1" s="1"/>
  <c r="AS23" i="1"/>
  <c r="I25" i="1"/>
  <c r="AS25" i="1"/>
  <c r="DE29" i="1"/>
  <c r="DF29" i="1" s="1"/>
  <c r="FS29" i="1"/>
  <c r="AP30" i="1"/>
  <c r="BT30" i="1"/>
  <c r="AA31" i="1"/>
  <c r="CD32" i="1"/>
  <c r="BB32" i="1"/>
  <c r="R36" i="1"/>
  <c r="AS36" i="1"/>
  <c r="AD38" i="1"/>
  <c r="AB38" i="1"/>
  <c r="P38" i="1"/>
  <c r="BR38" i="1" s="1"/>
  <c r="AC38" i="1"/>
  <c r="FR24" i="1"/>
  <c r="FS27" i="1"/>
  <c r="FX29" i="1"/>
  <c r="FR29" i="1"/>
  <c r="D30" i="1"/>
  <c r="AA30" i="1" s="1"/>
  <c r="DF32" i="1"/>
  <c r="FZ32" i="1"/>
  <c r="P33" i="1"/>
  <c r="BR33" i="1" s="1"/>
  <c r="N42" i="1"/>
  <c r="AC42" i="1" s="1"/>
  <c r="AS27" i="1"/>
  <c r="CO29" i="1"/>
  <c r="AQ29" i="1"/>
  <c r="EX30" i="1"/>
  <c r="BQ30" i="1"/>
  <c r="AC31" i="1"/>
  <c r="AB31" i="1"/>
  <c r="AE31" i="1"/>
  <c r="BT31" i="1"/>
  <c r="AD32" i="1"/>
  <c r="AC32" i="1"/>
  <c r="AB32" i="1"/>
  <c r="EU32" i="1"/>
  <c r="BT32" i="1"/>
  <c r="BS32" i="1"/>
  <c r="H33" i="1"/>
  <c r="FZ34" i="1"/>
  <c r="AX34" i="1"/>
  <c r="FR31" i="1"/>
  <c r="AQ32" i="1"/>
  <c r="I33" i="1"/>
  <c r="FS33" i="1"/>
  <c r="FT33" i="1" s="1"/>
  <c r="BU33" i="1" s="1"/>
  <c r="BV33" i="1" s="1"/>
  <c r="AC33" i="1"/>
  <c r="AB33" i="1"/>
  <c r="AN33" i="1"/>
  <c r="FO35" i="1"/>
  <c r="FM35" i="1"/>
  <c r="AQ36" i="1"/>
  <c r="AP36" i="1"/>
  <c r="BR36" i="1"/>
  <c r="BS36" i="1"/>
  <c r="FO37" i="1"/>
  <c r="FN37" i="1"/>
  <c r="FM37" i="1"/>
  <c r="AN37" i="1"/>
  <c r="H38" i="1"/>
  <c r="I39" i="1"/>
  <c r="FS39" i="1"/>
  <c r="BT39" i="1"/>
  <c r="AX39" i="1"/>
  <c r="BS41" i="1"/>
  <c r="AN32" i="1"/>
  <c r="BE33" i="1"/>
  <c r="BN33" i="1" s="1"/>
  <c r="EN35" i="1"/>
  <c r="EU35" i="1" s="1"/>
  <c r="BF36" i="1"/>
  <c r="BO36" i="1" s="1"/>
  <c r="FS37" i="1"/>
  <c r="FT37" i="1" s="1"/>
  <c r="BU37" i="1" s="1"/>
  <c r="BV37" i="1" s="1"/>
  <c r="AX37" i="1"/>
  <c r="FZ37" i="1"/>
  <c r="AQ39" i="1"/>
  <c r="AP39" i="1"/>
  <c r="FO40" i="1"/>
  <c r="FN40" i="1"/>
  <c r="FM40" i="1"/>
  <c r="AS41" i="1"/>
  <c r="BA32" i="1"/>
  <c r="AP34" i="1"/>
  <c r="BA38" i="1"/>
  <c r="AZ38" i="1"/>
  <c r="FZ41" i="1"/>
  <c r="AX41" i="1"/>
  <c r="AS31" i="1"/>
  <c r="EN31" i="1"/>
  <c r="EV31" i="1" s="1"/>
  <c r="BS34" i="1"/>
  <c r="FZ35" i="1"/>
  <c r="AX35" i="1"/>
  <c r="FX35" i="1"/>
  <c r="DE37" i="1"/>
  <c r="DF37" i="1" s="1"/>
  <c r="FR39" i="1"/>
  <c r="N40" i="1"/>
  <c r="CO33" i="1"/>
  <c r="CU33" i="1" s="1"/>
  <c r="AT33" i="1" s="1"/>
  <c r="AS33" i="1"/>
  <c r="FZ33" i="1"/>
  <c r="N34" i="1"/>
  <c r="Z34" i="1"/>
  <c r="N35" i="1"/>
  <c r="FG37" i="1"/>
  <c r="BT37" i="1" s="1"/>
  <c r="BS37" i="1"/>
  <c r="CD38" i="1"/>
  <c r="BN38" i="1"/>
  <c r="FO38" i="1"/>
  <c r="FN38" i="1"/>
  <c r="FM38" i="1"/>
  <c r="EN40" i="1"/>
  <c r="ET40" i="1" s="1"/>
  <c r="AS45" i="1"/>
  <c r="CO45" i="1"/>
  <c r="CU45" i="1" s="1"/>
  <c r="AT45" i="1" s="1"/>
  <c r="FZ31" i="1"/>
  <c r="CG33" i="1"/>
  <c r="ET35" i="1"/>
  <c r="BT35" i="1"/>
  <c r="I36" i="1"/>
  <c r="FS36" i="1"/>
  <c r="FT36" i="1" s="1"/>
  <c r="BU36" i="1" s="1"/>
  <c r="BV36" i="1" s="1"/>
  <c r="AQ37" i="1"/>
  <c r="CO37" i="1"/>
  <c r="CU37" i="1" s="1"/>
  <c r="AT37" i="1" s="1"/>
  <c r="AD41" i="1"/>
  <c r="AC41" i="1"/>
  <c r="AB41" i="1"/>
  <c r="P41" i="1"/>
  <c r="AC48" i="1"/>
  <c r="AB48" i="1"/>
  <c r="AD48" i="1"/>
  <c r="P48" i="1"/>
  <c r="H34" i="1"/>
  <c r="AM34" i="1"/>
  <c r="AN35" i="1"/>
  <c r="BQ37" i="1"/>
  <c r="CO38" i="1"/>
  <c r="CU38" i="1" s="1"/>
  <c r="AT38" i="1" s="1"/>
  <c r="AS38" i="1"/>
  <c r="DV38" i="1"/>
  <c r="AD39" i="1"/>
  <c r="AC39" i="1"/>
  <c r="AB39" i="1"/>
  <c r="BF39" i="1"/>
  <c r="BO39" i="1" s="1"/>
  <c r="D39" i="1"/>
  <c r="DE40" i="1"/>
  <c r="DF40" i="1" s="1"/>
  <c r="BA40" i="1"/>
  <c r="AZ40" i="1"/>
  <c r="FZ40" i="1"/>
  <c r="BD41" i="1"/>
  <c r="BM41" i="1" s="1"/>
  <c r="AZ43" i="1"/>
  <c r="DV43" i="1"/>
  <c r="BB43" i="1"/>
  <c r="AN38" i="1"/>
  <c r="H39" i="1"/>
  <c r="BR39" i="1"/>
  <c r="BS39" i="1"/>
  <c r="I41" i="1"/>
  <c r="FS41" i="1"/>
  <c r="FT41" i="1" s="1"/>
  <c r="BU41" i="1" s="1"/>
  <c r="BV41" i="1" s="1"/>
  <c r="FM34" i="1"/>
  <c r="AP35" i="1"/>
  <c r="D35" i="1"/>
  <c r="AE35" i="1" s="1"/>
  <c r="EN36" i="1"/>
  <c r="EP36" i="1" s="1"/>
  <c r="AA38" i="1"/>
  <c r="EN39" i="1"/>
  <c r="ER39" i="1" s="1"/>
  <c r="H40" i="1"/>
  <c r="D40" i="1"/>
  <c r="AA40" i="1" s="1"/>
  <c r="AS40" i="1"/>
  <c r="FG41" i="1"/>
  <c r="BT41" i="1" s="1"/>
  <c r="CO43" i="1"/>
  <c r="FZ45" i="1"/>
  <c r="AX45" i="1"/>
  <c r="CD46" i="1"/>
  <c r="CO47" i="1"/>
  <c r="AQ47" i="1"/>
  <c r="EN33" i="1"/>
  <c r="EX33" i="1" s="1"/>
  <c r="FN34" i="1"/>
  <c r="AB36" i="1"/>
  <c r="AQ41" i="1"/>
  <c r="CD42" i="1"/>
  <c r="AN43" i="1"/>
  <c r="AP45" i="1"/>
  <c r="AQ45" i="1"/>
  <c r="BS46" i="1"/>
  <c r="BM47" i="1"/>
  <c r="FR47" i="1"/>
  <c r="FX47" i="1"/>
  <c r="FS35" i="1"/>
  <c r="FT35" i="1" s="1"/>
  <c r="BU35" i="1" s="1"/>
  <c r="BV35" i="1" s="1"/>
  <c r="AC36" i="1"/>
  <c r="FM36" i="1"/>
  <c r="FP36" i="1" s="1"/>
  <c r="BT40" i="1"/>
  <c r="EN41" i="1"/>
  <c r="EN45" i="1"/>
  <c r="EQ45" i="1" s="1"/>
  <c r="I50" i="1"/>
  <c r="AS35" i="1"/>
  <c r="I38" i="1"/>
  <c r="FS38" i="1"/>
  <c r="FG38" i="1"/>
  <c r="BT38" i="1" s="1"/>
  <c r="EN38" i="1"/>
  <c r="EW38" i="1" s="1"/>
  <c r="FR38" i="1"/>
  <c r="FZ39" i="1"/>
  <c r="AX40" i="1"/>
  <c r="AN40" i="1"/>
  <c r="AP41" i="1"/>
  <c r="D41" i="1"/>
  <c r="Z41" i="1" s="1"/>
  <c r="EN43" i="1"/>
  <c r="EV43" i="1" s="1"/>
  <c r="FX43" i="1"/>
  <c r="AS47" i="1"/>
  <c r="CR47" i="1"/>
  <c r="FN51" i="1"/>
  <c r="FG42" i="1"/>
  <c r="BT42" i="1" s="1"/>
  <c r="CR43" i="1"/>
  <c r="FZ43" i="1"/>
  <c r="H44" i="1"/>
  <c r="AE44" i="1"/>
  <c r="BD45" i="1"/>
  <c r="BM45" i="1" s="1"/>
  <c r="BS45" i="1"/>
  <c r="FO46" i="1"/>
  <c r="FM46" i="1"/>
  <c r="AL49" i="1"/>
  <c r="AM49" i="1"/>
  <c r="AP50" i="1"/>
  <c r="FM39" i="1"/>
  <c r="FP39" i="1" s="1"/>
  <c r="BB41" i="1"/>
  <c r="FZ42" i="1"/>
  <c r="D42" i="1"/>
  <c r="AA42" i="1" s="1"/>
  <c r="BA43" i="1"/>
  <c r="CD44" i="1"/>
  <c r="DE44" i="1"/>
  <c r="DF44" i="1" s="1"/>
  <c r="P47" i="1"/>
  <c r="AD47" i="1"/>
  <c r="AT50" i="1"/>
  <c r="FT42" i="1"/>
  <c r="BU42" i="1" s="1"/>
  <c r="BV42" i="1" s="1"/>
  <c r="AN42" i="1"/>
  <c r="H43" i="1"/>
  <c r="D43" i="1"/>
  <c r="AA43" i="1" s="1"/>
  <c r="AL44" i="1"/>
  <c r="AM44" i="1"/>
  <c r="FZ44" i="1"/>
  <c r="AC45" i="1"/>
  <c r="BZ45" i="1"/>
  <c r="EN46" i="1"/>
  <c r="EW46" i="1" s="1"/>
  <c r="D46" i="1"/>
  <c r="AE46" i="1" s="1"/>
  <c r="AP42" i="1"/>
  <c r="EN42" i="1"/>
  <c r="EU42" i="1" s="1"/>
  <c r="FS43" i="1"/>
  <c r="BT43" i="1"/>
  <c r="AX43" i="1"/>
  <c r="AS44" i="1"/>
  <c r="I44" i="1"/>
  <c r="BQ44" i="1"/>
  <c r="CD45" i="1"/>
  <c r="BQ45" i="1"/>
  <c r="BF45" i="1"/>
  <c r="BO45" i="1" s="1"/>
  <c r="BE45" i="1"/>
  <c r="BN45" i="1" s="1"/>
  <c r="N46" i="1"/>
  <c r="AB47" i="1"/>
  <c r="AX49" i="1"/>
  <c r="FZ49" i="1"/>
  <c r="CD43" i="1"/>
  <c r="BQ43" i="1"/>
  <c r="AN44" i="1"/>
  <c r="FZ46" i="1"/>
  <c r="BS47" i="1"/>
  <c r="N44" i="1"/>
  <c r="FO44" i="1"/>
  <c r="FP44" i="1" s="1"/>
  <c r="H45" i="1"/>
  <c r="FS45" i="1"/>
  <c r="FT45" i="1" s="1"/>
  <c r="BU45" i="1" s="1"/>
  <c r="BV45" i="1" s="1"/>
  <c r="FC49" i="1"/>
  <c r="BQ49" i="1"/>
  <c r="FC50" i="1"/>
  <c r="FR50" i="1"/>
  <c r="BS43" i="1"/>
  <c r="FN43" i="1"/>
  <c r="FP43" i="1" s="1"/>
  <c r="AB45" i="1"/>
  <c r="AS48" i="1"/>
  <c r="AN49" i="1"/>
  <c r="AQ49" i="1"/>
  <c r="AP49" i="1"/>
  <c r="FN49" i="1"/>
  <c r="FM49" i="1"/>
  <c r="AQ50" i="1"/>
  <c r="N43" i="1"/>
  <c r="AB43" i="1" s="1"/>
  <c r="FS44" i="1"/>
  <c r="FT44" i="1" s="1"/>
  <c r="BU44" i="1" s="1"/>
  <c r="BV44" i="1" s="1"/>
  <c r="AP46" i="1"/>
  <c r="BD48" i="1"/>
  <c r="BM48" i="1" s="1"/>
  <c r="FG49" i="1"/>
  <c r="AS49" i="1"/>
  <c r="FO49" i="1"/>
  <c r="CG50" i="1"/>
  <c r="D50" i="1"/>
  <c r="AA50" i="1" s="1"/>
  <c r="AP43" i="1"/>
  <c r="EN44" i="1"/>
  <c r="EQ44" i="1" s="1"/>
  <c r="FS47" i="1"/>
  <c r="EN47" i="1"/>
  <c r="EU47" i="1" s="1"/>
  <c r="FO47" i="1"/>
  <c r="FM47" i="1"/>
  <c r="FS48" i="1"/>
  <c r="FT48" i="1" s="1"/>
  <c r="BU48" i="1" s="1"/>
  <c r="BV48" i="1" s="1"/>
  <c r="I48" i="1"/>
  <c r="BS48" i="1"/>
  <c r="BE48" i="1"/>
  <c r="BN48" i="1" s="1"/>
  <c r="N49" i="1"/>
  <c r="EN49" i="1"/>
  <c r="ET49" i="1" s="1"/>
  <c r="FX49" i="1"/>
  <c r="FR49" i="1"/>
  <c r="FR43" i="1"/>
  <c r="AQ46" i="1"/>
  <c r="AC47" i="1"/>
  <c r="DE47" i="1"/>
  <c r="DF47" i="1" s="1"/>
  <c r="FN47" i="1"/>
  <c r="D49" i="1"/>
  <c r="Z49" i="1" s="1"/>
  <c r="EN50" i="1"/>
  <c r="EW50" i="1" s="1"/>
  <c r="I46" i="1"/>
  <c r="AS46" i="1"/>
  <c r="AN47" i="1"/>
  <c r="AP47" i="1"/>
  <c r="AQ48" i="1"/>
  <c r="AP48" i="1"/>
  <c r="P50" i="1"/>
  <c r="BR50" i="1" s="1"/>
  <c r="AD50" i="1"/>
  <c r="AC50" i="1"/>
  <c r="D47" i="1"/>
  <c r="Z47" i="1" s="1"/>
  <c r="EN48" i="1"/>
  <c r="EQ48" i="1" s="1"/>
  <c r="FS49" i="1"/>
  <c r="AN50" i="1"/>
  <c r="D48" i="1"/>
  <c r="AE48" i="1" s="1"/>
  <c r="I49" i="1"/>
  <c r="AS50" i="1"/>
  <c r="FP30" i="1" l="1"/>
  <c r="FP42" i="1"/>
  <c r="FP9" i="1"/>
  <c r="FP45" i="1"/>
  <c r="FP20" i="1"/>
  <c r="FC51" i="1"/>
  <c r="BS51" i="1" s="1"/>
  <c r="FP21" i="1"/>
  <c r="AH24" i="1"/>
  <c r="EX45" i="1"/>
  <c r="BF51" i="1"/>
  <c r="EP45" i="1"/>
  <c r="ET45" i="1"/>
  <c r="FP27" i="1"/>
  <c r="BD51" i="1"/>
  <c r="FP10" i="1"/>
  <c r="EX5" i="1"/>
  <c r="EV29" i="1"/>
  <c r="BE51" i="1"/>
  <c r="FP41" i="1"/>
  <c r="FP24" i="1"/>
  <c r="FP50" i="1"/>
  <c r="FP33" i="1"/>
  <c r="ER40" i="1"/>
  <c r="EU40" i="1"/>
  <c r="FP25" i="1"/>
  <c r="AB19" i="1"/>
  <c r="FP5" i="1"/>
  <c r="AJ45" i="1"/>
  <c r="AC25" i="1"/>
  <c r="AI45" i="1"/>
  <c r="FP15" i="1"/>
  <c r="ES40" i="1"/>
  <c r="ER37" i="1"/>
  <c r="EX17" i="1"/>
  <c r="EW13" i="1"/>
  <c r="EX13" i="1"/>
  <c r="FP22" i="1"/>
  <c r="FP17" i="1"/>
  <c r="ET20" i="1"/>
  <c r="FP49" i="1"/>
  <c r="FP46" i="1"/>
  <c r="ES43" i="1"/>
  <c r="ET37" i="1"/>
  <c r="Z32" i="1"/>
  <c r="FP13" i="1"/>
  <c r="BU34" i="1"/>
  <c r="BV34" i="1" s="1"/>
  <c r="CL38" i="1"/>
  <c r="AR38" i="1" s="1"/>
  <c r="EW23" i="1"/>
  <c r="FP16" i="1"/>
  <c r="EV44" i="1"/>
  <c r="EU37" i="1"/>
  <c r="EV23" i="1"/>
  <c r="ET21" i="1"/>
  <c r="EQ37" i="1"/>
  <c r="EP17" i="1"/>
  <c r="EW22" i="1"/>
  <c r="EY12" i="1"/>
  <c r="ER16" i="1"/>
  <c r="ER43" i="1"/>
  <c r="ET22" i="1"/>
  <c r="EX42" i="1"/>
  <c r="FP38" i="1"/>
  <c r="FP37" i="1"/>
  <c r="ER35" i="1"/>
  <c r="FP19" i="1"/>
  <c r="EU44" i="1"/>
  <c r="FP29" i="1"/>
  <c r="EU22" i="1"/>
  <c r="EU17" i="1"/>
  <c r="CL22" i="1"/>
  <c r="AR22" i="1" s="1"/>
  <c r="CL43" i="1"/>
  <c r="AR43" i="1" s="1"/>
  <c r="FT28" i="1"/>
  <c r="BU28" i="1" s="1"/>
  <c r="BV28" i="1" s="1"/>
  <c r="CL11" i="1"/>
  <c r="AR11" i="1" s="1"/>
  <c r="CL13" i="1"/>
  <c r="AR13" i="1" s="1"/>
  <c r="EQ46" i="1"/>
  <c r="ER46" i="1"/>
  <c r="CL24" i="1"/>
  <c r="AR24" i="1" s="1"/>
  <c r="CL32" i="1"/>
  <c r="AR32" i="1" s="1"/>
  <c r="AG24" i="1"/>
  <c r="CL46" i="1"/>
  <c r="AR46" i="1" s="1"/>
  <c r="CL44" i="1"/>
  <c r="AR44" i="1" s="1"/>
  <c r="CL14" i="1"/>
  <c r="AR14" i="1" s="1"/>
  <c r="AI29" i="1"/>
  <c r="CL15" i="1"/>
  <c r="AR15" i="1" s="1"/>
  <c r="CL30" i="1"/>
  <c r="AR30" i="1" s="1"/>
  <c r="AG45" i="1"/>
  <c r="AH45" i="1"/>
  <c r="CL42" i="1"/>
  <c r="AR42" i="1" s="1"/>
  <c r="CL10" i="1"/>
  <c r="AR10" i="1" s="1"/>
  <c r="CL8" i="1"/>
  <c r="AR8" i="1" s="1"/>
  <c r="CL21" i="1"/>
  <c r="AR21" i="1" s="1"/>
  <c r="CL16" i="1"/>
  <c r="AR16" i="1" s="1"/>
  <c r="CL26" i="1"/>
  <c r="AR26" i="1" s="1"/>
  <c r="CL25" i="1"/>
  <c r="AR25" i="1" s="1"/>
  <c r="DV51" i="1"/>
  <c r="AH17" i="1"/>
  <c r="AE49" i="1"/>
  <c r="AE32" i="1"/>
  <c r="EX50" i="1"/>
  <c r="EU50" i="1"/>
  <c r="EU49" i="1"/>
  <c r="EP42" i="1"/>
  <c r="ET32" i="1"/>
  <c r="EV20" i="1"/>
  <c r="ER13" i="1"/>
  <c r="EV10" i="1"/>
  <c r="EV6" i="1"/>
  <c r="EP50" i="1"/>
  <c r="ET46" i="1"/>
  <c r="ES34" i="1"/>
  <c r="EV32" i="1"/>
  <c r="EX31" i="1"/>
  <c r="EW39" i="1"/>
  <c r="ET16" i="1"/>
  <c r="ET48" i="1"/>
  <c r="EP43" i="1"/>
  <c r="EV46" i="1"/>
  <c r="EX39" i="1"/>
  <c r="ER36" i="1"/>
  <c r="EP31" i="1"/>
  <c r="EW25" i="1"/>
  <c r="EP26" i="1"/>
  <c r="ES13" i="1"/>
  <c r="ET44" i="1"/>
  <c r="EX21" i="1"/>
  <c r="EW17" i="1"/>
  <c r="ER49" i="1"/>
  <c r="EQ33" i="1"/>
  <c r="EQ49" i="1"/>
  <c r="ES38" i="1"/>
  <c r="EW35" i="1"/>
  <c r="EP21" i="1"/>
  <c r="EY8" i="1"/>
  <c r="EW49" i="1"/>
  <c r="FZ51" i="1"/>
  <c r="AI24" i="1"/>
  <c r="BR24" i="1"/>
  <c r="BR45" i="1"/>
  <c r="AJ24" i="1"/>
  <c r="AH5" i="1"/>
  <c r="AD42" i="1"/>
  <c r="AD25" i="1"/>
  <c r="AB15" i="1"/>
  <c r="AB25" i="1"/>
  <c r="AA49" i="1"/>
  <c r="AA35" i="1"/>
  <c r="AE40" i="1"/>
  <c r="AF24" i="1"/>
  <c r="Z6" i="1"/>
  <c r="Z35" i="1"/>
  <c r="GJ51" i="1"/>
  <c r="CO13" i="1"/>
  <c r="CU13" i="1" s="1"/>
  <c r="AT13" i="1" s="1"/>
  <c r="H51" i="1"/>
  <c r="CO48" i="1"/>
  <c r="CU48" i="1" s="1"/>
  <c r="AT48" i="1" s="1"/>
  <c r="CO39" i="1"/>
  <c r="CU39" i="1" s="1"/>
  <c r="AT39" i="1" s="1"/>
  <c r="CO10" i="1"/>
  <c r="CU10" i="1" s="1"/>
  <c r="AT10" i="1" s="1"/>
  <c r="CL45" i="1"/>
  <c r="AR45" i="1" s="1"/>
  <c r="CO36" i="1"/>
  <c r="CU36" i="1" s="1"/>
  <c r="AT36" i="1" s="1"/>
  <c r="CO23" i="1"/>
  <c r="CU23" i="1" s="1"/>
  <c r="AT23" i="1" s="1"/>
  <c r="CO22" i="1"/>
  <c r="CU22" i="1" s="1"/>
  <c r="AT22" i="1" s="1"/>
  <c r="AE28" i="1"/>
  <c r="Z28" i="1"/>
  <c r="AA28" i="1"/>
  <c r="AH47" i="1"/>
  <c r="R47" i="1"/>
  <c r="ER41" i="1"/>
  <c r="EQ41" i="1"/>
  <c r="ET41" i="1"/>
  <c r="ES41" i="1"/>
  <c r="EU41" i="1"/>
  <c r="FT39" i="1"/>
  <c r="BU39" i="1" s="1"/>
  <c r="BV39" i="1" s="1"/>
  <c r="AN36" i="1"/>
  <c r="ER15" i="1"/>
  <c r="ET15" i="1"/>
  <c r="EU15" i="1"/>
  <c r="ES7" i="1"/>
  <c r="EW7" i="1"/>
  <c r="ET7" i="1"/>
  <c r="ER7" i="1"/>
  <c r="AI7" i="1"/>
  <c r="V7" i="1"/>
  <c r="X7" i="1" s="1"/>
  <c r="AN41" i="1"/>
  <c r="CO41" i="1"/>
  <c r="CU41" i="1" s="1"/>
  <c r="AT41" i="1" s="1"/>
  <c r="CU29" i="1"/>
  <c r="AT29" i="1" s="1"/>
  <c r="ER28" i="1"/>
  <c r="EX28" i="1"/>
  <c r="ES28" i="1"/>
  <c r="EU28" i="1"/>
  <c r="CD27" i="1"/>
  <c r="CL27" i="1" s="1"/>
  <c r="AR27" i="1" s="1"/>
  <c r="AA22" i="1"/>
  <c r="FT19" i="1"/>
  <c r="BU19" i="1" s="1"/>
  <c r="BV19" i="1" s="1"/>
  <c r="FT20" i="1"/>
  <c r="BU20" i="1" s="1"/>
  <c r="BV20" i="1" s="1"/>
  <c r="EV25" i="1"/>
  <c r="EV30" i="1"/>
  <c r="ER30" i="1"/>
  <c r="EW30" i="1"/>
  <c r="ET25" i="1"/>
  <c r="EP5" i="1"/>
  <c r="EU14" i="1"/>
  <c r="AQ6" i="1"/>
  <c r="CO6" i="1"/>
  <c r="CU6" i="1" s="1"/>
  <c r="AT6" i="1" s="1"/>
  <c r="BA51" i="1"/>
  <c r="P6" i="1"/>
  <c r="AC6" i="1"/>
  <c r="AB6" i="1"/>
  <c r="AI5" i="1"/>
  <c r="V5" i="1"/>
  <c r="X5" i="1" s="1"/>
  <c r="AD6" i="1"/>
  <c r="EV48" i="1"/>
  <c r="ES48" i="1"/>
  <c r="EX48" i="1"/>
  <c r="ER48" i="1"/>
  <c r="EU48" i="1"/>
  <c r="EQ47" i="1"/>
  <c r="BT49" i="1"/>
  <c r="BS49" i="1"/>
  <c r="P44" i="1"/>
  <c r="AD44" i="1"/>
  <c r="Z46" i="1"/>
  <c r="AB44" i="1"/>
  <c r="AA41" i="1"/>
  <c r="AM46" i="1"/>
  <c r="AL46" i="1"/>
  <c r="EV36" i="1"/>
  <c r="ET36" i="1"/>
  <c r="ES36" i="1"/>
  <c r="Z43" i="1"/>
  <c r="ET34" i="1"/>
  <c r="AQ34" i="1"/>
  <c r="CO34" i="1"/>
  <c r="CU34" i="1" s="1"/>
  <c r="AT34" i="1" s="1"/>
  <c r="FP40" i="1"/>
  <c r="AM31" i="1"/>
  <c r="P37" i="1"/>
  <c r="AD37" i="1"/>
  <c r="AC37" i="1"/>
  <c r="AB37" i="1"/>
  <c r="EQ28" i="1"/>
  <c r="ES26" i="1"/>
  <c r="EX26" i="1"/>
  <c r="EV26" i="1"/>
  <c r="EU26" i="1"/>
  <c r="EW26" i="1"/>
  <c r="CD28" i="1"/>
  <c r="CL28" i="1" s="1"/>
  <c r="AR28" i="1" s="1"/>
  <c r="AM24" i="1"/>
  <c r="AL24" i="1"/>
  <c r="FT27" i="1"/>
  <c r="BU27" i="1" s="1"/>
  <c r="BV27" i="1" s="1"/>
  <c r="EQ30" i="1"/>
  <c r="AG29" i="1"/>
  <c r="AJ29" i="1"/>
  <c r="AF29" i="1"/>
  <c r="AM25" i="1"/>
  <c r="EQ15" i="1"/>
  <c r="CR51" i="1"/>
  <c r="EQ5" i="1"/>
  <c r="EP14" i="1"/>
  <c r="EX11" i="1"/>
  <c r="EP11" i="1"/>
  <c r="ES11" i="1"/>
  <c r="EW11" i="1"/>
  <c r="EV11" i="1"/>
  <c r="R10" i="1"/>
  <c r="AH10" i="1"/>
  <c r="FT11" i="1"/>
  <c r="BU11" i="1" s="1"/>
  <c r="BV11" i="1" s="1"/>
  <c r="AA13" i="1"/>
  <c r="AA9" i="1"/>
  <c r="CG51" i="1"/>
  <c r="EW6" i="1"/>
  <c r="EQ6" i="1"/>
  <c r="EX6" i="1"/>
  <c r="EP6" i="1"/>
  <c r="AS51" i="1"/>
  <c r="FP6" i="1"/>
  <c r="ER11" i="1"/>
  <c r="AA39" i="1"/>
  <c r="Z39" i="1"/>
  <c r="AM37" i="1"/>
  <c r="AL37" i="1"/>
  <c r="P35" i="1"/>
  <c r="AB35" i="1"/>
  <c r="AD35" i="1"/>
  <c r="EX34" i="1"/>
  <c r="EP34" i="1"/>
  <c r="EV34" i="1"/>
  <c r="EU34" i="1"/>
  <c r="EX25" i="1"/>
  <c r="EP25" i="1"/>
  <c r="ER25" i="1"/>
  <c r="CD17" i="1"/>
  <c r="CL17" i="1" s="1"/>
  <c r="AR17" i="1" s="1"/>
  <c r="ES29" i="1"/>
  <c r="EW29" i="1"/>
  <c r="ET29" i="1"/>
  <c r="EY27" i="1"/>
  <c r="GT51" i="1"/>
  <c r="D5" i="1"/>
  <c r="BB51" i="1"/>
  <c r="AH14" i="1"/>
  <c r="R14" i="1"/>
  <c r="CA51" i="1"/>
  <c r="CD5" i="1"/>
  <c r="CL5" i="1" s="1"/>
  <c r="EX14" i="1"/>
  <c r="FT12" i="1"/>
  <c r="BU12" i="1" s="1"/>
  <c r="BV12" i="1" s="1"/>
  <c r="BR14" i="1"/>
  <c r="ES14" i="1"/>
  <c r="ET14" i="1"/>
  <c r="CU5" i="1"/>
  <c r="R12" i="1"/>
  <c r="AH12" i="1"/>
  <c r="BR12" i="1"/>
  <c r="AE47" i="1"/>
  <c r="AA47" i="1"/>
  <c r="EW48" i="1"/>
  <c r="ER42" i="1"/>
  <c r="EQ42" i="1"/>
  <c r="ET42" i="1"/>
  <c r="EV42" i="1"/>
  <c r="EU46" i="1"/>
  <c r="ES46" i="1"/>
  <c r="EP46" i="1"/>
  <c r="EX46" i="1"/>
  <c r="AE43" i="1"/>
  <c r="ES44" i="1"/>
  <c r="AC44" i="1"/>
  <c r="FT47" i="1"/>
  <c r="BU47" i="1" s="1"/>
  <c r="BV47" i="1" s="1"/>
  <c r="ES42" i="1"/>
  <c r="AE42" i="1"/>
  <c r="CD35" i="1"/>
  <c r="CL35" i="1" s="1"/>
  <c r="AR35" i="1" s="1"/>
  <c r="CO46" i="1"/>
  <c r="CU46" i="1" s="1"/>
  <c r="AT46" i="1" s="1"/>
  <c r="CD36" i="1"/>
  <c r="CL36" i="1" s="1"/>
  <c r="AR36" i="1" s="1"/>
  <c r="ES31" i="1"/>
  <c r="EX36" i="1"/>
  <c r="EW33" i="1"/>
  <c r="AN34" i="1"/>
  <c r="ES35" i="1"/>
  <c r="EQ35" i="1"/>
  <c r="EX35" i="1"/>
  <c r="EP35" i="1"/>
  <c r="FP35" i="1"/>
  <c r="Z42" i="1"/>
  <c r="Z30" i="1"/>
  <c r="AE30" i="1"/>
  <c r="R38" i="1"/>
  <c r="AH38" i="1"/>
  <c r="AI31" i="1"/>
  <c r="V31" i="1"/>
  <c r="X31" i="1" s="1"/>
  <c r="EQ29" i="1"/>
  <c r="AN24" i="1"/>
  <c r="CD23" i="1"/>
  <c r="EP28" i="1"/>
  <c r="EQ26" i="1"/>
  <c r="EQ25" i="1"/>
  <c r="FT22" i="1"/>
  <c r="BU22" i="1" s="1"/>
  <c r="BV22" i="1" s="1"/>
  <c r="CD20" i="1"/>
  <c r="CL20" i="1" s="1"/>
  <c r="AR20" i="1" s="1"/>
  <c r="EY18" i="1"/>
  <c r="EY24" i="1"/>
  <c r="BZ51" i="1"/>
  <c r="CO25" i="1"/>
  <c r="CU25" i="1" s="1"/>
  <c r="AT25" i="1" s="1"/>
  <c r="P19" i="1"/>
  <c r="AC19" i="1"/>
  <c r="EU10" i="1"/>
  <c r="EX10" i="1"/>
  <c r="EP10" i="1"/>
  <c r="ET10" i="1"/>
  <c r="ES10" i="1"/>
  <c r="AN11" i="1"/>
  <c r="FT16" i="1"/>
  <c r="BU16" i="1" s="1"/>
  <c r="BV16" i="1" s="1"/>
  <c r="CD7" i="1"/>
  <c r="CL7" i="1" s="1"/>
  <c r="AR7" i="1" s="1"/>
  <c r="EY19" i="1"/>
  <c r="Z8" i="1"/>
  <c r="AA8" i="1"/>
  <c r="GV51" i="1"/>
  <c r="AE8" i="1"/>
  <c r="EQ11" i="1"/>
  <c r="AX51" i="1"/>
  <c r="AD49" i="1"/>
  <c r="P49" i="1"/>
  <c r="AB49" i="1"/>
  <c r="AE41" i="1"/>
  <c r="AL32" i="1"/>
  <c r="P46" i="1"/>
  <c r="AB46" i="1"/>
  <c r="AD46" i="1"/>
  <c r="CD50" i="1"/>
  <c r="CL50" i="1" s="1"/>
  <c r="AR50" i="1" s="1"/>
  <c r="ET47" i="1"/>
  <c r="P27" i="1"/>
  <c r="AD27" i="1"/>
  <c r="AB27" i="1"/>
  <c r="ES30" i="1"/>
  <c r="EX23" i="1"/>
  <c r="EP23" i="1"/>
  <c r="EU23" i="1"/>
  <c r="ES23" i="1"/>
  <c r="ER23" i="1"/>
  <c r="P18" i="1"/>
  <c r="AC18" i="1"/>
  <c r="AB21" i="1"/>
  <c r="AD21" i="1"/>
  <c r="P21" i="1"/>
  <c r="Z12" i="1"/>
  <c r="ES5" i="1"/>
  <c r="FT49" i="1"/>
  <c r="BU49" i="1" s="1"/>
  <c r="BV49" i="1" s="1"/>
  <c r="CD48" i="1"/>
  <c r="CL48" i="1" s="1"/>
  <c r="AR48" i="1" s="1"/>
  <c r="BQ46" i="1"/>
  <c r="FT50" i="1"/>
  <c r="BU50" i="1" s="1"/>
  <c r="BV50" i="1" s="1"/>
  <c r="AA48" i="1"/>
  <c r="BQ42" i="1"/>
  <c r="AL42" i="1"/>
  <c r="CU43" i="1"/>
  <c r="AT43" i="1" s="1"/>
  <c r="ES39" i="1"/>
  <c r="EU39" i="1"/>
  <c r="ET39" i="1"/>
  <c r="FP34" i="1"/>
  <c r="EP39" i="1"/>
  <c r="EV33" i="1"/>
  <c r="EV39" i="1"/>
  <c r="ER34" i="1"/>
  <c r="CD39" i="1"/>
  <c r="CL39" i="1" s="1"/>
  <c r="AR39" i="1" s="1"/>
  <c r="EV35" i="1"/>
  <c r="CD33" i="1"/>
  <c r="CL33" i="1" s="1"/>
  <c r="AR33" i="1" s="1"/>
  <c r="EP30" i="1"/>
  <c r="FT29" i="1"/>
  <c r="BU29" i="1" s="1"/>
  <c r="BV29" i="1" s="1"/>
  <c r="ET28" i="1"/>
  <c r="CO26" i="1"/>
  <c r="CU26" i="1" s="1"/>
  <c r="AT26" i="1" s="1"/>
  <c r="AQ26" i="1"/>
  <c r="AN21" i="1"/>
  <c r="EX20" i="1"/>
  <c r="EP20" i="1"/>
  <c r="ES20" i="1"/>
  <c r="ER20" i="1"/>
  <c r="EW20" i="1"/>
  <c r="FT17" i="1"/>
  <c r="BU17" i="1" s="1"/>
  <c r="BV17" i="1" s="1"/>
  <c r="AM30" i="1"/>
  <c r="AL30" i="1"/>
  <c r="AI17" i="1"/>
  <c r="V17" i="1"/>
  <c r="X17" i="1" s="1"/>
  <c r="V26" i="1"/>
  <c r="X26" i="1" s="1"/>
  <c r="AI26" i="1"/>
  <c r="AQ16" i="1"/>
  <c r="CO16" i="1"/>
  <c r="CU16" i="1" s="1"/>
  <c r="AT16" i="1" s="1"/>
  <c r="ER5" i="1"/>
  <c r="EV15" i="1"/>
  <c r="EQ13" i="1"/>
  <c r="EU13" i="1"/>
  <c r="EV13" i="1"/>
  <c r="ET13" i="1"/>
  <c r="FT7" i="1"/>
  <c r="BU7" i="1" s="1"/>
  <c r="BV7" i="1" s="1"/>
  <c r="AL11" i="1"/>
  <c r="AM11" i="1"/>
  <c r="EV7" i="1"/>
  <c r="CN51" i="1"/>
  <c r="AQ5" i="1"/>
  <c r="AL13" i="1"/>
  <c r="EW10" i="1"/>
  <c r="P43" i="1"/>
  <c r="AC43" i="1"/>
  <c r="AM40" i="1"/>
  <c r="AL40" i="1"/>
  <c r="AN39" i="1"/>
  <c r="FT24" i="1"/>
  <c r="BU24" i="1" s="1"/>
  <c r="BV24" i="1" s="1"/>
  <c r="EW14" i="1"/>
  <c r="EV14" i="1"/>
  <c r="ER14" i="1"/>
  <c r="CD12" i="1"/>
  <c r="CL12" i="1" s="1"/>
  <c r="AR12" i="1" s="1"/>
  <c r="EP7" i="1"/>
  <c r="Z50" i="1"/>
  <c r="AE50" i="1"/>
  <c r="AQ42" i="1"/>
  <c r="CO42" i="1"/>
  <c r="CU42" i="1" s="1"/>
  <c r="AT42" i="1" s="1"/>
  <c r="CD47" i="1"/>
  <c r="CL47" i="1" s="1"/>
  <c r="AR47" i="1" s="1"/>
  <c r="EQ31" i="1"/>
  <c r="EW31" i="1"/>
  <c r="EU31" i="1"/>
  <c r="ER31" i="1"/>
  <c r="P42" i="1"/>
  <c r="AB42" i="1"/>
  <c r="AH30" i="1"/>
  <c r="R30" i="1"/>
  <c r="BR30" i="1"/>
  <c r="EW28" i="1"/>
  <c r="AL21" i="1"/>
  <c r="AM21" i="1"/>
  <c r="GX51" i="1"/>
  <c r="I51" i="1"/>
  <c r="FG51" i="1"/>
  <c r="R11" i="1"/>
  <c r="AH11" i="1"/>
  <c r="ER50" i="1"/>
  <c r="EQ50" i="1"/>
  <c r="ES50" i="1"/>
  <c r="EV50" i="1"/>
  <c r="BS50" i="1"/>
  <c r="BT50" i="1"/>
  <c r="AA46" i="1"/>
  <c r="Z48" i="1"/>
  <c r="AL45" i="1"/>
  <c r="AM45" i="1"/>
  <c r="ET50" i="1"/>
  <c r="EW42" i="1"/>
  <c r="FT38" i="1"/>
  <c r="BU38" i="1" s="1"/>
  <c r="BV38" i="1" s="1"/>
  <c r="ES45" i="1"/>
  <c r="ER45" i="1"/>
  <c r="EV45" i="1"/>
  <c r="EU45" i="1"/>
  <c r="EW45" i="1"/>
  <c r="EX41" i="1"/>
  <c r="AE39" i="1"/>
  <c r="CU47" i="1"/>
  <c r="AT47" i="1" s="1"/>
  <c r="EQ39" i="1"/>
  <c r="AC46" i="1"/>
  <c r="AH48" i="1"/>
  <c r="BR48" i="1"/>
  <c r="R48" i="1"/>
  <c r="BQ38" i="1"/>
  <c r="AL38" i="1"/>
  <c r="EQ36" i="1"/>
  <c r="P40" i="1"/>
  <c r="AD40" i="1"/>
  <c r="AC40" i="1"/>
  <c r="AB40" i="1"/>
  <c r="AC35" i="1"/>
  <c r="BQ32" i="1"/>
  <c r="AI32" i="1"/>
  <c r="V32" i="1"/>
  <c r="X32" i="1" s="1"/>
  <c r="FT32" i="1"/>
  <c r="BU32" i="1" s="1"/>
  <c r="BV32" i="1" s="1"/>
  <c r="FT30" i="1"/>
  <c r="BU30" i="1" s="1"/>
  <c r="BV30" i="1" s="1"/>
  <c r="R25" i="1"/>
  <c r="AH25" i="1"/>
  <c r="EW34" i="1"/>
  <c r="ET31" i="1"/>
  <c r="AE26" i="1"/>
  <c r="AA26" i="1"/>
  <c r="AE24" i="1"/>
  <c r="AA24" i="1"/>
  <c r="FT23" i="1"/>
  <c r="BU23" i="1" s="1"/>
  <c r="BV23" i="1" s="1"/>
  <c r="ER26" i="1"/>
  <c r="BR47" i="1"/>
  <c r="AN26" i="1"/>
  <c r="AB18" i="1"/>
  <c r="AB22" i="1"/>
  <c r="AD22" i="1"/>
  <c r="AC22" i="1"/>
  <c r="P22" i="1"/>
  <c r="ES21" i="1"/>
  <c r="EV21" i="1"/>
  <c r="EU21" i="1"/>
  <c r="ER21" i="1"/>
  <c r="EU16" i="1"/>
  <c r="EW16" i="1"/>
  <c r="EX16" i="1"/>
  <c r="EP16" i="1"/>
  <c r="EV22" i="1"/>
  <c r="EX22" i="1"/>
  <c r="EQ22" i="1"/>
  <c r="EP22" i="1"/>
  <c r="ER22" i="1"/>
  <c r="EX15" i="1"/>
  <c r="P16" i="1"/>
  <c r="AD16" i="1"/>
  <c r="AB16" i="1"/>
  <c r="ES15" i="1"/>
  <c r="AM9" i="1"/>
  <c r="AL9" i="1"/>
  <c r="BQ21" i="1"/>
  <c r="EQ16" i="1"/>
  <c r="CO15" i="1"/>
  <c r="CU15" i="1" s="1"/>
  <c r="AT15" i="1" s="1"/>
  <c r="FT13" i="1"/>
  <c r="BU13" i="1" s="1"/>
  <c r="BV13" i="1" s="1"/>
  <c r="R23" i="1"/>
  <c r="AH23" i="1"/>
  <c r="AA12" i="1"/>
  <c r="AA6" i="1"/>
  <c r="BR11" i="1"/>
  <c r="ES6" i="1"/>
  <c r="AH13" i="1"/>
  <c r="R13" i="1"/>
  <c r="EU11" i="1"/>
  <c r="ET11" i="1"/>
  <c r="EY9" i="1"/>
  <c r="DE51" i="1"/>
  <c r="DF51" i="1" s="1"/>
  <c r="BR10" i="1"/>
  <c r="R50" i="1"/>
  <c r="AH50" i="1"/>
  <c r="FT43" i="1"/>
  <c r="BU43" i="1" s="1"/>
  <c r="BV43" i="1" s="1"/>
  <c r="EW41" i="1"/>
  <c r="CO28" i="1"/>
  <c r="CU28" i="1" s="1"/>
  <c r="AT28" i="1" s="1"/>
  <c r="EN51" i="1"/>
  <c r="ET51" i="1" s="1"/>
  <c r="EV5" i="1"/>
  <c r="EU5" i="1"/>
  <c r="AP51" i="1"/>
  <c r="AL10" i="1"/>
  <c r="ES47" i="1"/>
  <c r="EV47" i="1"/>
  <c r="ER47" i="1"/>
  <c r="EP47" i="1"/>
  <c r="EX47" i="1"/>
  <c r="EW47" i="1"/>
  <c r="AN48" i="1"/>
  <c r="AD43" i="1"/>
  <c r="ES33" i="1"/>
  <c r="ER33" i="1"/>
  <c r="EU33" i="1"/>
  <c r="EV41" i="1"/>
  <c r="AD34" i="1"/>
  <c r="AC34" i="1"/>
  <c r="AB34" i="1"/>
  <c r="P34" i="1"/>
  <c r="AI36" i="1"/>
  <c r="V36" i="1"/>
  <c r="X36" i="1" s="1"/>
  <c r="ES25" i="1"/>
  <c r="AQ20" i="1"/>
  <c r="CO20" i="1"/>
  <c r="CU20" i="1" s="1"/>
  <c r="AT20" i="1" s="1"/>
  <c r="N51" i="1"/>
  <c r="EV49" i="1"/>
  <c r="ES49" i="1"/>
  <c r="EP49" i="1"/>
  <c r="EX49" i="1"/>
  <c r="FP47" i="1"/>
  <c r="EX44" i="1"/>
  <c r="EP44" i="1"/>
  <c r="EW44" i="1"/>
  <c r="ER44" i="1"/>
  <c r="CO49" i="1"/>
  <c r="CU49" i="1" s="1"/>
  <c r="AT49" i="1" s="1"/>
  <c r="CO44" i="1"/>
  <c r="CU44" i="1" s="1"/>
  <c r="AT44" i="1" s="1"/>
  <c r="AQ44" i="1"/>
  <c r="EP48" i="1"/>
  <c r="AM43" i="1"/>
  <c r="AL43" i="1"/>
  <c r="AC49" i="1"/>
  <c r="EU43" i="1"/>
  <c r="EX43" i="1"/>
  <c r="EQ43" i="1"/>
  <c r="EW43" i="1"/>
  <c r="EX38" i="1"/>
  <c r="ET38" i="1"/>
  <c r="EQ38" i="1"/>
  <c r="ER38" i="1"/>
  <c r="EP38" i="1"/>
  <c r="AN45" i="1"/>
  <c r="EP41" i="1"/>
  <c r="EV38" i="1"/>
  <c r="EU38" i="1"/>
  <c r="CD41" i="1"/>
  <c r="CL41" i="1" s="1"/>
  <c r="AR41" i="1" s="1"/>
  <c r="BR41" i="1"/>
  <c r="R41" i="1"/>
  <c r="AH41" i="1"/>
  <c r="EV40" i="1"/>
  <c r="EX40" i="1"/>
  <c r="EW40" i="1"/>
  <c r="EQ40" i="1"/>
  <c r="EP40" i="1"/>
  <c r="EP33" i="1"/>
  <c r="Z40" i="1"/>
  <c r="EW36" i="1"/>
  <c r="BQ40" i="1"/>
  <c r="FT31" i="1"/>
  <c r="BU31" i="1" s="1"/>
  <c r="BV31" i="1" s="1"/>
  <c r="EU29" i="1"/>
  <c r="R33" i="1"/>
  <c r="AH33" i="1"/>
  <c r="EU36" i="1"/>
  <c r="ER29" i="1"/>
  <c r="EP32" i="1"/>
  <c r="EX32" i="1"/>
  <c r="ES32" i="1"/>
  <c r="EQ32" i="1"/>
  <c r="EW32" i="1"/>
  <c r="EV28" i="1"/>
  <c r="EQ23" i="1"/>
  <c r="AI39" i="1"/>
  <c r="V39" i="1"/>
  <c r="X39" i="1" s="1"/>
  <c r="AQ24" i="1"/>
  <c r="CO24" i="1"/>
  <c r="CU24" i="1" s="1"/>
  <c r="AT24" i="1" s="1"/>
  <c r="ET33" i="1"/>
  <c r="AI28" i="1"/>
  <c r="V28" i="1"/>
  <c r="X28" i="1" s="1"/>
  <c r="AL26" i="1"/>
  <c r="AD18" i="1"/>
  <c r="Z22" i="1"/>
  <c r="ER17" i="1"/>
  <c r="EQ17" i="1"/>
  <c r="ET43" i="1"/>
  <c r="EX29" i="1"/>
  <c r="EQ21" i="1"/>
  <c r="EU20" i="1"/>
  <c r="AD15" i="1"/>
  <c r="P15" i="1"/>
  <c r="EV16" i="1"/>
  <c r="ET17" i="1"/>
  <c r="EP15" i="1"/>
  <c r="FM51" i="1"/>
  <c r="FO51" i="1"/>
  <c r="ES17" i="1"/>
  <c r="EW15" i="1"/>
  <c r="EW37" i="1"/>
  <c r="EV37" i="1"/>
  <c r="AN15" i="1"/>
  <c r="AM15" i="1"/>
  <c r="FT8" i="1"/>
  <c r="BU8" i="1" s="1"/>
  <c r="BV8" i="1" s="1"/>
  <c r="AZ51" i="1"/>
  <c r="AI20" i="1"/>
  <c r="V20" i="1"/>
  <c r="X20" i="1" s="1"/>
  <c r="AE13" i="1"/>
  <c r="EX7" i="1"/>
  <c r="GH51" i="1"/>
  <c r="EW5" i="1"/>
  <c r="BQ10" i="1"/>
  <c r="AH8" i="1"/>
  <c r="R8" i="1"/>
  <c r="ER6" i="1"/>
  <c r="EU7" i="1"/>
  <c r="GR51" i="1"/>
  <c r="AN5" i="1"/>
  <c r="EQ7" i="1"/>
  <c r="EQ10" i="1"/>
  <c r="FT6" i="1"/>
  <c r="BU6" i="1" s="1"/>
  <c r="BV6" i="1" s="1"/>
  <c r="EY42" i="1" l="1"/>
  <c r="EY45" i="1"/>
  <c r="EY41" i="1"/>
  <c r="EY37" i="1"/>
  <c r="EY7" i="1"/>
  <c r="ES51" i="1"/>
  <c r="EY29" i="1"/>
  <c r="EY13" i="1"/>
  <c r="EY43" i="1"/>
  <c r="EY33" i="1"/>
  <c r="EY26" i="1"/>
  <c r="EY50" i="1"/>
  <c r="EY6" i="1"/>
  <c r="EY17" i="1"/>
  <c r="EV51" i="1"/>
  <c r="EY22" i="1"/>
  <c r="EY21" i="1"/>
  <c r="EY36" i="1"/>
  <c r="EY31" i="1"/>
  <c r="GP51" i="1"/>
  <c r="AJ17" i="1"/>
  <c r="AG17" i="1"/>
  <c r="AF17" i="1"/>
  <c r="R46" i="1"/>
  <c r="AH46" i="1"/>
  <c r="BR46" i="1"/>
  <c r="R37" i="1"/>
  <c r="AH37" i="1"/>
  <c r="BR37" i="1"/>
  <c r="AJ5" i="1"/>
  <c r="AF5" i="1"/>
  <c r="AG5" i="1"/>
  <c r="AI33" i="1"/>
  <c r="V33" i="1"/>
  <c r="X33" i="1" s="1"/>
  <c r="AL47" i="1"/>
  <c r="BQ47" i="1"/>
  <c r="BQ12" i="1"/>
  <c r="AL12" i="1"/>
  <c r="BR18" i="1"/>
  <c r="AH18" i="1"/>
  <c r="R18" i="1"/>
  <c r="GF51" i="1"/>
  <c r="AL5" i="1"/>
  <c r="EY25" i="1"/>
  <c r="EY40" i="1"/>
  <c r="EY38" i="1"/>
  <c r="CZ52" i="1"/>
  <c r="R16" i="1"/>
  <c r="AH16" i="1"/>
  <c r="BR16" i="1"/>
  <c r="AH40" i="1"/>
  <c r="R40" i="1"/>
  <c r="BR40" i="1"/>
  <c r="EY20" i="1"/>
  <c r="AM42" i="1"/>
  <c r="R27" i="1"/>
  <c r="AH27" i="1"/>
  <c r="BR27" i="1"/>
  <c r="BQ7" i="1"/>
  <c r="AL7" i="1"/>
  <c r="EY10" i="1"/>
  <c r="AR5" i="1"/>
  <c r="CD51" i="1"/>
  <c r="R35" i="1"/>
  <c r="AH35" i="1"/>
  <c r="BR35" i="1"/>
  <c r="EY11" i="1"/>
  <c r="BR15" i="1"/>
  <c r="AH15" i="1"/>
  <c r="R15" i="1"/>
  <c r="EY49" i="1"/>
  <c r="AL48" i="1"/>
  <c r="BQ48" i="1"/>
  <c r="AN51" i="1"/>
  <c r="AL41" i="1"/>
  <c r="BQ41" i="1"/>
  <c r="AJ36" i="1"/>
  <c r="AF36" i="1"/>
  <c r="AG36" i="1"/>
  <c r="AI23" i="1"/>
  <c r="V23" i="1"/>
  <c r="X23" i="1" s="1"/>
  <c r="DA52" i="1"/>
  <c r="AJ32" i="1"/>
  <c r="AF32" i="1"/>
  <c r="AG32" i="1"/>
  <c r="AH42" i="1"/>
  <c r="R42" i="1"/>
  <c r="BR42" i="1"/>
  <c r="AQ51" i="1"/>
  <c r="EY30" i="1"/>
  <c r="AJ31" i="1"/>
  <c r="AG31" i="1"/>
  <c r="AF31" i="1"/>
  <c r="EY35" i="1"/>
  <c r="EQ51" i="1"/>
  <c r="ER51" i="1"/>
  <c r="AI41" i="1"/>
  <c r="V41" i="1"/>
  <c r="X41" i="1" s="1"/>
  <c r="EX51" i="1"/>
  <c r="R22" i="1"/>
  <c r="AH22" i="1"/>
  <c r="BR22" i="1"/>
  <c r="AL50" i="1"/>
  <c r="BQ50" i="1"/>
  <c r="V14" i="1"/>
  <c r="X14" i="1" s="1"/>
  <c r="AI14" i="1"/>
  <c r="CY52" i="1"/>
  <c r="AL28" i="1"/>
  <c r="BQ28" i="1"/>
  <c r="AM29" i="1"/>
  <c r="BR6" i="1"/>
  <c r="R6" i="1"/>
  <c r="AH6" i="1"/>
  <c r="EY5" i="1"/>
  <c r="AJ7" i="1"/>
  <c r="AG7" i="1"/>
  <c r="AF7" i="1"/>
  <c r="AI13" i="1"/>
  <c r="V13" i="1"/>
  <c r="X13" i="1" s="1"/>
  <c r="AL39" i="1"/>
  <c r="BQ39" i="1"/>
  <c r="AL20" i="1"/>
  <c r="BQ20" i="1"/>
  <c r="AI47" i="1"/>
  <c r="V47" i="1"/>
  <c r="X47" i="1" s="1"/>
  <c r="AM10" i="1"/>
  <c r="EY46" i="1"/>
  <c r="EU51" i="1"/>
  <c r="EY16" i="1"/>
  <c r="AM32" i="1"/>
  <c r="FP51" i="1"/>
  <c r="AM26" i="1"/>
  <c r="AJ39" i="1"/>
  <c r="AG39" i="1"/>
  <c r="AF39" i="1"/>
  <c r="EY32" i="1"/>
  <c r="EY44" i="1"/>
  <c r="EW51" i="1"/>
  <c r="EP51" i="1"/>
  <c r="V11" i="1"/>
  <c r="X11" i="1" s="1"/>
  <c r="AI11" i="1"/>
  <c r="AL33" i="1"/>
  <c r="BQ33" i="1"/>
  <c r="R21" i="1"/>
  <c r="AH21" i="1"/>
  <c r="BR21" i="1"/>
  <c r="EY23" i="1"/>
  <c r="EY28" i="1"/>
  <c r="AL36" i="1"/>
  <c r="BQ36" i="1"/>
  <c r="EY14" i="1"/>
  <c r="DB52" i="1"/>
  <c r="CO51" i="1"/>
  <c r="AI50" i="1"/>
  <c r="V50" i="1"/>
  <c r="X50" i="1" s="1"/>
  <c r="EY47" i="1"/>
  <c r="EY39" i="1"/>
  <c r="V8" i="1"/>
  <c r="X8" i="1" s="1"/>
  <c r="AI8" i="1"/>
  <c r="AJ20" i="1"/>
  <c r="AG20" i="1"/>
  <c r="AF20" i="1"/>
  <c r="EY15" i="1"/>
  <c r="BR34" i="1"/>
  <c r="AH34" i="1"/>
  <c r="R34" i="1"/>
  <c r="DD52" i="1"/>
  <c r="AI25" i="1"/>
  <c r="V25" i="1"/>
  <c r="X25" i="1" s="1"/>
  <c r="AM38" i="1"/>
  <c r="AH43" i="1"/>
  <c r="R43" i="1"/>
  <c r="BR43" i="1"/>
  <c r="AI38" i="1"/>
  <c r="V38" i="1"/>
  <c r="X38" i="1" s="1"/>
  <c r="AI12" i="1"/>
  <c r="V12" i="1"/>
  <c r="X12" i="1" s="1"/>
  <c r="EY34" i="1"/>
  <c r="AI10" i="1"/>
  <c r="V10" i="1"/>
  <c r="X10" i="1" s="1"/>
  <c r="R44" i="1"/>
  <c r="AH44" i="1"/>
  <c r="BR44" i="1"/>
  <c r="DC52" i="1"/>
  <c r="AM13" i="1"/>
  <c r="D51" i="1"/>
  <c r="Z5" i="1"/>
  <c r="AA5" i="1"/>
  <c r="AE5" i="1"/>
  <c r="BQ27" i="1"/>
  <c r="AL27" i="1"/>
  <c r="AJ28" i="1"/>
  <c r="AF28" i="1"/>
  <c r="AG28" i="1"/>
  <c r="EY48" i="1"/>
  <c r="AI48" i="1"/>
  <c r="V48" i="1"/>
  <c r="X48" i="1" s="1"/>
  <c r="AI30" i="1"/>
  <c r="V30" i="1"/>
  <c r="X30" i="1" s="1"/>
  <c r="AF26" i="1"/>
  <c r="AJ26" i="1"/>
  <c r="AG26" i="1"/>
  <c r="BT51" i="1"/>
  <c r="R49" i="1"/>
  <c r="AH49" i="1"/>
  <c r="BR49" i="1"/>
  <c r="AH19" i="1"/>
  <c r="R19" i="1"/>
  <c r="BR19" i="1"/>
  <c r="AL23" i="1"/>
  <c r="BQ23" i="1"/>
  <c r="BQ35" i="1"/>
  <c r="AL35" i="1"/>
  <c r="CU51" i="1"/>
  <c r="AT5" i="1"/>
  <c r="AL17" i="1"/>
  <c r="BQ17" i="1"/>
  <c r="AM20" i="1" l="1"/>
  <c r="AM35" i="1"/>
  <c r="AF48" i="1"/>
  <c r="AJ48" i="1"/>
  <c r="AG48" i="1"/>
  <c r="AG12" i="1"/>
  <c r="AF12" i="1"/>
  <c r="AJ12" i="1"/>
  <c r="AG50" i="1"/>
  <c r="AF50" i="1"/>
  <c r="AJ50" i="1"/>
  <c r="AM28" i="1"/>
  <c r="AJ23" i="1"/>
  <c r="AG23" i="1"/>
  <c r="AF23" i="1"/>
  <c r="AI27" i="1"/>
  <c r="V27" i="1"/>
  <c r="X27" i="1" s="1"/>
  <c r="AI46" i="1"/>
  <c r="V46" i="1"/>
  <c r="X46" i="1" s="1"/>
  <c r="AI49" i="1"/>
  <c r="V49" i="1"/>
  <c r="X49" i="1" s="1"/>
  <c r="AF11" i="1"/>
  <c r="AJ11" i="1"/>
  <c r="AG11" i="1"/>
  <c r="AM39" i="1"/>
  <c r="DF52" i="1"/>
  <c r="AI22" i="1"/>
  <c r="V22" i="1"/>
  <c r="X22" i="1" s="1"/>
  <c r="V16" i="1"/>
  <c r="X16" i="1" s="1"/>
  <c r="AI16" i="1"/>
  <c r="GN51" i="1"/>
  <c r="AM51" i="1" s="1"/>
  <c r="AM5" i="1"/>
  <c r="AI35" i="1"/>
  <c r="V35" i="1"/>
  <c r="X35" i="1" s="1"/>
  <c r="AJ25" i="1"/>
  <c r="AG25" i="1"/>
  <c r="AF25" i="1"/>
  <c r="Z51" i="1"/>
  <c r="AA51" i="1"/>
  <c r="AM36" i="1"/>
  <c r="AM41" i="1"/>
  <c r="V42" i="1"/>
  <c r="X42" i="1" s="1"/>
  <c r="AI42" i="1"/>
  <c r="AM17" i="1"/>
  <c r="AF47" i="1"/>
  <c r="AG47" i="1"/>
  <c r="AJ47" i="1"/>
  <c r="AJ13" i="1"/>
  <c r="AG13" i="1"/>
  <c r="AF13" i="1"/>
  <c r="AG14" i="1"/>
  <c r="AF14" i="1"/>
  <c r="AJ14" i="1"/>
  <c r="AJ41" i="1"/>
  <c r="AG41" i="1"/>
  <c r="AF41" i="1"/>
  <c r="GD51" i="1"/>
  <c r="BQ5" i="1"/>
  <c r="AM33" i="1"/>
  <c r="AJ33" i="1"/>
  <c r="AG33" i="1"/>
  <c r="AF33" i="1"/>
  <c r="AM23" i="1"/>
  <c r="EY51" i="1"/>
  <c r="AI44" i="1"/>
  <c r="V44" i="1"/>
  <c r="X44" i="1" s="1"/>
  <c r="V21" i="1"/>
  <c r="X21" i="1" s="1"/>
  <c r="AI21" i="1"/>
  <c r="AM50" i="1"/>
  <c r="AM48" i="1"/>
  <c r="AL51" i="1"/>
  <c r="AM47" i="1"/>
  <c r="AG30" i="1"/>
  <c r="AF30" i="1"/>
  <c r="AJ30" i="1"/>
  <c r="V43" i="1"/>
  <c r="X43" i="1" s="1"/>
  <c r="AI43" i="1"/>
  <c r="AI15" i="1"/>
  <c r="V15" i="1"/>
  <c r="X15" i="1" s="1"/>
  <c r="AM27" i="1"/>
  <c r="AG38" i="1"/>
  <c r="AF38" i="1"/>
  <c r="AJ38" i="1"/>
  <c r="V6" i="1"/>
  <c r="X6" i="1" s="1"/>
  <c r="AI6" i="1"/>
  <c r="AM12" i="1"/>
  <c r="AT51" i="1"/>
  <c r="V19" i="1"/>
  <c r="X19" i="1" s="1"/>
  <c r="AI19" i="1"/>
  <c r="AF10" i="1"/>
  <c r="AJ10" i="1"/>
  <c r="AG10" i="1"/>
  <c r="V34" i="1"/>
  <c r="X34" i="1" s="1"/>
  <c r="AI34" i="1"/>
  <c r="AJ8" i="1"/>
  <c r="AG8" i="1"/>
  <c r="AF8" i="1"/>
  <c r="AM7" i="1"/>
  <c r="V40" i="1"/>
  <c r="X40" i="1" s="1"/>
  <c r="AI40" i="1"/>
  <c r="V18" i="1"/>
  <c r="X18" i="1" s="1"/>
  <c r="AI18" i="1"/>
  <c r="V37" i="1"/>
  <c r="X37" i="1" s="1"/>
  <c r="AI37" i="1"/>
  <c r="AJ18" i="1" l="1"/>
  <c r="AG18" i="1"/>
  <c r="AF18" i="1"/>
  <c r="AG35" i="1"/>
  <c r="AF35" i="1"/>
  <c r="AJ35" i="1"/>
  <c r="AG40" i="1"/>
  <c r="AF40" i="1"/>
  <c r="AJ40" i="1"/>
  <c r="AJ15" i="1"/>
  <c r="AF15" i="1"/>
  <c r="AG15" i="1"/>
  <c r="AF21" i="1"/>
  <c r="AJ21" i="1"/>
  <c r="AG21" i="1"/>
  <c r="AG46" i="1"/>
  <c r="AF46" i="1"/>
  <c r="AJ46" i="1"/>
  <c r="AF22" i="1"/>
  <c r="AJ22" i="1"/>
  <c r="AG22" i="1"/>
  <c r="AF34" i="1"/>
  <c r="AJ34" i="1"/>
  <c r="AG34" i="1"/>
  <c r="AJ44" i="1"/>
  <c r="AG44" i="1"/>
  <c r="AF44" i="1"/>
  <c r="GL51" i="1"/>
  <c r="AG43" i="1"/>
  <c r="AF43" i="1"/>
  <c r="AJ43" i="1"/>
  <c r="AF49" i="1"/>
  <c r="AG49" i="1"/>
  <c r="AJ49" i="1"/>
  <c r="AG27" i="1"/>
  <c r="AF27" i="1"/>
  <c r="AJ27" i="1"/>
  <c r="AG37" i="1"/>
  <c r="AF37" i="1"/>
  <c r="AJ37" i="1"/>
  <c r="AG19" i="1"/>
  <c r="AF19" i="1"/>
  <c r="AJ19" i="1"/>
  <c r="BQ51" i="1"/>
  <c r="AG42" i="1"/>
  <c r="AF42" i="1"/>
  <c r="AJ42" i="1"/>
  <c r="AG6" i="1"/>
  <c r="AF6" i="1"/>
  <c r="AJ6" i="1"/>
  <c r="AG16" i="1"/>
  <c r="AF16" i="1"/>
  <c r="AJ16" i="1"/>
  <c r="FS46" i="1" l="1"/>
  <c r="FS51" i="1" s="1"/>
  <c r="FR46" i="1"/>
  <c r="FX46" i="1" l="1"/>
  <c r="FT46" i="1"/>
  <c r="FR51" i="1"/>
  <c r="BU46" i="1" l="1"/>
  <c r="BV46" i="1" s="1"/>
  <c r="FT51" i="1"/>
  <c r="FW51" i="1" l="1"/>
  <c r="FV51" i="1"/>
  <c r="BU51" i="1"/>
  <c r="BV51" i="1" s="1"/>
  <c r="FX51" i="1" l="1"/>
  <c r="P9" i="1" l="1"/>
  <c r="BR9" i="1" s="1"/>
  <c r="AB9" i="1"/>
  <c r="AC9" i="1"/>
  <c r="AD9" i="1"/>
  <c r="AE9" i="1"/>
  <c r="AH9" i="1"/>
  <c r="O51" i="1"/>
  <c r="AD51" i="1" s="1"/>
  <c r="R9" i="1" l="1"/>
  <c r="AI9" i="1" s="1"/>
  <c r="AC51" i="1"/>
  <c r="AB51" i="1"/>
  <c r="AE51" i="1"/>
  <c r="P51" i="1"/>
  <c r="V9" i="1" l="1"/>
  <c r="X9" i="1" s="1"/>
  <c r="AG9" i="1" s="1"/>
  <c r="AF9" i="1"/>
  <c r="BR51" i="1"/>
  <c r="R51" i="1"/>
  <c r="AH51" i="1"/>
  <c r="AJ9" i="1" l="1"/>
  <c r="V51" i="1"/>
  <c r="AI51" i="1"/>
  <c r="X51" i="1" l="1"/>
  <c r="AF51" i="1" l="1"/>
  <c r="AG51" i="1"/>
  <c r="AJ51" i="1"/>
  <c r="CL23" i="1"/>
  <c r="AR23" i="1" s="1"/>
  <c r="CK51" i="1"/>
  <c r="CL51" i="1"/>
  <c r="AR51" i="1" l="1"/>
  <c r="AB52" i="1" l="1"/>
  <c r="AC52" i="1"/>
  <c r="AD52" i="1"/>
  <c r="AE52" i="1"/>
  <c r="AF52" i="1"/>
</calcChain>
</file>

<file path=xl/sharedStrings.xml><?xml version="1.0" encoding="utf-8"?>
<sst xmlns="http://schemas.openxmlformats.org/spreadsheetml/2006/main" count="458" uniqueCount="240">
  <si>
    <t>Eika banks 2024 figures</t>
  </si>
  <si>
    <t>Key balance sheet figures</t>
  </si>
  <si>
    <t>P&amp;L</t>
  </si>
  <si>
    <t>P&amp;L key figures</t>
  </si>
  <si>
    <t>Growth 2024- 2023 (YoY)</t>
  </si>
  <si>
    <t>Liquidity</t>
  </si>
  <si>
    <t>Capital ratios</t>
  </si>
  <si>
    <t>Consolidated capital ratios*</t>
  </si>
  <si>
    <t>Pilar 2</t>
  </si>
  <si>
    <t>Credit quality</t>
  </si>
  <si>
    <t>Balance sheet 2024</t>
  </si>
  <si>
    <t>External funding (31.12.2024) - maturity within</t>
  </si>
  <si>
    <t>Additional information</t>
  </si>
  <si>
    <t>Sector breakdown loan book - 2024 numbers</t>
  </si>
  <si>
    <t>Bank</t>
  </si>
  <si>
    <t>Total assets</t>
  </si>
  <si>
    <t>Average assets</t>
  </si>
  <si>
    <t>Gross loans</t>
  </si>
  <si>
    <t>Transfer to CB</t>
  </si>
  <si>
    <t>Deposits</t>
  </si>
  <si>
    <t>Total assets incl. CB</t>
  </si>
  <si>
    <t>Total loans incl. CB</t>
  </si>
  <si>
    <t>NII</t>
  </si>
  <si>
    <t>NCI</t>
  </si>
  <si>
    <t>Other income</t>
  </si>
  <si>
    <t>Core income</t>
  </si>
  <si>
    <t>Total operating expenses</t>
  </si>
  <si>
    <t>Core earnings before impairment</t>
  </si>
  <si>
    <t>Impairment of loans</t>
  </si>
  <si>
    <t>Core earnings</t>
  </si>
  <si>
    <t>Dividends &amp; assoc. comp.</t>
  </si>
  <si>
    <t>Net finance</t>
  </si>
  <si>
    <t>One-offs</t>
  </si>
  <si>
    <t>Pre tax profit</t>
  </si>
  <si>
    <t>Taxes</t>
  </si>
  <si>
    <t>Net profit</t>
  </si>
  <si>
    <t>NII in % of average assets</t>
  </si>
  <si>
    <t>NCI in % of average assets</t>
  </si>
  <si>
    <t>C/I</t>
  </si>
  <si>
    <t>C/I adj. net finance</t>
  </si>
  <si>
    <t>C/I adj. net finance and dividends</t>
  </si>
  <si>
    <t>Costs in % of average assets</t>
  </si>
  <si>
    <t>Net profit in % of average assets</t>
  </si>
  <si>
    <t>Net profit in % of ARWA</t>
  </si>
  <si>
    <t>PPI/ARWA</t>
  </si>
  <si>
    <t>Core earnings in % ARVW</t>
  </si>
  <si>
    <t>RoE</t>
  </si>
  <si>
    <t>Growth in loans (own book)</t>
  </si>
  <si>
    <t>Growth in loans incl. CB</t>
  </si>
  <si>
    <t>Growth in deposits</t>
  </si>
  <si>
    <t>Deposit ratio</t>
  </si>
  <si>
    <t>Deposit over total funding</t>
  </si>
  <si>
    <t>(Market fund. - liquid assets)/Total assets</t>
  </si>
  <si>
    <t>Market funds incl. 50% of EBK/total assets</t>
  </si>
  <si>
    <t>Liquid assets/total assets</t>
  </si>
  <si>
    <t>LCR 2024</t>
  </si>
  <si>
    <t>NSFR 2024</t>
  </si>
  <si>
    <t>Equity ratio</t>
  </si>
  <si>
    <t>Leverage ratio</t>
  </si>
  <si>
    <t>CET1 ratio</t>
  </si>
  <si>
    <t>Core capital ratio</t>
  </si>
  <si>
    <t>Capital ratio</t>
  </si>
  <si>
    <t>Consolidated CET1 ratio</t>
  </si>
  <si>
    <t>Cons. core capital ratio</t>
  </si>
  <si>
    <t>Consolidated capital ratio</t>
  </si>
  <si>
    <t>Pilar 2                consolidated</t>
  </si>
  <si>
    <t>Of which CET1</t>
  </si>
  <si>
    <t>Of which core capital</t>
  </si>
  <si>
    <t>P2G</t>
  </si>
  <si>
    <t>CET1 margin to requirements</t>
  </si>
  <si>
    <t>Core capital margin to requirements</t>
  </si>
  <si>
    <t>Capital margin to requirements</t>
  </si>
  <si>
    <t>Loan loss provision ratio</t>
  </si>
  <si>
    <t>Loan loss provision/pre loss income</t>
  </si>
  <si>
    <t>Problem loans/gross loans</t>
  </si>
  <si>
    <t>Problem loans/ (Equity + LLR)</t>
  </si>
  <si>
    <t>Share of retail loans (own book)</t>
  </si>
  <si>
    <t>Share of retail loans (incl. EBK))</t>
  </si>
  <si>
    <t>Cash</t>
  </si>
  <si>
    <t>Deposits with CB and credit inst.</t>
  </si>
  <si>
    <t>Deposits with CB and loans to credit inst.</t>
  </si>
  <si>
    <t>Gross loans to customers</t>
  </si>
  <si>
    <t>Stage 3 (Individual impairments)</t>
  </si>
  <si>
    <t>Stage 1 &amp; 2 (Group impairments)</t>
  </si>
  <si>
    <t>Net loans to customers</t>
  </si>
  <si>
    <t>Commercial paper and bonds</t>
  </si>
  <si>
    <t>Share- holdings</t>
  </si>
  <si>
    <t>Total bonds and share- holdings</t>
  </si>
  <si>
    <t>Associated companies</t>
  </si>
  <si>
    <t>Intangible assets</t>
  </si>
  <si>
    <t>Fixed assets</t>
  </si>
  <si>
    <t>Other assets</t>
  </si>
  <si>
    <t>Due to credit institutions</t>
  </si>
  <si>
    <t>Deposits from customers</t>
  </si>
  <si>
    <t>Total deposits</t>
  </si>
  <si>
    <t>Debt securities issued</t>
  </si>
  <si>
    <t>Other debt</t>
  </si>
  <si>
    <t>Total debt</t>
  </si>
  <si>
    <t>Hybrid and subordinated capital</t>
  </si>
  <si>
    <t>Total equity</t>
  </si>
  <si>
    <t>Total debt and equity</t>
  </si>
  <si>
    <t>Liquid assets</t>
  </si>
  <si>
    <t>01.01.2026 - 31.12.2026</t>
  </si>
  <si>
    <t>01.01.2027 - 31.12.2027</t>
  </si>
  <si>
    <t>01.01.2028 - 31.12.2028</t>
  </si>
  <si>
    <t>01.01.2029 - 31.12.2029</t>
  </si>
  <si>
    <t>From 01.01.2030</t>
  </si>
  <si>
    <t>Total</t>
  </si>
  <si>
    <t>External funding in % of total assets</t>
  </si>
  <si>
    <t>Auditing firm</t>
  </si>
  <si>
    <t>Employees</t>
  </si>
  <si>
    <t>Branches</t>
  </si>
  <si>
    <t>Alliance</t>
  </si>
  <si>
    <t>Listed on OSE with debt inst.</t>
  </si>
  <si>
    <t>EC/stocks bank</t>
  </si>
  <si>
    <t>ECC-ratio</t>
  </si>
  <si>
    <t>Rating</t>
  </si>
  <si>
    <t>Grade</t>
  </si>
  <si>
    <t>CET1 capital</t>
  </si>
  <si>
    <t>Core capital</t>
  </si>
  <si>
    <t>Total capital</t>
  </si>
  <si>
    <t>Average RWA (ARWA)</t>
  </si>
  <si>
    <t>RWA 2023</t>
  </si>
  <si>
    <t>RWA 2024</t>
  </si>
  <si>
    <t>Consolidated CET1 capital</t>
  </si>
  <si>
    <t>Consolidated core capital</t>
  </si>
  <si>
    <t>Consolidated capital</t>
  </si>
  <si>
    <t>Consolidated RWA</t>
  </si>
  <si>
    <t>Agriculture</t>
  </si>
  <si>
    <t>Industry</t>
  </si>
  <si>
    <t>Building and construction</t>
  </si>
  <si>
    <t>Trade and hotels</t>
  </si>
  <si>
    <t>Real estate business</t>
  </si>
  <si>
    <t>Services</t>
  </si>
  <si>
    <t>Transport</t>
  </si>
  <si>
    <t>Other</t>
  </si>
  <si>
    <t>Retail lending</t>
  </si>
  <si>
    <t>Total lending 2024</t>
  </si>
  <si>
    <t>NPL</t>
  </si>
  <si>
    <t>Doubtfull loans</t>
  </si>
  <si>
    <t>Problem loans</t>
  </si>
  <si>
    <t>Sum impairments</t>
  </si>
  <si>
    <t>Gross lending in stage 1</t>
  </si>
  <si>
    <t>Gross lending in stage 2</t>
  </si>
  <si>
    <t>Gross lending in stage 3</t>
  </si>
  <si>
    <t>Gross lending in % - stage 1</t>
  </si>
  <si>
    <t>Gross lending in % - stage 2</t>
  </si>
  <si>
    <t>Gross lending in % - stage 3</t>
  </si>
  <si>
    <t>Retail loans (own book)</t>
  </si>
  <si>
    <t>Corporate loans</t>
  </si>
  <si>
    <t>Gross loans (own book)</t>
  </si>
  <si>
    <t>Average Equity</t>
  </si>
  <si>
    <t>Equity 2023</t>
  </si>
  <si>
    <t>Equity 2024</t>
  </si>
  <si>
    <t>Average loans</t>
  </si>
  <si>
    <t>Gross loans 2024</t>
  </si>
  <si>
    <t>Transfer - average</t>
  </si>
  <si>
    <t>Transfer to CB 2023</t>
  </si>
  <si>
    <t>Transfer to CB 2024</t>
  </si>
  <si>
    <t>Average loans transferred</t>
  </si>
  <si>
    <t>Total loans incl. CB 2024</t>
  </si>
  <si>
    <t>Average deposits</t>
  </si>
  <si>
    <t>Deposits 2023</t>
  </si>
  <si>
    <t>Deposits 2024</t>
  </si>
  <si>
    <t>Average total assets</t>
  </si>
  <si>
    <t>Total assets 2023</t>
  </si>
  <si>
    <t>Total assets 2024</t>
  </si>
  <si>
    <t>RWA/total assets 2024</t>
  </si>
  <si>
    <t>Agder Sparebank</t>
  </si>
  <si>
    <t>RSM Norge AS</t>
  </si>
  <si>
    <t>Eika</t>
  </si>
  <si>
    <t>yes</t>
  </si>
  <si>
    <t>EC</t>
  </si>
  <si>
    <t>Aurskog Sparebank</t>
  </si>
  <si>
    <t>EC (listed)</t>
  </si>
  <si>
    <t>Scope</t>
  </si>
  <si>
    <t>A-</t>
  </si>
  <si>
    <t>Berg Sparebank</t>
  </si>
  <si>
    <t>NM</t>
  </si>
  <si>
    <t>Bien Sparebank</t>
  </si>
  <si>
    <t>Stocks</t>
  </si>
  <si>
    <t>NCR</t>
  </si>
  <si>
    <t>BBB+</t>
  </si>
  <si>
    <t>Birkenes Sparebank</t>
  </si>
  <si>
    <t>Bjugn Sparebank</t>
  </si>
  <si>
    <t xml:space="preserve">Revisorkonsult </t>
  </si>
  <si>
    <t>Eidsberg Sparebank</t>
  </si>
  <si>
    <t>Etnedal Sparebank</t>
  </si>
  <si>
    <t>Evje og Hornnes Sparebank</t>
  </si>
  <si>
    <t>Gildeskål Sparebank</t>
  </si>
  <si>
    <t xml:space="preserve">Ernst &amp; Young </t>
  </si>
  <si>
    <t>Grong Sparebank</t>
  </si>
  <si>
    <t>KPMG</t>
  </si>
  <si>
    <t>Grue Sparebank</t>
  </si>
  <si>
    <t>Haltdalen Sparebank</t>
  </si>
  <si>
    <t>Haugesund Sparebank</t>
  </si>
  <si>
    <t xml:space="preserve">Deloitte </t>
  </si>
  <si>
    <t>Hegra Sparebank</t>
  </si>
  <si>
    <t xml:space="preserve">Pricewaterhousecoopers </t>
  </si>
  <si>
    <t>Høland og Setskog Sparebank</t>
  </si>
  <si>
    <t>Jernbanepersonalets Sparebank</t>
  </si>
  <si>
    <t>Jæren Sparebank</t>
  </si>
  <si>
    <t>Kvinesdal Sparebank</t>
  </si>
  <si>
    <t>Marker Sparebank</t>
  </si>
  <si>
    <t>Melhus Sparebank</t>
  </si>
  <si>
    <t>Odal Sparebank</t>
  </si>
  <si>
    <t>Oppdalsbanken</t>
  </si>
  <si>
    <t>Orkla Sparebank</t>
  </si>
  <si>
    <t>Oslofjord Sparebank</t>
  </si>
  <si>
    <t>Rindal Sparebank</t>
  </si>
  <si>
    <t>Rogaland Sparebank</t>
  </si>
  <si>
    <t>Romerike Sparebank</t>
  </si>
  <si>
    <t>Romsdalsbanken</t>
  </si>
  <si>
    <t>Rørosbanken Røros Sparebank</t>
  </si>
  <si>
    <t>Skagerrak Sparebank</t>
  </si>
  <si>
    <t>Skudenes &amp; Aakra Sparebank</t>
  </si>
  <si>
    <t>Skue Sparebank</t>
  </si>
  <si>
    <t>Sogn Sparebank</t>
  </si>
  <si>
    <t>Soknedal Sparebank</t>
  </si>
  <si>
    <t>Sparebanken Narvik</t>
  </si>
  <si>
    <t>Strømmen Sparebank</t>
  </si>
  <si>
    <t>Sunndal Sparebank</t>
  </si>
  <si>
    <t>Tinn Sparebank</t>
  </si>
  <si>
    <t>Trøgstad Sparebank</t>
  </si>
  <si>
    <t>Trøndelag Sparebank</t>
  </si>
  <si>
    <t>Tysnes Sparebank</t>
  </si>
  <si>
    <t>Valdres Sparebank</t>
  </si>
  <si>
    <t>Valle Sparebank</t>
  </si>
  <si>
    <t>Vekselbanken</t>
  </si>
  <si>
    <t>RSM</t>
  </si>
  <si>
    <t>Stocks listed</t>
  </si>
  <si>
    <t>Ørskog Sparebank</t>
  </si>
  <si>
    <t>BDO AS</t>
  </si>
  <si>
    <t>Eika total</t>
  </si>
  <si>
    <t>Consolidated capital ratios* = bank + Eika Boligkreditt + Eika Gruppen</t>
  </si>
  <si>
    <t>Banks without P2G have pilar 2 requirements according to the transition rule</t>
  </si>
  <si>
    <t>Vekselbanken - Voss Veksel og Landmandsbank</t>
  </si>
  <si>
    <t>Transferred volumes (CB) in Haugesund Spb. and Skudenes &amp; Aakra Spb. - Verd Boligkreditt</t>
  </si>
  <si>
    <t>Deposits in the central bank booked under "cash" in column BX</t>
  </si>
  <si>
    <t>There is a minor discrepancy between gross lending on the balance sheet (column E) and volume in stages 1 to 3 (column FM). The discrepancy is mainly due to some banks not including loans measured at fair value in stages 1 to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</si>
</sst>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/yy;@"/>
    <numFmt numFmtId="165" formatCode="_ [$€-2]\ * #,##0.00_ ;_ [$€-2]\ * \-#,##0.00_ ;_ [$€-2]\ * &quot;-&quot;??_ ;_ @_ "/>
    <numFmt numFmtId="166" formatCode="#,##0.0"/>
    <numFmt numFmtId="167" formatCode="0.0\ %"/>
    <numFmt numFmtId="168" formatCode="0.0"/>
    <numFmt numFmtId="169" formatCode="#,##0.0000"/>
  </numFmts>
  <fonts count="12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Garamond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u/>
      <sz val="10"/>
      <color theme="10"/>
      <name val="Arial"/>
      <family val="2"/>
    </font>
    <font>
      <sz val="11"/>
      <color theme="1"/>
      <name val="Aptos Narrow"/>
      <family val="2"/>
      <scheme val="minor"/>
    </font>
    <font>
      <sz val="10"/>
      <color theme="1"/>
      <name val="Times New Roman"/>
      <family val="1"/>
    </font>
    <font>
      <sz val="10"/>
      <color theme="7" tint="-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0C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24">
    <xf numFmtId="0" fontId="0" fillId="0" borderId="0" xfId="0"/>
    <xf numFmtId="0" fontId="0" fillId="2" borderId="0" xfId="0" applyFill="1"/>
    <xf numFmtId="0" fontId="2" fillId="2" borderId="0" xfId="0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3" fillId="2" borderId="0" xfId="0" applyFont="1" applyFill="1"/>
    <xf numFmtId="0" fontId="4" fillId="2" borderId="0" xfId="0" applyFont="1" applyFill="1"/>
    <xf numFmtId="1" fontId="5" fillId="2" borderId="0" xfId="0" applyNumberFormat="1" applyFont="1" applyFill="1"/>
    <xf numFmtId="0" fontId="5" fillId="2" borderId="0" xfId="0" applyFont="1" applyFill="1"/>
    <xf numFmtId="10" fontId="5" fillId="2" borderId="0" xfId="1" applyNumberFormat="1" applyFont="1" applyFill="1"/>
    <xf numFmtId="0" fontId="6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164" fontId="5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5" fillId="2" borderId="5" xfId="2" applyNumberFormat="1" applyFont="1" applyFill="1" applyBorder="1" applyAlignment="1" applyProtection="1">
      <alignment horizontal="left" vertical="top"/>
    </xf>
    <xf numFmtId="3" fontId="5" fillId="2" borderId="7" xfId="1" applyNumberFormat="1" applyFont="1" applyFill="1" applyBorder="1" applyAlignment="1">
      <alignment horizontal="right"/>
    </xf>
    <xf numFmtId="3" fontId="5" fillId="2" borderId="0" xfId="1" applyNumberFormat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166" fontId="5" fillId="2" borderId="7" xfId="1" applyNumberFormat="1" applyFont="1" applyFill="1" applyBorder="1" applyAlignment="1">
      <alignment horizontal="right"/>
    </xf>
    <xf numFmtId="166" fontId="5" fillId="2" borderId="0" xfId="1" applyNumberFormat="1" applyFont="1" applyFill="1" applyBorder="1" applyAlignment="1">
      <alignment horizontal="right"/>
    </xf>
    <xf numFmtId="166" fontId="5" fillId="3" borderId="0" xfId="1" applyNumberFormat="1" applyFont="1" applyFill="1" applyBorder="1" applyAlignment="1">
      <alignment horizontal="right"/>
    </xf>
    <xf numFmtId="166" fontId="5" fillId="3" borderId="6" xfId="1" applyNumberFormat="1" applyFont="1" applyFill="1" applyBorder="1" applyAlignment="1">
      <alignment horizontal="right"/>
    </xf>
    <xf numFmtId="10" fontId="5" fillId="2" borderId="7" xfId="1" applyNumberFormat="1" applyFont="1" applyFill="1" applyBorder="1" applyAlignment="1">
      <alignment horizontal="right"/>
    </xf>
    <xf numFmtId="10" fontId="5" fillId="2" borderId="0" xfId="1" applyNumberFormat="1" applyFont="1" applyFill="1" applyBorder="1" applyAlignment="1">
      <alignment horizontal="right"/>
    </xf>
    <xf numFmtId="167" fontId="5" fillId="2" borderId="0" xfId="1" applyNumberFormat="1" applyFont="1" applyFill="1" applyBorder="1" applyAlignment="1">
      <alignment horizontal="right"/>
    </xf>
    <xf numFmtId="167" fontId="5" fillId="2" borderId="6" xfId="1" applyNumberFormat="1" applyFont="1" applyFill="1" applyBorder="1" applyAlignment="1">
      <alignment horizontal="right"/>
    </xf>
    <xf numFmtId="166" fontId="5" fillId="2" borderId="0" xfId="1" applyNumberFormat="1" applyFont="1" applyFill="1" applyBorder="1" applyAlignment="1">
      <alignment horizontal="left"/>
    </xf>
    <xf numFmtId="167" fontId="5" fillId="2" borderId="7" xfId="1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9" fontId="5" fillId="2" borderId="6" xfId="1" applyFont="1" applyFill="1" applyBorder="1" applyAlignment="1">
      <alignment horizontal="right"/>
    </xf>
    <xf numFmtId="167" fontId="5" fillId="2" borderId="5" xfId="1" applyNumberFormat="1" applyFont="1" applyFill="1" applyBorder="1" applyAlignment="1">
      <alignment horizontal="right"/>
    </xf>
    <xf numFmtId="167" fontId="5" fillId="2" borderId="8" xfId="1" applyNumberFormat="1" applyFont="1" applyFill="1" applyBorder="1" applyAlignment="1">
      <alignment horizontal="right"/>
    </xf>
    <xf numFmtId="167" fontId="5" fillId="2" borderId="9" xfId="1" applyNumberFormat="1" applyFont="1" applyFill="1" applyBorder="1" applyAlignment="1">
      <alignment horizontal="right"/>
    </xf>
    <xf numFmtId="166" fontId="5" fillId="2" borderId="6" xfId="1" applyNumberFormat="1" applyFont="1" applyFill="1" applyBorder="1" applyAlignment="1">
      <alignment horizontal="right"/>
    </xf>
    <xf numFmtId="166" fontId="5" fillId="2" borderId="5" xfId="1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3" fontId="5" fillId="2" borderId="6" xfId="0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167" fontId="5" fillId="2" borderId="10" xfId="1" applyNumberFormat="1" applyFont="1" applyFill="1" applyBorder="1" applyAlignment="1">
      <alignment horizontal="right"/>
    </xf>
    <xf numFmtId="3" fontId="5" fillId="2" borderId="10" xfId="1" applyNumberFormat="1" applyFont="1" applyFill="1" applyBorder="1" applyAlignment="1">
      <alignment horizontal="right"/>
    </xf>
    <xf numFmtId="3" fontId="5" fillId="2" borderId="11" xfId="1" applyNumberFormat="1" applyFont="1" applyFill="1" applyBorder="1" applyAlignment="1">
      <alignment horizontal="right"/>
    </xf>
    <xf numFmtId="3" fontId="5" fillId="2" borderId="8" xfId="1" applyNumberFormat="1" applyFont="1" applyFill="1" applyBorder="1" applyAlignment="1">
      <alignment horizontal="right"/>
    </xf>
    <xf numFmtId="166" fontId="10" fillId="2" borderId="7" xfId="3" applyNumberFormat="1" applyFont="1" applyFill="1" applyBorder="1"/>
    <xf numFmtId="166" fontId="10" fillId="2" borderId="0" xfId="3" applyNumberFormat="1" applyFont="1" applyFill="1"/>
    <xf numFmtId="166" fontId="10" fillId="2" borderId="6" xfId="3" applyNumberFormat="1" applyFont="1" applyFill="1" applyBorder="1"/>
    <xf numFmtId="166" fontId="5" fillId="2" borderId="0" xfId="0" applyNumberFormat="1" applyFont="1" applyFill="1"/>
    <xf numFmtId="167" fontId="5" fillId="2" borderId="7" xfId="1" applyNumberFormat="1" applyFont="1" applyFill="1" applyBorder="1"/>
    <xf numFmtId="167" fontId="5" fillId="2" borderId="0" xfId="1" applyNumberFormat="1" applyFont="1" applyFill="1" applyBorder="1"/>
    <xf numFmtId="167" fontId="5" fillId="2" borderId="6" xfId="1" applyNumberFormat="1" applyFont="1" applyFill="1" applyBorder="1"/>
    <xf numFmtId="167" fontId="5" fillId="2" borderId="8" xfId="1" applyNumberFormat="1" applyFont="1" applyFill="1" applyBorder="1"/>
    <xf numFmtId="167" fontId="5" fillId="2" borderId="5" xfId="1" applyNumberFormat="1" applyFont="1" applyFill="1" applyBorder="1"/>
    <xf numFmtId="2" fontId="0" fillId="2" borderId="0" xfId="0" applyNumberFormat="1" applyFill="1"/>
    <xf numFmtId="167" fontId="11" fillId="2" borderId="7" xfId="1" applyNumberFormat="1" applyFont="1" applyFill="1" applyBorder="1" applyAlignment="1">
      <alignment horizontal="right"/>
    </xf>
    <xf numFmtId="167" fontId="11" fillId="2" borderId="6" xfId="1" applyNumberFormat="1" applyFont="1" applyFill="1" applyBorder="1" applyAlignment="1">
      <alignment horizontal="right"/>
    </xf>
    <xf numFmtId="167" fontId="5" fillId="2" borderId="7" xfId="1" applyNumberFormat="1" applyFont="1" applyFill="1" applyBorder="1" applyAlignment="1">
      <alignment horizontal="center"/>
    </xf>
    <xf numFmtId="167" fontId="5" fillId="2" borderId="6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right"/>
    </xf>
    <xf numFmtId="10" fontId="5" fillId="2" borderId="5" xfId="1" applyNumberFormat="1" applyFont="1" applyFill="1" applyBorder="1" applyAlignment="1">
      <alignment horizontal="right"/>
    </xf>
    <xf numFmtId="0" fontId="5" fillId="2" borderId="5" xfId="0" applyFont="1" applyFill="1" applyBorder="1"/>
    <xf numFmtId="165" fontId="5" fillId="2" borderId="12" xfId="2" applyNumberFormat="1" applyFont="1" applyFill="1" applyBorder="1" applyAlignment="1" applyProtection="1">
      <alignment horizontal="left" vertical="top"/>
    </xf>
    <xf numFmtId="3" fontId="5" fillId="2" borderId="13" xfId="1" applyNumberFormat="1" applyFont="1" applyFill="1" applyBorder="1" applyAlignment="1">
      <alignment horizontal="right"/>
    </xf>
    <xf numFmtId="3" fontId="5" fillId="2" borderId="14" xfId="1" applyNumberFormat="1" applyFont="1" applyFill="1" applyBorder="1" applyAlignment="1">
      <alignment horizontal="right"/>
    </xf>
    <xf numFmtId="3" fontId="5" fillId="2" borderId="15" xfId="1" applyNumberFormat="1" applyFont="1" applyFill="1" applyBorder="1" applyAlignment="1">
      <alignment horizontal="right"/>
    </xf>
    <xf numFmtId="166" fontId="5" fillId="2" borderId="13" xfId="1" applyNumberFormat="1" applyFont="1" applyFill="1" applyBorder="1" applyAlignment="1">
      <alignment horizontal="right"/>
    </xf>
    <xf numFmtId="166" fontId="5" fillId="2" borderId="14" xfId="1" applyNumberFormat="1" applyFont="1" applyFill="1" applyBorder="1" applyAlignment="1">
      <alignment horizontal="right"/>
    </xf>
    <xf numFmtId="166" fontId="5" fillId="3" borderId="14" xfId="1" applyNumberFormat="1" applyFont="1" applyFill="1" applyBorder="1" applyAlignment="1">
      <alignment horizontal="right"/>
    </xf>
    <xf numFmtId="166" fontId="5" fillId="3" borderId="15" xfId="1" applyNumberFormat="1" applyFont="1" applyFill="1" applyBorder="1" applyAlignment="1">
      <alignment horizontal="right"/>
    </xf>
    <xf numFmtId="10" fontId="5" fillId="2" borderId="13" xfId="1" applyNumberFormat="1" applyFont="1" applyFill="1" applyBorder="1" applyAlignment="1">
      <alignment horizontal="right"/>
    </xf>
    <xf numFmtId="10" fontId="5" fillId="2" borderId="14" xfId="1" applyNumberFormat="1" applyFont="1" applyFill="1" applyBorder="1" applyAlignment="1">
      <alignment horizontal="right"/>
    </xf>
    <xf numFmtId="167" fontId="5" fillId="2" borderId="14" xfId="1" applyNumberFormat="1" applyFont="1" applyFill="1" applyBorder="1" applyAlignment="1">
      <alignment horizontal="right"/>
    </xf>
    <xf numFmtId="167" fontId="5" fillId="2" borderId="15" xfId="1" applyNumberFormat="1" applyFont="1" applyFill="1" applyBorder="1" applyAlignment="1">
      <alignment horizontal="right"/>
    </xf>
    <xf numFmtId="167" fontId="5" fillId="2" borderId="13" xfId="1" applyNumberFormat="1" applyFont="1" applyFill="1" applyBorder="1" applyAlignment="1">
      <alignment horizontal="right"/>
    </xf>
    <xf numFmtId="9" fontId="5" fillId="2" borderId="14" xfId="1" applyFont="1" applyFill="1" applyBorder="1" applyAlignment="1">
      <alignment horizontal="right"/>
    </xf>
    <xf numFmtId="9" fontId="5" fillId="2" borderId="15" xfId="1" applyFont="1" applyFill="1" applyBorder="1" applyAlignment="1">
      <alignment horizontal="right"/>
    </xf>
    <xf numFmtId="167" fontId="5" fillId="2" borderId="12" xfId="1" applyNumberFormat="1" applyFont="1" applyFill="1" applyBorder="1" applyAlignment="1">
      <alignment horizontal="right"/>
    </xf>
    <xf numFmtId="166" fontId="5" fillId="2" borderId="15" xfId="1" applyNumberFormat="1" applyFont="1" applyFill="1" applyBorder="1" applyAlignment="1">
      <alignment horizontal="right"/>
    </xf>
    <xf numFmtId="166" fontId="5" fillId="2" borderId="12" xfId="1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right"/>
    </xf>
    <xf numFmtId="3" fontId="5" fillId="2" borderId="14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center"/>
    </xf>
    <xf numFmtId="3" fontId="5" fillId="2" borderId="12" xfId="1" applyNumberFormat="1" applyFont="1" applyFill="1" applyBorder="1" applyAlignment="1">
      <alignment horizontal="right"/>
    </xf>
    <xf numFmtId="166" fontId="10" fillId="2" borderId="13" xfId="3" applyNumberFormat="1" applyFont="1" applyFill="1" applyBorder="1"/>
    <xf numFmtId="166" fontId="10" fillId="2" borderId="14" xfId="3" applyNumberFormat="1" applyFont="1" applyFill="1" applyBorder="1"/>
    <xf numFmtId="166" fontId="10" fillId="2" borderId="15" xfId="3" applyNumberFormat="1" applyFont="1" applyFill="1" applyBorder="1"/>
    <xf numFmtId="166" fontId="5" fillId="2" borderId="14" xfId="0" applyNumberFormat="1" applyFont="1" applyFill="1" applyBorder="1"/>
    <xf numFmtId="167" fontId="5" fillId="2" borderId="13" xfId="1" applyNumberFormat="1" applyFont="1" applyFill="1" applyBorder="1"/>
    <xf numFmtId="167" fontId="5" fillId="2" borderId="14" xfId="1" applyNumberFormat="1" applyFont="1" applyFill="1" applyBorder="1"/>
    <xf numFmtId="167" fontId="5" fillId="2" borderId="15" xfId="1" applyNumberFormat="1" applyFont="1" applyFill="1" applyBorder="1"/>
    <xf numFmtId="167" fontId="5" fillId="2" borderId="12" xfId="1" applyNumberFormat="1" applyFont="1" applyFill="1" applyBorder="1"/>
    <xf numFmtId="165" fontId="5" fillId="2" borderId="0" xfId="2" applyNumberFormat="1" applyFont="1" applyFill="1" applyBorder="1" applyAlignment="1" applyProtection="1">
      <alignment horizontal="left" vertical="top"/>
    </xf>
    <xf numFmtId="3" fontId="5" fillId="3" borderId="0" xfId="1" applyNumberFormat="1" applyFont="1" applyFill="1" applyBorder="1" applyAlignment="1">
      <alignment horizontal="right"/>
    </xf>
    <xf numFmtId="10" fontId="5" fillId="2" borderId="6" xfId="1" applyNumberFormat="1" applyFont="1" applyFill="1" applyBorder="1" applyAlignment="1">
      <alignment horizontal="right"/>
    </xf>
    <xf numFmtId="3" fontId="5" fillId="2" borderId="0" xfId="1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left"/>
    </xf>
    <xf numFmtId="167" fontId="5" fillId="2" borderId="0" xfId="1" applyNumberFormat="1" applyFont="1" applyFill="1"/>
    <xf numFmtId="3" fontId="5" fillId="2" borderId="0" xfId="0" applyNumberFormat="1" applyFont="1" applyFill="1"/>
    <xf numFmtId="10" fontId="5" fillId="2" borderId="0" xfId="1" applyNumberFormat="1" applyFont="1" applyFill="1" applyBorder="1"/>
    <xf numFmtId="4" fontId="5" fillId="2" borderId="0" xfId="0" applyNumberFormat="1" applyFont="1" applyFill="1"/>
    <xf numFmtId="167" fontId="5" fillId="2" borderId="0" xfId="0" applyNumberFormat="1" applyFont="1" applyFill="1"/>
    <xf numFmtId="2" fontId="3" fillId="2" borderId="0" xfId="0" applyNumberFormat="1" applyFont="1" applyFill="1" applyAlignment="1">
      <alignment horizontal="right"/>
    </xf>
    <xf numFmtId="168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4" fontId="3" fillId="2" borderId="0" xfId="0" applyNumberFormat="1" applyFont="1" applyFill="1" applyAlignment="1">
      <alignment horizontal="right"/>
    </xf>
    <xf numFmtId="10" fontId="0" fillId="2" borderId="0" xfId="0" applyNumberFormat="1" applyFill="1"/>
    <xf numFmtId="168" fontId="0" fillId="2" borderId="0" xfId="0" applyNumberFormat="1" applyFill="1"/>
    <xf numFmtId="168" fontId="5" fillId="2" borderId="0" xfId="0" applyNumberFormat="1" applyFont="1" applyFill="1"/>
    <xf numFmtId="167" fontId="0" fillId="2" borderId="0" xfId="1" applyNumberFormat="1" applyFont="1" applyFill="1"/>
    <xf numFmtId="0" fontId="5" fillId="2" borderId="0" xfId="2" applyNumberFormat="1" applyFont="1" applyFill="1" applyBorder="1" applyAlignment="1" applyProtection="1">
      <alignment horizontal="left" vertical="top"/>
    </xf>
    <xf numFmtId="0" fontId="10" fillId="2" borderId="0" xfId="3" applyFont="1" applyFill="1"/>
    <xf numFmtId="166" fontId="0" fillId="0" borderId="0" xfId="0" applyNumberFormat="1"/>
    <xf numFmtId="165" fontId="0" fillId="0" borderId="0" xfId="0" applyNumberFormat="1"/>
    <xf numFmtId="169" fontId="5" fillId="2" borderId="0" xfId="0" applyNumberFormat="1" applyFont="1" applyFill="1"/>
  </cellXfs>
  <cellStyles count="4">
    <cellStyle name="Hyperkobling" xfId="2" builtinId="8"/>
    <cellStyle name="Normal" xfId="0" builtinId="0"/>
    <cellStyle name="Normal 100" xfId="3" xr:uid="{77C860B4-E0EF-44D5-9A0B-960D785569C5}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ikaalliansen-my.sharepoint.com/personal/tore-oystein_gloersen_eika_no/Documents/Dokumenter/Tore/Rating%20modell/Ratingmodell%202017%2020072024%20siste%20versjon.xlsm" TargetMode="External"/><Relationship Id="rId1" Type="http://schemas.openxmlformats.org/officeDocument/2006/relationships/externalLinkPath" Target="https://eikaalliansen-my.sharepoint.com/personal/tore-oystein_gloersen_eika_no/Documents/Dokumenter/Tore/Rating%20modell/Ratingmodell%202017%2020072024%20siste%20versj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pslag"/>
      <sheetName val="Konverteringskostnader Eika"/>
      <sheetName val="EK emisjoner"/>
      <sheetName val="Samspar tap 1Q25"/>
      <sheetName val="LBA tall"/>
      <sheetName val="Effekt av Basel I og SMB IRB"/>
      <sheetName val="IRB vs standardmetod boliglån"/>
      <sheetName val="ManglerTall"/>
      <sheetName val="Vektet pilar 2 krav"/>
      <sheetName val="Graf fordelilng av pilar 2 krav"/>
      <sheetName val="Pilar 2 max - min"/>
      <sheetName val="Pilar 2"/>
      <sheetName val="Ark63"/>
      <sheetName val="Ark1"/>
      <sheetName val="Fusjoner"/>
      <sheetName val="Endringer Eika banker"/>
      <sheetName val="Nye filialer Eika"/>
      <sheetName val="Nøkkeltall XX"/>
      <sheetName val="Nøkkeltall 2006 - 2013"/>
      <sheetName val="Nøkkeltall 2013"/>
      <sheetName val="Gjennomsnittstall"/>
      <sheetName val="Kritiske nivåer"/>
      <sheetName val="Toleransegrenser"/>
      <sheetName val="Score"/>
      <sheetName val="Vekting"/>
      <sheetName val="Vektet SCORE"/>
      <sheetName val="Kvalitative tall"/>
      <sheetName val="Graf fordeling endring"/>
      <sheetName val="Graf fordeling rating 2009"/>
      <sheetName val="Rating 2013"/>
      <sheetName val="Snitt løpetid"/>
      <sheetName val="Sml provisjonsinntekter ex BK"/>
      <sheetName val="Sum provisjonsinntekter alle"/>
      <sheetName val="Diagram5"/>
      <sheetName val="Tall for provisjonsinnt alle"/>
      <sheetName val="Antall banker med FO og ans.lån"/>
      <sheetName val="Ark126"/>
      <sheetName val="Input til BOK 311213"/>
      <sheetName val="Eika banks to Moodys 2024"/>
      <sheetName val="Eika og LBA til Moodys 2023"/>
      <sheetName val="Ark114"/>
      <sheetName val="Eika og LBA til Moodys 2Q24"/>
      <sheetName val="Ark157"/>
      <sheetName val="Ark122"/>
      <sheetName val="Ark131"/>
      <sheetName val="Ark132"/>
      <sheetName val="Ark127"/>
      <sheetName val="Bankeffektivitet alle 2023"/>
      <sheetName val="Eika og LBA til Moodys 2022"/>
      <sheetName val="Eika og LBA til Moodys 2Q22"/>
      <sheetName val="Tall alle banker"/>
      <sheetName val="Output 2012"/>
      <sheetName val="Ark60"/>
      <sheetName val="Output 1H2012"/>
      <sheetName val="Output 2011"/>
      <sheetName val="Output 2010"/>
      <sheetName val="Output 2010_1"/>
      <sheetName val="Output 1H2011"/>
      <sheetName val="Endring i notch"/>
      <sheetName val="Rank kort funding alle"/>
      <sheetName val="Rank på snitt tid til forfall a"/>
      <sheetName val="Ark23"/>
      <sheetName val="Provinnt alle"/>
      <sheetName val="Output 1H10 alt"/>
      <sheetName val="Rating 2009"/>
      <sheetName val="Rating 2008"/>
      <sheetName val="Graf alle perioder"/>
      <sheetName val="RatingAllePerioder"/>
      <sheetName val="Terra vs snitt alle"/>
      <sheetName val="Sammenligning"/>
      <sheetName val="Graf likviditet"/>
      <sheetName val="Likviditet score"/>
      <sheetName val="Graf soliditet"/>
      <sheetName val="Soliditet score"/>
      <sheetName val="Graf Kredittkvalitet"/>
      <sheetName val="Kreditt score"/>
      <sheetName val="Graf Lønnsomhet"/>
      <sheetName val="Lønnsomhet score"/>
      <sheetName val="Struktur Eierskap 2009"/>
      <sheetName val="Input til BOK 2009"/>
      <sheetName val="OUTPUT 2009"/>
      <sheetName val="Tlf + Fylke"/>
      <sheetName val="Eika 2020"/>
      <sheetName val="Frende oversikt"/>
      <sheetName val="Graf Eika antall kunder"/>
      <sheetName val="Eika andel av årsverk"/>
      <sheetName val="Endring i antall årsverk YoY"/>
      <sheetName val="Eika banker antall årsverk"/>
      <sheetName val="Øvrige banker antall årsverk"/>
      <sheetName val="Eika banker andel av filialer"/>
      <sheetName val="Øvrige banker og antall filial"/>
      <sheetName val="Eika og antall filialer"/>
      <sheetName val="Kun Eika filial kunder mm"/>
      <sheetName val="Ark43"/>
      <sheetName val="Spb1 og filialer kunder mm"/>
      <sheetName val="AF og filialer kunder mm"/>
      <sheetName val="GRAFER TIL BOK 2005"/>
      <sheetName val="RapportHelår"/>
      <sheetName val="Output 30062010"/>
      <sheetName val="Kvartalstall"/>
      <sheetName val="Definisjoner"/>
      <sheetName val="Ark6"/>
      <sheetName val="Ratingtabell_innledning"/>
      <sheetName val="Alfabetisk Halvår"/>
      <sheetName val="Alfabetisk"/>
      <sheetName val="FVK_ink_BK Halvår"/>
      <sheetName val="FVK_ink_BK"/>
      <sheetName val="Ark50"/>
      <sheetName val="Overført til BK"/>
      <sheetName val="Overført til NK"/>
      <sheetName val="Utlånsvolum inkl BK"/>
      <sheetName val="Innskuddsdekn Halvår"/>
      <sheetName val="Innskuddsdekn"/>
      <sheetName val="Innskuddsvolum"/>
      <sheetName val="Innskuddsdekning inkl BK"/>
      <sheetName val="Utlånsvolum"/>
      <sheetName val="PM-Andel Halvår"/>
      <sheetName val="PM-Andel"/>
      <sheetName val="Andel overført til BK"/>
      <sheetName val="Andel overført til BK av PM"/>
      <sheetName val="K_I just Halvår"/>
      <sheetName val="KI år"/>
      <sheetName val="Diagram13"/>
      <sheetName val="K_I just"/>
      <sheetName val="KI just alt"/>
      <sheetName val="KI ex vp og utbytte"/>
      <sheetName val="Kostn i % av FVK Halvår"/>
      <sheetName val="Kostn_i_%_av_FVK"/>
      <sheetName val="Rentenetto Halvår"/>
      <sheetName val="Graf rank rentenetto"/>
      <sheetName val="Rentenetto"/>
      <sheetName val="Provisjonsinntekter"/>
      <sheetName val="Graf rank provinnt"/>
      <sheetName val="Tap_i_%_av_bruttoutlån Halvår"/>
      <sheetName val="Tap_i_%_av_bruttoutlån"/>
      <sheetName val="Egenkapitalavk Halvår"/>
      <sheetName val="Egenkapitalavk"/>
      <sheetName val="Res_i_%_av_FVK Halvår"/>
      <sheetName val="Res_i_%_av_FVK"/>
      <sheetName val="Kjernedrift Halvår"/>
      <sheetName val="Kjernedrift"/>
      <sheetName val="Kjernekapitaldekn Halvår"/>
      <sheetName val="Kjernekapitaldekn"/>
      <sheetName val="Egenkapitalandel Halvår"/>
      <sheetName val="Egenkapitalandel"/>
      <sheetName val="Kapitaldekning Halvår"/>
      <sheetName val="Kapitaldekning"/>
      <sheetName val="FVK og soliditet 2012"/>
      <sheetName val="Ark2"/>
      <sheetName val="Fylker"/>
      <sheetName val="Oversikt"/>
      <sheetName val="Rating 2005"/>
      <sheetName val="Rating 2006x"/>
      <sheetName val="Sammenligning RATING 2005"/>
      <sheetName val="Terra banker A til M"/>
      <sheetName val="Terra banker M til AA"/>
      <sheetName val="LBA-bankene"/>
      <sheetName val="Ikke fusjone"/>
      <sheetName val="Avkastning 3Q12"/>
      <sheetName val="Eika 1Q16"/>
      <sheetName val="Eika 2Q16"/>
      <sheetName val="Eika 3Q16"/>
      <sheetName val="Eika 1Q17"/>
      <sheetName val="Eika 2Q17"/>
      <sheetName val="Eika 3Q17"/>
      <sheetName val="Eika 4Q17"/>
      <sheetName val="Eika 1Q18"/>
      <sheetName val="Eika 2Q18"/>
      <sheetName val="Eika 3Q18"/>
      <sheetName val="Eika 4Q18"/>
      <sheetName val="Eika 1Q19"/>
      <sheetName val="Ark98"/>
      <sheetName val="Eika 2Q19"/>
      <sheetName val="Eika 3Q19"/>
      <sheetName val="Eika 4Q19"/>
      <sheetName val="Eika 1Q20"/>
      <sheetName val="Eika 2Q20"/>
      <sheetName val="Ark4"/>
      <sheetName val="Eika 3Q20"/>
      <sheetName val="Eika 4Q20"/>
      <sheetName val="Eika 2Q21"/>
      <sheetName val="Eika 3Q21"/>
      <sheetName val="Eika 4Q21"/>
      <sheetName val="Eika 1Q22"/>
      <sheetName val="Eika 2Q22"/>
      <sheetName val="Eika 3Q22"/>
      <sheetName val="Eika 4Q22"/>
      <sheetName val="Eika 2Q23"/>
      <sheetName val="Eika 4Q23"/>
      <sheetName val="Eika 1Q24"/>
      <sheetName val="Eika 2Q24"/>
      <sheetName val="Eika 3Q24"/>
      <sheetName val="Eika 4Q24"/>
      <sheetName val="Eika 1Q25"/>
      <sheetName val="Ark119"/>
      <sheetName val="Diagram8"/>
      <sheetName val="KI nivåer 2Q18"/>
      <sheetName val="KI nivåer 1H18"/>
      <sheetName val="KI nivper YoY 2Q18"/>
      <sheetName val="DSS banker 2Q17"/>
      <sheetName val="DSS banker 2Q19"/>
      <sheetName val="DSS ex Skudnes"/>
      <sheetName val="SamSpar 2Q19"/>
      <sheetName val="Større banker 2Q17"/>
      <sheetName val="Ikke Eika 2Q16"/>
      <sheetName val="Ikke Eika 4Q15"/>
      <sheetName val="Ikke Eika 3Q15"/>
      <sheetName val="Ikke Eika 2Q15"/>
      <sheetName val="ikke Eika 1Q15"/>
      <sheetName val="Ikke Eika 4Q14"/>
      <sheetName val="Ikke Eika 3Q14"/>
      <sheetName val="Ikke Eika 2Q14"/>
      <sheetName val="Ikke Eika 1Q14"/>
      <sheetName val="Ikke Eika 2Q13"/>
      <sheetName val="Ikke Eika 3Q13"/>
      <sheetName val="Ikke Eika 4Q13"/>
      <sheetName val="Ikke Eika 1Q13"/>
      <sheetName val="Kun Terra 4Q12"/>
      <sheetName val="Ikke Terra banker 4Q12"/>
      <sheetName val="Terra Agder"/>
      <sheetName val="Terra Akershus"/>
      <sheetName val="Terra Buskerud"/>
      <sheetName val="Terra indre Østland"/>
      <sheetName val="Terra Møre"/>
      <sheetName val="Terra Nord Norge"/>
      <sheetName val="Terra Telemark"/>
      <sheetName val="Terra Trønderlag"/>
      <sheetName val="Terra Vestland"/>
      <sheetName val="Terra Østfold"/>
      <sheetName val="Terra banker &lt;1,5 mrd"/>
      <sheetName val="Terra banker 1,5 - 3 mrd"/>
      <sheetName val="Terra banker 3 til 5 mrd"/>
      <sheetName val="Terra banker &gt; 5 mrd"/>
      <sheetName val="Terra banker &gt;3 mrd"/>
      <sheetName val="Ark52"/>
      <sheetName val="KI Terra banker etter størrelse"/>
      <sheetName val="TB analyse størrelse"/>
      <sheetName val="Alle &lt; 1,5 mrd"/>
      <sheetName val="Alle 1,5 til 3 mrd"/>
      <sheetName val="Alle 3 til 5 mrd"/>
      <sheetName val="Alle 5 til 10 mrd"/>
      <sheetName val="De 10 største på FVK"/>
      <sheetName val="De 10 minste"/>
      <sheetName val="Alle minus de 10 støste"/>
      <sheetName val="Alle over 10 mrd"/>
      <sheetName val="Diagram36"/>
      <sheetName val="Diagram37"/>
      <sheetName val="Størrelse nøkkeltall alle"/>
      <sheetName val="Utlånsvekst e.st"/>
      <sheetName val="Økt nivå på kjernekapital e st."/>
      <sheetName val="Økt innskuddsdekn e. st."/>
      <sheetName val="Andel ekstern fin e. st"/>
      <sheetName val="Graf alle KI og størrelse"/>
      <sheetName val="KI over tid etter størrelse"/>
      <sheetName val="Rentenetto og størrelse"/>
      <sheetName val="Netto provisjon og størrelse"/>
      <sheetName val="Utlånstap og størrelse"/>
      <sheetName val="Snitt utlånstap og størrelse"/>
      <sheetName val="Kjernedrift og størrelse"/>
      <sheetName val="Snitt kjernedrift og størrelse"/>
      <sheetName val="Innskuddsdekning og størrelse"/>
      <sheetName val="Ovf BK og størrelse"/>
      <sheetName val="Utlånsvekst og størrelse"/>
      <sheetName val="Utlånsvekst over tid og størrel"/>
      <sheetName val="BM-andel og størrelse"/>
      <sheetName val="Ovf- BK av PM og størrelse"/>
      <sheetName val="Egenkapitalavkstning og størrel"/>
      <sheetName val="EKF kjernedrift og størrelse"/>
      <sheetName val="under 1,5"/>
      <sheetName val="1,5 til 3"/>
      <sheetName val="3 til 5"/>
      <sheetName val="5 til 15"/>
      <sheetName val="Ark17"/>
      <sheetName val="midt-norsk sparegruppe"/>
      <sheetName val="RN i % FVK"/>
      <sheetName val="Graf kjernedrift sml"/>
      <sheetName val="Utlånsportefølje alle"/>
      <sheetName val="Risikoklassifisering alle"/>
      <sheetName val="Total assets Eika banks"/>
      <sheetName val="Retail share Eika banks"/>
      <sheetName val="Core capital Eika banks ut"/>
      <sheetName val="Capital ratio Eika banks"/>
      <sheetName val="Equity ratio Eika banks"/>
      <sheetName val="Core in % of RWA Terra banks"/>
      <sheetName val="NII 01 - 18 Eika mt"/>
      <sheetName val="NII 01 - 18 Eika ut"/>
      <sheetName val="NCI 01 - 18 Eika mt"/>
      <sheetName val="NCI 01 - 18 Eika ut"/>
      <sheetName val="Net finance 01 - 18 Eika"/>
      <sheetName val="Costs 01 - 18 Eika"/>
      <sheetName val="Cost 01 - 18 Eika ut"/>
      <sheetName val="Loan losses Eika 01 - 18 ut"/>
      <sheetName val="Core earnings bl Eika mt"/>
      <sheetName val="Core earnings bl Eika ut"/>
      <sheetName val="Core earnings Eika 02 - 17 mt"/>
      <sheetName val="Core earnings 02 - 17 Eika ut"/>
      <sheetName val="NII QoQ Eika banks mt"/>
      <sheetName val="NII QoQ Eika ut"/>
      <sheetName val="NCI QoQ Eika banks mt"/>
      <sheetName val="NCI QoQ Eika ut"/>
      <sheetName val="Costs QoQ Eika banks mt"/>
      <sheetName val="Costs QoQ Eika ut"/>
      <sheetName val="Core earnings bl QoQ Eika mt"/>
      <sheetName val="Losses QoQ Eika banks ut"/>
      <sheetName val="Core earnings QoQ Eika banks mt"/>
      <sheetName val="Lending grow Eika 01 - 18"/>
      <sheetName val="Deposits grow Eika 01 - 18"/>
      <sheetName val="Total assets Eika 01 - 18"/>
      <sheetName val="Core in % of RWA Eika dist mt"/>
      <sheetName val="Core in % of RWA Eika dist ut"/>
      <sheetName val="NII performance ut"/>
      <sheetName val="NII performance mt"/>
      <sheetName val="Sml rentenetto"/>
      <sheetName val="NCI Performance ut"/>
      <sheetName val="Sml netto provisjonsinntekter"/>
      <sheetName val="Performance costs mt"/>
      <sheetName val="Costs performance ut"/>
      <sheetName val="Sml kostnader"/>
      <sheetName val="Performance core earnings bl mt"/>
      <sheetName val="Core earnings bl ut"/>
      <sheetName val="Performance loan losses"/>
      <sheetName val="Sml utlånstap"/>
      <sheetName val="Performance core earnings al mt"/>
      <sheetName val="Performance core earnings al ut"/>
      <sheetName val="Sml kjernedrift"/>
      <sheetName val="Deposits all"/>
      <sheetName val="Maturity profil Eika"/>
      <sheetName val="Deposit ratio Eika ut"/>
      <sheetName val="innskuddsdekning Eika no"/>
      <sheetName val="Kunder i Eika Økonomiservice"/>
      <sheetName val="Kunder i Eika Forvaltning"/>
      <sheetName val="EBK share of external funding"/>
      <sheetName val="Share of liquidity NOKm"/>
      <sheetName val="Share of liquidity in %"/>
      <sheetName val="EBK share of banks ext funding"/>
      <sheetName val="Vekst norske vs danske banker"/>
      <sheetName val="Tap norske vs danske banker"/>
      <sheetName val="BM andel Eika"/>
      <sheetName val="RK Eika no"/>
      <sheetName val="Innskuddsdekning alle banker"/>
      <sheetName val="Justert innskuddsdekning Eika"/>
      <sheetName val="Justert innskuddsdekning alle"/>
      <sheetName val="Risikoklassifisering Eika ut"/>
      <sheetName val="Rank on FVK 20 største"/>
      <sheetName val="Innskuddsdekning alle graf"/>
      <sheetName val="diverse tall"/>
      <sheetName val="Total funding incl EBK mt"/>
      <sheetName val="Total funding incl EBK ut"/>
      <sheetName val="Rank on loans transferred EBK"/>
      <sheetName val="Andel overført av PM lån"/>
      <sheetName val="Andel overført av PM 2023"/>
      <sheetName val="Andel overført av PM 3Q21"/>
      <sheetName val="Andel overført av PM 2020"/>
      <sheetName val="Andel overført av PM 2018"/>
      <sheetName val="Andel ovf. av PM 2017"/>
      <sheetName val="Andel ovf. av PM 2016"/>
      <sheetName val="Andel ovf. av PM 2015"/>
      <sheetName val="Andel ovf av PM lån 2014"/>
      <sheetName val="Andel ovf av PM lån 2013"/>
      <sheetName val="Andel ovf av PM lån 1H13"/>
      <sheetName val="Andel ovf av PM lån 2012"/>
      <sheetName val="Andel ovf av PM lån 1H12"/>
      <sheetName val="Utlånsvekst Eika PM og BM ut"/>
      <sheetName val="Bond porfolio Eika sampel"/>
      <sheetName val="Retail vs commercial Eika"/>
      <sheetName val="Utlånsvekst alle"/>
      <sheetName val="Rentenetto Eika QoQ ut"/>
      <sheetName val="Fordeling av inntekter Eika"/>
      <sheetName val="Fordeling av provisjon Eika"/>
      <sheetName val="Fordeling av kostnader Eika"/>
      <sheetName val="Aktiver Eika"/>
      <sheetName val="Passiver Eika"/>
      <sheetName val="Rentenetto QoQ Eika"/>
      <sheetName val="RK over tid Eika banker ut"/>
      <sheetName val="Eika bond portefolio 2018"/>
      <sheetName val="Dansk tilsynsdiamant"/>
      <sheetName val="Ex funding - likviditet over FV"/>
      <sheetName val="Eika fordeling innt. PM og BM"/>
      <sheetName val="Problem lån over EK + LLR"/>
      <sheetName val="Andel av PM vekst i EBK"/>
      <sheetName val="Graf Kjernedrift i % av RVB"/>
      <sheetName val="Vekst i NCI 2017 fordelt"/>
      <sheetName val="Moodys key fig problem loans"/>
      <sheetName val="Moodys key fig CET1 ratio"/>
      <sheetName val="CET1 ratio med SADG"/>
      <sheetName val="Moodys key fig profitability"/>
      <sheetName val="Moodys key fig likviditet"/>
      <sheetName val="Moodys key fig funding"/>
      <sheetName val="Diagram6"/>
      <sheetName val="Moodys 5 nøkkeltall"/>
      <sheetName val="Graf effekt av CRD IV og kons"/>
      <sheetName val="Eikas andel av kostnadene"/>
      <sheetName val="Eikas andel av kostnadsveksten"/>
      <sheetName val="Retailshare incl EBK"/>
      <sheetName val="NPL Eika ex SADG graf"/>
      <sheetName val="Problem ex SADG graf"/>
      <sheetName val="Eika og aksje eksponering"/>
      <sheetName val="Problem loans incl. EBK"/>
      <sheetName val="Liquidiity buffer uk"/>
      <sheetName val="Alle Terra banker"/>
      <sheetName val="Ark148"/>
      <sheetName val="Ark145"/>
      <sheetName val="EBK banker"/>
      <sheetName val="Ikke Eika banker"/>
      <sheetName val="Graf utlånsvekst Eika alle"/>
      <sheetName val="Problemlån inkl SADG"/>
      <sheetName val="PL over EK og LLR inkl SADG"/>
      <sheetName val="LB 2023 KI på 47%"/>
      <sheetName val="Eika inkl SADG"/>
      <sheetName val="Eika 2022"/>
      <sheetName val="Ark118"/>
      <sheetName val="Mindre mellom store spb"/>
      <sheetName val="Graf MREL  dansk versjon"/>
      <sheetName val="MREL"/>
      <sheetName val="Graf volum med senior"/>
      <sheetName val="Volum utstedt senior gjeld"/>
      <sheetName val="Graf nedbemanning ifbm fusjoner"/>
      <sheetName val="Nedbemmaning etter fusjon"/>
      <sheetName val="Finansskatt 2017"/>
      <sheetName val="Finansskatt 2019"/>
      <sheetName val="Finansskatt 2021"/>
      <sheetName val="Ark124"/>
      <sheetName val="Ark64"/>
      <sheetName val="Ny finansskatt"/>
      <sheetName val="Likviditet i % av FVK Eika bank"/>
      <sheetName val="Fordeling inntekter allianseløs"/>
      <sheetName val="graf utlånsvekst banker"/>
      <sheetName val="Eika banker med EK-bevis"/>
      <sheetName val="Antall banker med EK-bevis"/>
      <sheetName val="Ark67"/>
      <sheetName val="Alle banker hovedark"/>
      <sheetName val="Uavhengige banker"/>
      <sheetName val="Ark149"/>
      <sheetName val="Ark164"/>
      <sheetName val="Fordelling inntekter Spb1"/>
      <sheetName val="Sparebank1"/>
      <sheetName val="Sparebank 1 4 store"/>
      <sheetName val="SamSpar"/>
      <sheetName val="Sum volum med FO og ansvlån"/>
      <sheetName val="Alle sparebanker"/>
      <sheetName val="Bufferlikviditet alle"/>
      <sheetName val="Graf kostnader Eika vs DSS"/>
      <sheetName val="Graf snitt lønn Eika vs DSS"/>
      <sheetName val="Graf Pensjon og sosiale i % av"/>
      <sheetName val="Graf volum per årsverk Eika DSS"/>
      <sheetName val="Graf kjernedrift Eika vs DSS"/>
      <sheetName val="Graf EKF Eika vs DSS"/>
      <sheetName val="DSS banker "/>
      <sheetName val="Ark156"/>
      <sheetName val="Ark5"/>
      <sheetName val="Frende"/>
      <sheetName val="Vest norsk"/>
      <sheetName val="Østfold 2019"/>
      <sheetName val="Akershus"/>
      <sheetName val="Ark9"/>
      <sheetName val="tabell problemlån"/>
      <sheetName val="Dekket mislighold alle banker"/>
      <sheetName val="sml TG SPB1 uav"/>
      <sheetName val="Andel np"/>
      <sheetName val="sml tap på vp og utlån"/>
      <sheetName val="Sml gruppenedskrivninger"/>
      <sheetName val="sml andel personkunder"/>
      <sheetName val="Retail share sml 2018"/>
      <sheetName val="Andel av sparebankmarkedet"/>
      <sheetName val="Utlånsvekst i BM alle"/>
      <sheetName val="Utlån til BM alle"/>
      <sheetName val="Kostnadsvekst alle over år"/>
      <sheetName val="KI just for vp inkl DSS"/>
      <sheetName val="Kostandsvekst inkl DSS"/>
      <sheetName val="CI adj. net finance and div"/>
      <sheetName val="Kostandsvekst 5 år no"/>
      <sheetName val="Kostnadsvekst siste 7 år ut"/>
      <sheetName val="Kostnader i % av FVK"/>
      <sheetName val="KI ulike metoder"/>
      <sheetName val="PM andel banker no"/>
      <sheetName val="KI just for vp Eika DSS og Sams"/>
      <sheetName val="Kostnadsvekst 10 år Eika DSS og"/>
      <sheetName val="KI just for vp og utbytte E DSS"/>
      <sheetName val="Tall sml"/>
      <sheetName val="Diagram4"/>
      <sheetName val="Antall Eika banker neg res"/>
      <sheetName val="Eika banks with neg profit"/>
      <sheetName val="Res i % av FVK terra banker"/>
      <sheetName val="Rentenetto alle Eika"/>
      <sheetName val="Netto prov. alle Eika"/>
      <sheetName val="Utbytte alle Eika"/>
      <sheetName val="Vp alle Eika"/>
      <sheetName val="Andre innt. alle Eika"/>
      <sheetName val="Sum inntekter Eika"/>
      <sheetName val="Kostnader alle Eika"/>
      <sheetName val="Personalkostnader"/>
      <sheetName val="Kun lønn"/>
      <sheetName val="Kun pensjon"/>
      <sheetName val="Kun sosialekostnader"/>
      <sheetName val="Ark55"/>
      <sheetName val="Ny finansskatt Eika banker"/>
      <sheetName val="antall ansatte"/>
      <sheetName val="Antall filialer"/>
      <sheetName val="Adm.kostnader"/>
      <sheetName val="Avskrivninger"/>
      <sheetName val="Øvrige kostnader"/>
      <sheetName val="Tap på utlån"/>
      <sheetName val="Engangsposter"/>
      <sheetName val="Kjernedrift alle Terra"/>
      <sheetName val="Eika og soliditet råtall"/>
      <sheetName val="Eika og soliditet 2Q23"/>
      <sheetName val="Ark27"/>
      <sheetName val="Eika og soliditet 2023"/>
      <sheetName val="Eika og soliditet 3Q22"/>
      <sheetName val="Eika og soliditet 1Q22"/>
      <sheetName val="Eika soliditet 3Q21"/>
      <sheetName val="Eika soliditet 1Q21"/>
      <sheetName val="Eika soliditet 4Q20"/>
      <sheetName val="Eika soliditet 4Q19"/>
      <sheetName val="Eika Soliditet 3Q19"/>
      <sheetName val="Eika soliditet 2Q19"/>
      <sheetName val="Eika soliditet 1Q19"/>
      <sheetName val="Eika og soliditet 4Q18"/>
      <sheetName val="Eika og soliditet 3Q18"/>
      <sheetName val="Eika og Soliditet 2Q18"/>
      <sheetName val="Eika og soliditet 1Q18"/>
      <sheetName val="Eika og soliditet 4Q17"/>
      <sheetName val="Eika og soliditet 3Q17"/>
      <sheetName val="Eika og soliditet 2Q17"/>
      <sheetName val="Eika og soliditet 1Q17"/>
      <sheetName val="Eika og soliditet 4Q16"/>
      <sheetName val="Eika og soliditet 3Q16"/>
      <sheetName val="Eika og soliditet 2Q16"/>
      <sheetName val="Eika og soliditet 1Q16"/>
      <sheetName val="Eika og soliditet 2015"/>
      <sheetName val="Eika og soliditet inkl res 3Q15"/>
      <sheetName val="Eika og soliditet 3Q15"/>
      <sheetName val="Eika og soliditet 2Q15"/>
      <sheetName val="Eika og soliditet 1Q15"/>
      <sheetName val="Eika og soliditet 4Q14"/>
      <sheetName val="Eika og soliditet 3Q14"/>
      <sheetName val="Eika og soliditet 2Q14"/>
      <sheetName val="Eika og soliditet 1Q14"/>
      <sheetName val="Eika og soliditet 2013"/>
      <sheetName val="Eika og kredittkvalitet råtall"/>
      <sheetName val="EBK banker og kredittkval 2Q24"/>
      <sheetName val="Eika og kredittkvalitet 2Q23"/>
      <sheetName val="Ark40"/>
      <sheetName val="Eika og kredittkvalitet 2Q22"/>
      <sheetName val="Eika og kredittkvalitet 1Q22"/>
      <sheetName val="Eika og kredittkvalitet 1Q21"/>
      <sheetName val="Eika og kredittkvalitet 4Q20"/>
      <sheetName val="Eika og kredittkvalitet 4Q19"/>
      <sheetName val="Eika og kredittkvalitet 4Q18"/>
      <sheetName val="Eika og kredittkvalitet 4Q17"/>
      <sheetName val="Eika og kredittkvalitet 3Q17"/>
      <sheetName val="Eika og kredittkvalitet 2Q17"/>
      <sheetName val="Eika og kredittkvalitet 1Q17"/>
      <sheetName val="Eika og kredittkvalitet 4Q16"/>
      <sheetName val="Eika og kredittkvalitet 3Q16"/>
      <sheetName val="Eika og kredittkvalitet 2Q16"/>
      <sheetName val="Eika og kredittkvalitet 1Q16"/>
      <sheetName val="Eika og kredittkvalitet 4Q15"/>
      <sheetName val="Eika og kredittkvalitet 3Q15"/>
      <sheetName val="Eika og kredittkvalitet 2Q15"/>
      <sheetName val="Eika og kredittkvalitet 1Q15"/>
      <sheetName val="Eika og kredittkvalitet 4Q14"/>
      <sheetName val="Eika og kredittkvalitet 3Q14"/>
      <sheetName val="Eika og kredittkvalitet 2Q14"/>
      <sheetName val="Eika og kredittkvalitet 1Q14"/>
      <sheetName val="Eika og kredittkvalitet 2013"/>
      <sheetName val="Eika og bm vekst råtall"/>
      <sheetName val="Eika og BM-vekst 3Q17"/>
      <sheetName val="Eika og BM-vekst 2Q17"/>
      <sheetName val="Eika og BM-vekst 1Q17"/>
      <sheetName val="Eika og BM-vekst 4Q16"/>
      <sheetName val="Eika og BM-vekst 3Q16"/>
      <sheetName val="Eika og BM-vekst 2Q16"/>
      <sheetName val="Eika og BM-vekst 1Q16"/>
      <sheetName val="Eika og BM-vekst 2015"/>
      <sheetName val="Eika og BM-vekst 3Q15"/>
      <sheetName val="Eika og BM vekst 2Q15"/>
      <sheetName val="Eika og BM vekst 1Q15"/>
      <sheetName val="Eika og BM vekst 4Q14"/>
      <sheetName val="Eika og BM vekst 3Q14"/>
      <sheetName val="Eika og BM vekst 2Q14"/>
      <sheetName val="Eika og BM vekst 1Q14"/>
      <sheetName val="Eika og BM vekst 2013"/>
      <sheetName val="Eika og likviditet råtall"/>
      <sheetName val="Eika og likviditet 4Q18"/>
      <sheetName val="Ark97"/>
      <sheetName val="Eika og likviditet 3Q17"/>
      <sheetName val="Eika og likviditet 2Q17"/>
      <sheetName val="Eika og likviditet 1Q17"/>
      <sheetName val="Eika og likviditet 4Q16"/>
      <sheetName val="Eika og likviditet 3Q16"/>
      <sheetName val="Eika og likviditet 2Q16"/>
      <sheetName val="Eika og likviditet 1Q16"/>
      <sheetName val="Eika og likviditet 4Q15"/>
      <sheetName val="Eika og likviditet 3Q15"/>
      <sheetName val="Eika og likviditet 2Q15"/>
      <sheetName val="Eika og likviditet 1Q15"/>
      <sheetName val="Eika og likviditet 4Q14"/>
      <sheetName val="Eika og likviditet 3Q14"/>
      <sheetName val="Eika og likviditet 2Q14"/>
      <sheetName val="Eika og likviditet 1Q14"/>
      <sheetName val="Eika og likviditet 2013"/>
      <sheetName val="Råtall Eika og inntjening"/>
      <sheetName val="KI justert for netto finans"/>
      <sheetName val="Ark170"/>
      <sheetName val="Eika og inntjening 12 mnd 3Q23"/>
      <sheetName val="Eika og inntjening 12 mnd 2Q23"/>
      <sheetName val="Eika og inntjening 4Q22"/>
      <sheetName val="Eika og inntjening 12 mnd 3Q22"/>
      <sheetName val="Eika og inntjening 4Q21"/>
      <sheetName val="Eika og inntjening 1H21"/>
      <sheetName val="Eika og inntjening 4Q20"/>
      <sheetName val="Eika og inntjening 2Q19"/>
      <sheetName val="Eika og inntjening 4Q18"/>
      <sheetName val="Eika og inntjening 3Q18"/>
      <sheetName val="Eika og inntjening 2Q18"/>
      <sheetName val="Eika og inntjening 1Q18"/>
      <sheetName val="Eika og inntjening 4Q17"/>
      <sheetName val="Eika og inntjening 3Q17"/>
      <sheetName val="Eika og inntjening 2Q17"/>
      <sheetName val="Eika og inntjening 1Q17"/>
      <sheetName val="Eika og inntjening 4Q16"/>
      <sheetName val="Eika og inntjening 3Q16"/>
      <sheetName val="Eika og inntjening 2Q16"/>
      <sheetName val="Eika og inntjening 1Q16"/>
      <sheetName val="Eika og inntjening 2015"/>
      <sheetName val="Eika og inntjening 3Q15"/>
      <sheetName val="Eika og inntjening 2Q15"/>
      <sheetName val="Eika og inntjening 1Q15"/>
      <sheetName val="Eika og inntjening 4Q14"/>
      <sheetName val="Eika og inntjening 3Q14"/>
      <sheetName val="Eika og inntjening 2Q14"/>
      <sheetName val="Ark30"/>
      <sheetName val="Eika og inntjening 1Q14"/>
      <sheetName val="Eika og inntjening 2013"/>
      <sheetName val="Graf utvikling gul og rød"/>
      <sheetName val="Oppsummering 1Q17"/>
      <sheetName val="Oppsummering 4Q16"/>
      <sheetName val="Oppsummering 3Q16"/>
      <sheetName val="Oppsummering 2Q16"/>
      <sheetName val="Oppsummering 1Q16"/>
      <sheetName val="Oppsummering 2015"/>
      <sheetName val="Oppsummering 3Q15"/>
      <sheetName val="Oppsummering 2Q15"/>
      <sheetName val="Oppsummering 1Q15"/>
      <sheetName val="Oppsummering 2014"/>
      <sheetName val="Oppsummering 3Q14"/>
      <sheetName val="Oppsummering 2Q14"/>
      <sheetName val="Oppsummering 1Q14"/>
      <sheetName val="Oppsummering 2013"/>
      <sheetName val="Oppsummering 3Q13"/>
      <sheetName val="Rang on core earnings"/>
      <sheetName val="Kjerne i % RVA Eika banker"/>
      <sheetName val="Core earnings vs RWA"/>
      <sheetName val="RWA Eika banker"/>
      <sheetName val="Resultat før skatt Eika"/>
      <sheetName val="EK andel alle Eika banker"/>
      <sheetName val="Egenkapitalavkastning Eika"/>
      <sheetName val="Rank on total assets"/>
      <sheetName val="FVK alle Eika banker"/>
      <sheetName val="FVK Eika EBK dir"/>
      <sheetName val="Eika 2022 FVK inkl BK"/>
      <sheetName val="FVK inkl BK DSS banker"/>
      <sheetName val="Ark51"/>
      <sheetName val="Egenkapital alle Eika banker"/>
      <sheetName val="Eika innskuddsdekning"/>
      <sheetName val="Eika ekstern fin (senior)"/>
      <sheetName val="Eika ekstern fin (kred.inst)"/>
      <sheetName val="Innskudd i kred inst"/>
      <sheetName val="Utlån alle Eika banker"/>
      <sheetName val="Utlån inkl. EBK"/>
      <sheetName val="Utlån Eika 2020 inkl EBK"/>
      <sheetName val="Overført til EBK"/>
      <sheetName val="Ark48"/>
      <sheetName val="Ark3"/>
      <sheetName val="Lån til PM"/>
      <sheetName val="Ark115"/>
      <sheetName val="SMB rabatt mm"/>
      <sheetName val="SMB rabatt og P2G"/>
      <sheetName val="SMB del 1"/>
      <sheetName val="SMB sensitivitet"/>
      <sheetName val="SMB rabatt all minus samspar"/>
      <sheetName val="SMB utvidet alle"/>
      <sheetName val="SMB all minus samspar og kun BM"/>
      <sheetName val="Ark109"/>
      <sheetName val="SMB høringsnotat"/>
      <sheetName val="Ark49"/>
      <sheetName val="SMB høring v2"/>
      <sheetName val="Ark111"/>
      <sheetName val="Ark112"/>
      <sheetName val="Justert SMB rabatt"/>
      <sheetName val="Ark107"/>
      <sheetName val="Ark110"/>
      <sheetName val="Lån til BM"/>
      <sheetName val="Lån til Landbruk"/>
      <sheetName val="Lån til industri"/>
      <sheetName val="Lån Bygg og anlegg"/>
      <sheetName val="Lån til Hotel"/>
      <sheetName val="Lån til Shipping"/>
      <sheetName val="Lån eiendom"/>
      <sheetName val="Lån til tjeneste"/>
      <sheetName val="Lån til transport"/>
      <sheetName val="Lån til øvrige"/>
      <sheetName val="Lån offentlig"/>
      <sheetName val="Prov Graranti"/>
      <sheetName val="Prov betalingsformidl."/>
      <sheetName val="Prov forsikring"/>
      <sheetName val="Prov Sparing"/>
      <sheetName val="Prov kredittform. EBK"/>
      <sheetName val="Prov øvrige"/>
      <sheetName val="Ark29"/>
      <sheetName val="Prov inntetker over tid"/>
      <sheetName val="Eika rentemargin"/>
      <sheetName val="Eika provisjon"/>
      <sheetName val="Diagram35"/>
      <sheetName val="KI just"/>
      <sheetName val="Eika tap"/>
      <sheetName val="Eika kjernedrift i av RVB"/>
      <sheetName val="GJ FVK alle terra banker"/>
      <sheetName val="Misligholdte lån Eika"/>
      <sheetName val="Tapsutsatte lån Eika"/>
      <sheetName val="Individuelle nedskr Eika"/>
      <sheetName val="Gruppe nedskr Eika"/>
      <sheetName val="VP-gjeld ex FO og anslån"/>
      <sheetName val="Eika innskudd"/>
      <sheetName val="Søknad SFF Eika banker"/>
      <sheetName val="Size and core cap ratio"/>
      <sheetName val="Ansvarlig kapital Terra banker"/>
      <sheetName val="Kapitaldekning terra banker"/>
      <sheetName val="Kjernekapital Terra banker"/>
      <sheetName val="Ren kjernekapital Terra banker"/>
      <sheetName val="Kjernekapdek i% Eika banker"/>
      <sheetName val="Ren kjernekapitaldekning i %"/>
      <sheetName val="Misligholdte lån i% EKB banker"/>
      <sheetName val="Rank on misligholdte lån"/>
      <sheetName val="Fordeling av misligholde lån"/>
      <sheetName val="Tapsutsatte lån i % Eika banker"/>
      <sheetName val="Rank på problem lån"/>
      <sheetName val="Fordeling av problem lån"/>
      <sheetName val="Sum problemlån i % Eika banker"/>
      <sheetName val="Krav til kapitaldekning"/>
      <sheetName val="Andel personkunder Eika banker"/>
      <sheetName val="Rank on retail share"/>
      <sheetName val="RANG on PM + landbruk"/>
      <sheetName val="PM fordelt på bolig og øvrige"/>
      <sheetName val="PM portefølje"/>
      <sheetName val="Gaver over tid"/>
      <sheetName val="Gaver EBK banker"/>
      <sheetName val="Eika bank Dansk Tilsynsdiamant"/>
      <sheetName val="Graf diamant banker i brudd"/>
      <sheetName val="Store engasjementer"/>
      <sheetName val="Graf store engasjementer"/>
      <sheetName val="Graf antall store engasjmenter"/>
      <sheetName val="Antall store engasjementer"/>
      <sheetName val="Ark144"/>
      <sheetName val="Ark166"/>
      <sheetName val="Graf Bail-in-abel gjeld i %"/>
      <sheetName val="Graf Bail-in-abel gjeld inkl in"/>
      <sheetName val="Bail in-abel gjeld i % av gjeld"/>
      <sheetName val="Bail-in-abel inkl. innskudd"/>
      <sheetName val="Ren kjerne inkl. overgangsregel"/>
      <sheetName val="Ren kjerne uten overgangsregel"/>
      <sheetName val="Ren kjerne konsolidert"/>
      <sheetName val="Konsolidert RVB"/>
      <sheetName val="FO i Eika banker"/>
      <sheetName val="Ansvarlig lån i Eika bankene"/>
      <sheetName val="Eier EG"/>
      <sheetName val="Eier EBK"/>
      <sheetName val="Eier Eiendomskreditt"/>
      <sheetName val="Eier EKbevis"/>
      <sheetName val="Kfs medleminnsk"/>
      <sheetName val="Eier FO"/>
      <sheetName val="Eier Anskap"/>
      <sheetName val="Eierandel EBK"/>
      <sheetName val="Eierandel EG"/>
      <sheetName val="Graf LCR"/>
      <sheetName val="LCR nivå Eika banker"/>
      <sheetName val="NSFR nivå Eika banker"/>
      <sheetName val="Antall sparebanker"/>
      <sheetName val="Antall Eika banker"/>
      <sheetName val="Mal"/>
      <sheetName val="Ark7"/>
      <sheetName val="Diagram12"/>
      <sheetName val="GraferPres"/>
      <sheetName val="Andebu Sparebank"/>
      <sheetName val="Ankenes Sparebank"/>
      <sheetName val="Arendal og Omegns Sparekasse"/>
      <sheetName val="Askim og Spydeberg Sparebank"/>
      <sheetName val="Askim isolert"/>
      <sheetName val="Aurland Sparebank"/>
      <sheetName val="Aurskog Sparebank"/>
      <sheetName val="Ark135"/>
      <sheetName val="Skagerrak Sparebank"/>
      <sheetName val="Ark21"/>
      <sheetName val="Ark28"/>
      <sheetName val="Skagerrak Spb isolert"/>
      <sheetName val="Bamble Spb isolert"/>
      <sheetName val="Berg Sparebank"/>
      <sheetName val="Sparebanken Bien"/>
      <sheetName val="Bjugn Sparebank"/>
      <sheetName val="Birkenes Sparebank"/>
      <sheetName val="Blaker Sparebank"/>
      <sheetName val="Romsdalsbanken"/>
      <sheetName val="Ark128"/>
      <sheetName val="BFH Spb "/>
      <sheetName val="Sparebanken Din"/>
      <sheetName val="Bø isolert"/>
      <sheetName val="Cultura Sparebank"/>
      <sheetName val="Drangedal Sparebank"/>
      <sheetName val="Eidsberg Sparebank"/>
      <sheetName val="Enebakk Sparebank"/>
      <sheetName val="Etne Sparebank"/>
      <sheetName val="Etnedal Sparebank"/>
      <sheetName val="Evje og Hornnes Sparebank"/>
      <sheetName val="Fana Sparebank"/>
      <sheetName val="Fjaler Sparebank"/>
      <sheetName val="Flekkefjord Sparebank"/>
      <sheetName val="Oslofjord Sparebank"/>
      <sheetName val="Gildeskål Sparebank"/>
      <sheetName val="Gjensidige NOR Sparebank"/>
      <sheetName val="Agder Sparebank"/>
      <sheetName val="Østre Agder Spb isolert"/>
      <sheetName val="Gjerstad"/>
      <sheetName val="Sparebanken Telemark isolert"/>
      <sheetName val="Grong Sparebank"/>
      <sheetName val="Grong isolert"/>
      <sheetName val="Grue Sparebank"/>
      <sheetName val="Halden SpareBank 1"/>
      <sheetName val="Haltdalen Sparebank"/>
      <sheetName val="Sparebank 68 grader Nord"/>
      <sheetName val="Spb 68 isolert"/>
      <sheetName val="Ark139"/>
      <sheetName val="Spb 68 grader før Often fusjon"/>
      <sheetName val="Harstad islolert"/>
      <sheetName val="Haugesund Sparebank"/>
      <sheetName val="Hegra Sparebank"/>
      <sheetName val="Sparebank 1 Helgeland"/>
      <sheetName val="Hjartdal og Gransherad Spareban"/>
      <sheetName val="Hjelmeland Sparebank"/>
      <sheetName val="Hol Sparebank"/>
      <sheetName val="Holla og Lunde Sparebank"/>
      <sheetName val="Høland og Setskog Sparebank"/>
      <sheetName val="Høland isolert"/>
      <sheetName val="Hønefoss Sparebank"/>
      <sheetName val="Sogn Sparebank"/>
      <sheetName val="Indre Sogn isolert"/>
      <sheetName val="Jernbanepers. Spb."/>
      <sheetName val="Jæren Sparebank"/>
      <sheetName val="Klepp isolert"/>
      <sheetName val="Nidaros Sparebank"/>
      <sheetName val="Kragerø Sparebank"/>
      <sheetName val="Kvinesdal Sparebank"/>
      <sheetName val="SpareBank 1 Kvinnherad"/>
      <sheetName val="Larvikbanken Brulanes Sparebank"/>
      <sheetName val="Lillesands Sparebank"/>
      <sheetName val="Romerike Sparebank"/>
      <sheetName val="Romerike Spb isolert"/>
      <sheetName val="Lofoten Sparebank"/>
      <sheetName val="SpareBank 1 Lom og Skjål"/>
      <sheetName val="Luster Sparebank"/>
      <sheetName val="Marker Sparebank"/>
      <sheetName val="Meldal Sparebank"/>
      <sheetName val="Melhus Sparebank"/>
      <sheetName val="SpareBank 1 Modum"/>
      <sheetName val="Sparebanken Narvik"/>
      <sheetName val="Narvik Sparebank isolert"/>
      <sheetName val="Skue Sparebank"/>
      <sheetName val="Skue før fusjon med Hjartdal"/>
      <sheetName val="Ark120"/>
      <sheetName val="Skue isolert"/>
      <sheetName val="NESG isolert"/>
      <sheetName val="Ark57"/>
      <sheetName val="Diagram1"/>
      <sheetName val="Nesset Sparebank"/>
      <sheetName val="SpareBank 1 Nøtterøy-Tønsberg"/>
      <sheetName val="Odal Sparebank"/>
      <sheetName val="Ofoten Sparebank"/>
      <sheetName val="Ofoten isolert"/>
      <sheetName val="Oppdalsbanken"/>
      <sheetName val="Orkla Sparebank"/>
      <sheetName val="Orkdal Sparebank isolert"/>
      <sheetName val="Rindal Sparebank"/>
      <sheetName val="Sparebank1 Østfold Akershus"/>
      <sheetName val="Rygge-Vaaler før fusjon"/>
      <sheetName val="Rørosbanken Røros Sparebank"/>
      <sheetName val="Rogaland Sparebank"/>
      <sheetName val="Sandnes før fusjon"/>
      <sheetName val="Ark86"/>
      <sheetName val="Ark24"/>
      <sheetName val="Ark96"/>
      <sheetName val="Sauda Sparebank"/>
      <sheetName val="Selbu Sparebank"/>
      <sheetName val="Seljord Sparebank"/>
      <sheetName val="Setskog Sparebank"/>
      <sheetName val="Skudenes &amp; Aakra Sparebank"/>
      <sheetName val="Soknedal Sparebank"/>
      <sheetName val="SPpb 1 Sørøst før Modum"/>
      <sheetName val="Spb 1 BV fusjonert"/>
      <sheetName val="Spb1 BV"/>
      <sheetName val="Sparebank 1 Gran"/>
      <sheetName val="Sparebank 1 Gudbrandsdal"/>
      <sheetName val="Sparebank 1 Hallingdal Valdres"/>
      <sheetName val="Sparebank1 Hallingdal isolert"/>
      <sheetName val="SpareBank 1 Jevnaker"/>
      <sheetName val="Sparebank 1 Kongsberg"/>
      <sheetName val="SpareBank 1 SMN"/>
      <sheetName val="Spb 1 SMN isolert"/>
      <sheetName val="Sparebank 1 Nord-Norge"/>
      <sheetName val="Sparebank 1 Nordmøre"/>
      <sheetName val="Spb1 Nordvest isolert"/>
      <sheetName val="Sparebank 1 Ringerike Hadeland"/>
      <sheetName val="Sparebank1 Ringerike isolert"/>
      <sheetName val="Sparebank 1 Sør-Norge"/>
      <sheetName val="SRbak isolert"/>
      <sheetName val="SpareBank 1 Sørøst-Norge"/>
      <sheetName val="Sparebanken Vest"/>
      <sheetName val="Ark160"/>
      <sheetName val="VSBG isolert"/>
      <sheetName val="Sparebanken Flora-Bremanger"/>
      <sheetName val="Sparebanken Grenland"/>
      <sheetName val="SpareBank 1 Hardanger"/>
      <sheetName val="SpareBank 1 Østlandet"/>
      <sheetName val="Spb 1 Østalndet før Totens"/>
      <sheetName val="Spb 1 Østalndet isolert"/>
      <sheetName val="Ark76"/>
      <sheetName val="Bank1 Oslo Akershus"/>
      <sheetName val="Trøndelag Sparebank"/>
      <sheetName val="Hemne Spb isolert"/>
      <sheetName val="Sparebanken Møre"/>
      <sheetName val="Sparebanken Pluss"/>
      <sheetName val="Sparebanken Rana"/>
      <sheetName val="SpareBank 1 Sogn og Fjordane"/>
      <sheetName val="Sparebanken Sør"/>
      <sheetName val="Sør isolert"/>
      <sheetName val="SpareBank 1 Søre Sunnmøre"/>
      <sheetName val="SpareBank 1 Telemark"/>
      <sheetName val="Sparebank1 Telemark isolert"/>
      <sheetName val="Sparebanken Øst"/>
      <sheetName val="Spareskillingsbanken"/>
      <sheetName val="Spydeberg Sparebank"/>
      <sheetName val="Stadsbygd Sparebank"/>
      <sheetName val="Strømmen Sparebank"/>
      <sheetName val="Sunndal Sparebank"/>
      <sheetName val="Surnadal Sparebank"/>
      <sheetName val="Søgne og Greipstad Sparebank"/>
      <sheetName val="Time Sparebank"/>
      <sheetName val="Tingvoll Sparebank"/>
      <sheetName val="Tinn Sparebank"/>
      <sheetName val="Tjeldsund Sparebank"/>
      <sheetName val="Tolga-Os Sparebank"/>
      <sheetName val="Totens Sparebank"/>
      <sheetName val="Trøgstad Sparebank"/>
      <sheetName val="Tysnes Sparebank"/>
      <sheetName val="Valle Sparebank"/>
      <sheetName val="Vang Sparebank"/>
      <sheetName val="Vegårshei Sparebank"/>
      <sheetName val="Verran Sparebank"/>
      <sheetName val="Valdres Sparebank"/>
      <sheetName val="Vestre Slidre"/>
      <sheetName val="Vik Sparebank"/>
      <sheetName val="Voss Sparebank"/>
      <sheetName val="Ørland Sparebank"/>
      <sheetName val="Ørskog Sparebank"/>
      <sheetName val="Øystre Slidre Sparebank"/>
      <sheetName val="Åfjord Sparebank"/>
      <sheetName val="Aasen Sparebank"/>
      <sheetName val="Vekselbanken"/>
      <sheetName val="EBK"/>
      <sheetName val="Eika banken og EBK"/>
      <sheetName val="Graf problem lån inkl EBK"/>
      <sheetName val="Ark20"/>
      <sheetName val="Ark14"/>
      <sheetName val="2Q tall fra BSF just"/>
      <sheetName val="2Qtall fra BSF"/>
      <sheetName val="2Q14 råtall fra BSF"/>
      <sheetName val="3Q14 tall fra BSF"/>
      <sheetName val="4Q14 tall fra BSF råtall"/>
      <sheetName val="Ark26"/>
      <sheetName val="Ark32"/>
      <sheetName val="Ark65"/>
      <sheetName val="1Q15 tall fra BSF"/>
      <sheetName val="Ark73"/>
      <sheetName val="1Q15 tall fra BSF råtall"/>
      <sheetName val="2Q15 tall fra BSF råtall"/>
      <sheetName val="Ark78"/>
      <sheetName val="Ark79"/>
      <sheetName val="3Q15 tall fra BSF råtall"/>
      <sheetName val="Ark70"/>
      <sheetName val="Ark72"/>
      <sheetName val="BSF råtall 2015"/>
      <sheetName val="Ark34"/>
      <sheetName val="Ark45"/>
      <sheetName val="BSF råtall 1Q16"/>
      <sheetName val="Ark16"/>
      <sheetName val="Ark25"/>
      <sheetName val="BSF råtall 2Q16"/>
      <sheetName val="Ark33"/>
      <sheetName val="Ark37"/>
      <sheetName val="BSF råtall 3Q16"/>
      <sheetName val="Ark38"/>
      <sheetName val="Ark39"/>
      <sheetName val="BSF4Q16"/>
      <sheetName val="Ark31"/>
      <sheetName val="Ark35"/>
      <sheetName val="BSF1Q17"/>
      <sheetName val="Ark8"/>
      <sheetName val="Ark15"/>
      <sheetName val="BSF 2Q17"/>
      <sheetName val="Ark56"/>
      <sheetName val="Ark58"/>
      <sheetName val="BSF 3Q17"/>
      <sheetName val="Ark61"/>
      <sheetName val="Ark62"/>
      <sheetName val="BSF 4Q17"/>
      <sheetName val="Ark74"/>
      <sheetName val="Ark68"/>
      <sheetName val="Ark69"/>
      <sheetName val="Ark71"/>
      <sheetName val="BSF 1Q18"/>
      <sheetName val="Ark81"/>
      <sheetName val="Ark82"/>
      <sheetName val="BSF 2Q18"/>
      <sheetName val="Ark75"/>
      <sheetName val="Ark77"/>
      <sheetName val="BSF 3Q18"/>
      <sheetName val="Ark83"/>
      <sheetName val="Ark89"/>
      <sheetName val="BSF 4Q18"/>
      <sheetName val="Ark93"/>
      <sheetName val="Ark94"/>
      <sheetName val="BSF 1Q19"/>
      <sheetName val="Ark99"/>
      <sheetName val="Ark100"/>
      <sheetName val="Diagram15"/>
      <sheetName val="Ark102"/>
      <sheetName val="Ark103"/>
      <sheetName val="Ark104"/>
      <sheetName val="Ark47"/>
      <sheetName val="BSF 2Q19"/>
      <sheetName val="Ark116"/>
      <sheetName val="Ark117"/>
      <sheetName val="BSF 3Q19"/>
      <sheetName val="Ark123"/>
      <sheetName val="Ark133"/>
      <sheetName val="BSF 4Q19"/>
      <sheetName val="Ark136"/>
      <sheetName val="Ark137"/>
      <sheetName val="BSF 1Q20"/>
      <sheetName val="Ark85"/>
      <sheetName val="Ark84"/>
      <sheetName val="BSF 2Q20"/>
      <sheetName val="Ark88"/>
      <sheetName val="Ark87"/>
      <sheetName val="Ark19"/>
      <sheetName val="Ark46"/>
      <sheetName val="Ark138"/>
      <sheetName val="BSF 3Q20"/>
      <sheetName val="Ark10"/>
      <sheetName val="Ark11"/>
      <sheetName val="Ark140"/>
      <sheetName val="BSF 4Q20"/>
      <sheetName val="Ark141"/>
      <sheetName val="Ark142"/>
      <sheetName val="Ark147"/>
      <sheetName val="Ark146"/>
      <sheetName val="Ark152"/>
      <sheetName val="BSF 1Q21"/>
      <sheetName val="Ark150"/>
      <sheetName val="Ark151"/>
      <sheetName val="BSF 2Q21"/>
      <sheetName val="Ark154"/>
      <sheetName val="Ark155"/>
      <sheetName val="Ark153"/>
      <sheetName val="BSF 3Q21"/>
      <sheetName val="Ark22"/>
      <sheetName val="Ark44"/>
      <sheetName val="BSF 4Q21"/>
      <sheetName val="Ark18"/>
      <sheetName val="Ark42"/>
      <sheetName val="Ark54"/>
      <sheetName val="Ark80"/>
      <sheetName val="BSF 1Q22"/>
      <sheetName val="Ark92"/>
      <sheetName val="Ark95"/>
      <sheetName val="BSF 2Q22"/>
      <sheetName val="Ark105"/>
      <sheetName val="Ark106"/>
      <sheetName val="BSF 3Q22"/>
      <sheetName val="Ark101"/>
      <sheetName val="Ark113"/>
      <sheetName val="BSF 4Q22"/>
      <sheetName val="Ark134"/>
      <sheetName val="Ark143"/>
      <sheetName val="Ark158"/>
      <sheetName val="BSF 1Q23"/>
      <sheetName val="Ark53"/>
      <sheetName val="Ark59"/>
      <sheetName val="BSF 2Q23"/>
      <sheetName val="Ark41"/>
      <sheetName val="Ark163"/>
      <sheetName val="BSF 3Q23"/>
      <sheetName val="Ark167"/>
      <sheetName val="Ark168"/>
      <sheetName val="BSF 4Q23"/>
      <sheetName val="Ark66"/>
      <sheetName val="Ark173"/>
      <sheetName val="Ark174"/>
      <sheetName val="BSF 1Q24"/>
      <sheetName val="Ark108"/>
      <sheetName val="Ark125"/>
      <sheetName val="BSF 2Q24"/>
      <sheetName val="Ark90"/>
      <sheetName val="Ark121"/>
      <sheetName val="BSF 3Q24"/>
      <sheetName val="Ark162"/>
      <sheetName val="Ark12"/>
      <sheetName val="BSF 4Q24"/>
      <sheetName val="Ark36"/>
      <sheetName val="Ark91"/>
      <sheetName val="Ark13"/>
      <sheetName val="Ark1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/>
      <sheetData sheetId="62" refreshError="1"/>
      <sheetData sheetId="63"/>
      <sheetData sheetId="64"/>
      <sheetData sheetId="65"/>
      <sheetData sheetId="66" refreshError="1"/>
      <sheetData sheetId="67"/>
      <sheetData sheetId="68" refreshError="1"/>
      <sheetData sheetId="69"/>
      <sheetData sheetId="70" refreshError="1"/>
      <sheetData sheetId="71"/>
      <sheetData sheetId="72" refreshError="1"/>
      <sheetData sheetId="73"/>
      <sheetData sheetId="74" refreshError="1"/>
      <sheetData sheetId="75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 refreshError="1"/>
      <sheetData sheetId="275" refreshError="1"/>
      <sheetData sheetId="276"/>
      <sheetData sheetId="277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 refreshError="1"/>
      <sheetData sheetId="347" refreshError="1"/>
      <sheetData sheetId="348" refreshError="1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/>
      <sheetData sheetId="400"/>
      <sheetData sheetId="401"/>
      <sheetData sheetId="402"/>
      <sheetData sheetId="403"/>
      <sheetData sheetId="404" refreshError="1"/>
      <sheetData sheetId="405" refreshError="1"/>
      <sheetData sheetId="406" refreshError="1"/>
      <sheetData sheetId="407" refreshError="1"/>
      <sheetData sheetId="408"/>
      <sheetData sheetId="409">
        <row r="43">
          <cell r="Y43">
            <v>2.3680472066490182E-2</v>
          </cell>
        </row>
        <row r="44">
          <cell r="Y44">
            <v>5.1448484540500654E-3</v>
          </cell>
        </row>
        <row r="46">
          <cell r="Y46">
            <v>0.43925044865558877</v>
          </cell>
        </row>
        <row r="47">
          <cell r="Y47">
            <v>0.43163953219539231</v>
          </cell>
        </row>
        <row r="50">
          <cell r="Y50">
            <v>1.2715818894514407E-2</v>
          </cell>
        </row>
        <row r="52">
          <cell r="Y52">
            <v>1.3316880056173082E-2</v>
          </cell>
        </row>
        <row r="248">
          <cell r="Y248">
            <v>0.46012904595011</v>
          </cell>
        </row>
      </sheetData>
      <sheetData sheetId="410"/>
      <sheetData sheetId="411"/>
      <sheetData sheetId="412" refreshError="1"/>
      <sheetData sheetId="413"/>
      <sheetData sheetId="414" refreshError="1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/>
      <sheetData sheetId="430"/>
      <sheetData sheetId="431"/>
      <sheetData sheetId="432"/>
      <sheetData sheetId="433"/>
      <sheetData sheetId="434" refreshError="1"/>
      <sheetData sheetId="435"/>
      <sheetData sheetId="436"/>
      <sheetData sheetId="437"/>
      <sheetData sheetId="438" refreshError="1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 refreshError="1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 refreshError="1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 refreshError="1"/>
      <sheetData sheetId="652"/>
      <sheetData sheetId="653" refreshError="1"/>
      <sheetData sheetId="654"/>
      <sheetData sheetId="655"/>
      <sheetData sheetId="656"/>
      <sheetData sheetId="657"/>
      <sheetData sheetId="658" refreshError="1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 refreshError="1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 refreshError="1"/>
      <sheetData sheetId="727"/>
      <sheetData sheetId="728"/>
      <sheetData sheetId="729"/>
      <sheetData sheetId="730"/>
      <sheetData sheetId="731"/>
      <sheetData sheetId="732"/>
      <sheetData sheetId="733"/>
      <sheetData sheetId="734" refreshError="1"/>
      <sheetData sheetId="735" refreshError="1"/>
      <sheetData sheetId="736"/>
      <sheetData sheetId="737" refreshError="1"/>
      <sheetData sheetId="738" refreshError="1"/>
      <sheetData sheetId="739"/>
      <sheetData sheetId="740"/>
      <sheetData sheetId="74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 refreshError="1"/>
      <sheetData sheetId="750"/>
      <sheetData sheetId="751" refreshError="1"/>
      <sheetData sheetId="752" refreshError="1"/>
      <sheetData sheetId="753"/>
      <sheetData sheetId="754"/>
      <sheetData sheetId="755"/>
      <sheetData sheetId="756" refreshError="1"/>
      <sheetData sheetId="757" refreshError="1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 refreshError="1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 refreshError="1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D9534-602F-44E9-AAEA-20BECE0EE64D}">
  <dimension ref="A1:HN955"/>
  <sheetViews>
    <sheetView tabSelected="1" topLeftCell="CY1" workbookViewId="0">
      <selection activeCell="DJ1" sqref="DJ1:DJ1048576"/>
    </sheetView>
  </sheetViews>
  <sheetFormatPr defaultColWidth="10.25" defaultRowHeight="14.25"/>
  <cols>
    <col min="1" max="1" width="4.25" customWidth="1"/>
    <col min="2" max="2" width="29.125" bestFit="1" customWidth="1"/>
    <col min="3" max="9" width="8.375" customWidth="1"/>
    <col min="10" max="10" width="4.125" customWidth="1"/>
    <col min="11" max="14" width="8.375" customWidth="1"/>
    <col min="15" max="15" width="10" customWidth="1"/>
    <col min="16" max="16" width="10.375" customWidth="1"/>
    <col min="17" max="17" width="9.625" customWidth="1"/>
    <col min="18" max="20" width="8.375" customWidth="1"/>
    <col min="21" max="21" width="10" customWidth="1"/>
    <col min="23" max="24" width="10" customWidth="1"/>
    <col min="25" max="25" width="4.125" customWidth="1"/>
    <col min="26" max="29" width="9.375" customWidth="1"/>
    <col min="30" max="31" width="9.5" customWidth="1"/>
    <col min="32" max="36" width="10" customWidth="1"/>
    <col min="37" max="37" width="4.125" style="1" customWidth="1"/>
    <col min="38" max="40" width="10" style="1" customWidth="1"/>
    <col min="41" max="41" width="4.125" style="1" customWidth="1"/>
    <col min="42" max="43" width="10" style="1" customWidth="1"/>
    <col min="44" max="44" width="14.875" style="1" customWidth="1"/>
    <col min="45" max="45" width="12.5" style="1" customWidth="1"/>
    <col min="46" max="48" width="10" style="1" customWidth="1"/>
    <col min="49" max="49" width="3.5" style="1" customWidth="1"/>
    <col min="50" max="54" width="8.625" style="1" customWidth="1"/>
    <col min="55" max="55" width="4.125" style="1" customWidth="1"/>
    <col min="56" max="58" width="10" style="1" customWidth="1"/>
    <col min="59" max="59" width="4.125" customWidth="1"/>
    <col min="60" max="63" width="10" style="1" customWidth="1"/>
    <col min="64" max="64" width="4.125" style="1" customWidth="1"/>
    <col min="65" max="67" width="10" style="1" customWidth="1"/>
    <col min="68" max="68" width="4.125" style="1" customWidth="1"/>
    <col min="69" max="71" width="10" style="1" customWidth="1"/>
    <col min="72" max="72" width="10.375" style="1" customWidth="1"/>
    <col min="73" max="74" width="10" style="1" customWidth="1"/>
    <col min="75" max="75" width="4.125" style="1" customWidth="1"/>
    <col min="76" max="76" width="9.375" style="1" customWidth="1"/>
    <col min="77" max="77" width="10.25" style="1" customWidth="1"/>
    <col min="78" max="78" width="10.375" style="1" customWidth="1"/>
    <col min="79" max="84" width="9.375" style="1" customWidth="1"/>
    <col min="85" max="85" width="9.625" style="1" customWidth="1"/>
    <col min="86" max="99" width="9.375" style="1" customWidth="1"/>
    <col min="100" max="100" width="4.25" style="1" customWidth="1"/>
    <col min="101" max="101" width="9.375" style="1" customWidth="1"/>
    <col min="102" max="102" width="4.25" style="1" customWidth="1"/>
    <col min="111" max="111" width="4.125" customWidth="1"/>
    <col min="112" max="112" width="22.625" style="1" customWidth="1"/>
    <col min="113" max="113" width="10" customWidth="1"/>
    <col min="114" max="120" width="9.375" customWidth="1"/>
    <col min="121" max="121" width="4.125" customWidth="1"/>
    <col min="122" max="124" width="9" customWidth="1"/>
    <col min="125" max="125" width="4.125" customWidth="1"/>
    <col min="126" max="126" width="9.375" customWidth="1"/>
    <col min="129" max="129" width="4.125" customWidth="1"/>
    <col min="130" max="133" width="10.375" customWidth="1"/>
    <col min="134" max="134" width="4.125" customWidth="1"/>
    <col min="135" max="144" width="10.5" customWidth="1"/>
    <col min="145" max="145" width="4.125" customWidth="1"/>
    <col min="146" max="155" width="10.5" customWidth="1"/>
    <col min="156" max="156" width="4.125" customWidth="1"/>
    <col min="157" max="158" width="9" customWidth="1"/>
    <col min="160" max="160" width="4.125" style="1" customWidth="1"/>
    <col min="161" max="162" width="9.25" customWidth="1"/>
    <col min="164" max="164" width="4.125" style="1" customWidth="1"/>
    <col min="173" max="173" width="4.125" style="1" customWidth="1"/>
    <col min="174" max="176" width="10.25" style="1"/>
    <col min="177" max="177" width="4.125" style="1" customWidth="1"/>
    <col min="178" max="180" width="10.25" style="1"/>
    <col min="181" max="181" width="4.125" customWidth="1"/>
    <col min="182" max="182" width="9.375" customWidth="1"/>
    <col min="185" max="185" width="4.125" style="1" customWidth="1"/>
    <col min="186" max="188" width="9" customWidth="1"/>
    <col min="189" max="189" width="4.125" style="1" customWidth="1"/>
    <col min="190" max="192" width="8.375" customWidth="1"/>
    <col min="193" max="193" width="4.125" style="1" customWidth="1"/>
    <col min="194" max="194" width="9" customWidth="1"/>
    <col min="195" max="196" width="7.75" style="1" customWidth="1"/>
    <col min="197" max="197" width="4.125" style="1" customWidth="1"/>
    <col min="198" max="199" width="9" customWidth="1"/>
    <col min="200" max="200" width="8.375" customWidth="1"/>
    <col min="201" max="201" width="4.125" customWidth="1"/>
    <col min="202" max="202" width="9" customWidth="1"/>
    <col min="203" max="204" width="9.875" customWidth="1"/>
    <col min="205" max="205" width="4.125" customWidth="1"/>
    <col min="222" max="222" width="10.25" style="1"/>
  </cols>
  <sheetData>
    <row r="1" spans="1:209" ht="15.75">
      <c r="A1" s="1"/>
      <c r="B1" s="2" t="s">
        <v>0</v>
      </c>
      <c r="C1" s="3"/>
      <c r="D1" s="4"/>
      <c r="E1" s="1"/>
      <c r="F1" s="1"/>
      <c r="G1" s="1"/>
      <c r="H1" s="1"/>
      <c r="I1" s="1"/>
      <c r="J1" s="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5"/>
      <c r="AA1" s="1"/>
      <c r="AB1" s="1"/>
      <c r="AC1" s="1"/>
      <c r="AD1" s="1"/>
      <c r="AE1" s="1"/>
      <c r="AF1" s="1"/>
      <c r="AG1" s="1"/>
      <c r="AH1" s="1"/>
      <c r="AI1" s="1"/>
      <c r="AJ1" s="1"/>
      <c r="AL1" s="5"/>
      <c r="AP1" s="5"/>
      <c r="AX1" s="5"/>
      <c r="AY1" s="5"/>
      <c r="BG1" s="1"/>
      <c r="CD1" s="6"/>
      <c r="CY1" s="5"/>
      <c r="CZ1" s="1"/>
      <c r="DA1" s="1"/>
      <c r="DB1" s="1"/>
      <c r="DC1" s="1"/>
      <c r="DD1" s="1"/>
      <c r="DE1" s="1"/>
      <c r="DF1" s="1"/>
      <c r="DG1" s="1"/>
      <c r="DH1" s="5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E1" s="1"/>
      <c r="FF1" s="1"/>
      <c r="FG1" s="1"/>
      <c r="FI1" s="1"/>
      <c r="FJ1" s="1"/>
      <c r="FK1" s="1"/>
      <c r="FL1" s="1"/>
      <c r="FM1" s="1"/>
      <c r="FN1" s="1"/>
      <c r="FO1" s="1"/>
      <c r="FP1" s="1"/>
      <c r="FY1" s="1"/>
      <c r="FZ1" s="1"/>
      <c r="GA1" s="1"/>
      <c r="GB1" s="1"/>
      <c r="GD1" s="1"/>
      <c r="GE1" s="1"/>
      <c r="GF1" s="1"/>
      <c r="GH1" s="1"/>
      <c r="GI1" s="1"/>
      <c r="GJ1" s="1"/>
      <c r="GL1" s="1"/>
      <c r="GP1" s="1"/>
      <c r="GQ1" s="1"/>
      <c r="GR1" s="1"/>
      <c r="GS1" s="1"/>
      <c r="GT1" s="1"/>
      <c r="GU1" s="1"/>
      <c r="GV1" s="1"/>
      <c r="GW1" s="1"/>
      <c r="GX1" s="1"/>
      <c r="GY1" s="1"/>
    </row>
    <row r="2" spans="1:209" ht="15.75">
      <c r="A2" s="1"/>
      <c r="B2" s="2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1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9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1"/>
      <c r="DH2" s="8"/>
      <c r="DI2" s="1"/>
      <c r="DJ2" s="1"/>
      <c r="DK2" s="1"/>
      <c r="DL2" s="1"/>
      <c r="DM2" s="1"/>
      <c r="DN2" s="1"/>
      <c r="DO2" s="1"/>
      <c r="DP2" s="1"/>
      <c r="DQ2" s="1"/>
      <c r="DR2" s="5"/>
      <c r="DS2" s="1"/>
      <c r="DT2" s="1"/>
      <c r="DU2" s="1"/>
      <c r="DV2" s="5"/>
      <c r="DW2" s="1"/>
      <c r="DX2" s="1"/>
      <c r="DY2" s="1"/>
      <c r="DZ2" s="5"/>
      <c r="EA2" s="1"/>
      <c r="EB2" s="1"/>
      <c r="EC2" s="1"/>
      <c r="ED2" s="1"/>
      <c r="EE2" s="5"/>
      <c r="EF2" s="8"/>
      <c r="EG2" s="8"/>
      <c r="EH2" s="8"/>
      <c r="EI2" s="8"/>
      <c r="EJ2" s="8"/>
      <c r="EK2" s="8"/>
      <c r="EL2" s="8"/>
      <c r="EM2" s="1"/>
      <c r="EN2" s="1"/>
      <c r="EO2" s="1"/>
      <c r="EP2" s="5"/>
      <c r="EQ2" s="1"/>
      <c r="ER2" s="1"/>
      <c r="ES2" s="1"/>
      <c r="ET2" s="1"/>
      <c r="EU2" s="1"/>
      <c r="EV2" s="1"/>
      <c r="EW2" s="1"/>
      <c r="EX2" s="1"/>
      <c r="EY2" s="1"/>
      <c r="EZ2" s="1"/>
      <c r="FA2" s="5"/>
      <c r="FB2" s="1"/>
      <c r="FC2" s="1"/>
      <c r="FE2" s="5"/>
      <c r="FF2" s="1"/>
      <c r="FG2" s="1"/>
      <c r="FI2" s="1"/>
      <c r="FJ2" s="1"/>
      <c r="FK2" s="1"/>
      <c r="FL2" s="1"/>
      <c r="FM2" s="1"/>
      <c r="FN2" s="1"/>
      <c r="FO2" s="1"/>
      <c r="FP2" s="1"/>
      <c r="FR2" s="5"/>
      <c r="FV2" s="5"/>
      <c r="FY2" s="1"/>
      <c r="FZ2" s="5"/>
      <c r="GA2" s="1"/>
      <c r="GB2" s="1"/>
      <c r="GD2" s="5"/>
      <c r="GE2" s="1"/>
      <c r="GF2" s="1"/>
      <c r="GH2" s="5"/>
      <c r="GI2" s="1"/>
      <c r="GJ2" s="1"/>
      <c r="GL2" s="5"/>
      <c r="GP2" s="5"/>
      <c r="GQ2" s="1"/>
      <c r="GR2" s="1"/>
      <c r="GS2" s="1"/>
      <c r="GT2" s="5"/>
      <c r="GU2" s="1"/>
      <c r="GV2" s="1"/>
      <c r="GW2" s="1"/>
      <c r="GX2" s="5"/>
      <c r="GY2" s="1"/>
    </row>
    <row r="3" spans="1:209">
      <c r="A3" s="1"/>
      <c r="B3" s="1"/>
      <c r="C3" s="8" t="s">
        <v>1</v>
      </c>
      <c r="D3" s="8"/>
      <c r="E3" s="8"/>
      <c r="F3" s="8"/>
      <c r="G3" s="8"/>
      <c r="H3" s="8"/>
      <c r="I3" s="8"/>
      <c r="J3" s="8"/>
      <c r="K3" s="8" t="s">
        <v>2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 t="s">
        <v>3</v>
      </c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 t="s">
        <v>4</v>
      </c>
      <c r="AM3" s="8"/>
      <c r="AN3" s="8"/>
      <c r="AO3" s="8"/>
      <c r="AP3" s="8" t="s">
        <v>5</v>
      </c>
      <c r="AQ3" s="8"/>
      <c r="AR3" s="8"/>
      <c r="AS3" s="8"/>
      <c r="AT3" s="8"/>
      <c r="AU3" s="8"/>
      <c r="AV3" s="8"/>
      <c r="AW3" s="8"/>
      <c r="AX3" s="8" t="s">
        <v>6</v>
      </c>
      <c r="AY3" s="8"/>
      <c r="AZ3" s="8"/>
      <c r="BA3" s="8"/>
      <c r="BB3" s="8"/>
      <c r="BC3" s="8"/>
      <c r="BD3" s="8" t="s">
        <v>7</v>
      </c>
      <c r="BE3" s="8"/>
      <c r="BF3" s="8"/>
      <c r="BG3" s="1"/>
      <c r="BH3" s="8" t="s">
        <v>8</v>
      </c>
      <c r="BI3" s="8"/>
      <c r="BJ3" s="8"/>
      <c r="BK3" s="8"/>
      <c r="BL3" s="8"/>
      <c r="BM3" s="8"/>
      <c r="BN3" s="8"/>
      <c r="BO3" s="8"/>
      <c r="BP3" s="8"/>
      <c r="BQ3" s="8" t="s">
        <v>9</v>
      </c>
      <c r="BR3" s="8"/>
      <c r="BS3" s="8"/>
      <c r="BT3" s="9"/>
      <c r="BU3" s="8"/>
      <c r="BV3" s="8"/>
      <c r="BW3" s="8"/>
      <c r="BX3" s="8" t="s">
        <v>10</v>
      </c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 t="s">
        <v>11</v>
      </c>
      <c r="CZ3" s="8"/>
      <c r="DA3" s="8"/>
      <c r="DB3" s="8"/>
      <c r="DC3" s="8"/>
      <c r="DD3" s="8"/>
      <c r="DE3" s="8"/>
      <c r="DF3" s="8"/>
      <c r="DG3" s="1"/>
      <c r="DH3" s="8" t="s">
        <v>12</v>
      </c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8" t="s">
        <v>13</v>
      </c>
      <c r="EF3" s="8"/>
      <c r="EG3" s="8"/>
      <c r="EH3" s="8"/>
      <c r="EI3" s="8"/>
      <c r="EJ3" s="8"/>
      <c r="EK3" s="8"/>
      <c r="EL3" s="8"/>
      <c r="EM3" s="1"/>
      <c r="EN3" s="1"/>
      <c r="EO3" s="1"/>
      <c r="EP3" s="8" t="s">
        <v>13</v>
      </c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E3" s="1"/>
      <c r="FF3" s="1"/>
      <c r="FG3" s="1"/>
      <c r="FI3" s="1"/>
      <c r="FJ3" s="1"/>
      <c r="FK3" s="1"/>
      <c r="FL3" s="1"/>
      <c r="FM3" s="1"/>
      <c r="FN3" s="1"/>
      <c r="FO3" s="1"/>
      <c r="FP3" s="1"/>
      <c r="FY3" s="1"/>
      <c r="FZ3" s="1"/>
      <c r="GA3" s="1"/>
      <c r="GB3" s="1"/>
      <c r="GD3" s="1"/>
      <c r="GE3" s="1"/>
      <c r="GF3" s="1"/>
      <c r="GH3" s="1"/>
      <c r="GI3" s="1"/>
      <c r="GJ3" s="1"/>
      <c r="GL3" s="1"/>
      <c r="GP3" s="1"/>
      <c r="GQ3" s="1"/>
      <c r="GR3" s="1"/>
      <c r="GS3" s="1"/>
      <c r="GT3" s="1"/>
      <c r="GU3" s="1"/>
      <c r="GV3" s="1"/>
      <c r="GW3" s="1"/>
      <c r="GX3" s="1"/>
      <c r="GY3" s="1"/>
    </row>
    <row r="4" spans="1:209" ht="39" customHeight="1">
      <c r="A4" s="1"/>
      <c r="B4" s="10" t="s">
        <v>14</v>
      </c>
      <c r="C4" s="11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3" t="s">
        <v>21</v>
      </c>
      <c r="J4" s="14"/>
      <c r="K4" s="11" t="s">
        <v>22</v>
      </c>
      <c r="L4" s="12" t="s">
        <v>23</v>
      </c>
      <c r="M4" s="12" t="s">
        <v>24</v>
      </c>
      <c r="N4" s="15" t="s">
        <v>25</v>
      </c>
      <c r="O4" s="12" t="s">
        <v>26</v>
      </c>
      <c r="P4" s="15" t="s">
        <v>27</v>
      </c>
      <c r="Q4" s="12" t="s">
        <v>28</v>
      </c>
      <c r="R4" s="15" t="s">
        <v>29</v>
      </c>
      <c r="S4" s="12" t="s">
        <v>30</v>
      </c>
      <c r="T4" s="12" t="s">
        <v>31</v>
      </c>
      <c r="U4" s="12" t="s">
        <v>32</v>
      </c>
      <c r="V4" s="15" t="s">
        <v>33</v>
      </c>
      <c r="W4" s="12" t="s">
        <v>34</v>
      </c>
      <c r="X4" s="16" t="s">
        <v>35</v>
      </c>
      <c r="Y4" s="17"/>
      <c r="Z4" s="11" t="s">
        <v>36</v>
      </c>
      <c r="AA4" s="12" t="s">
        <v>37</v>
      </c>
      <c r="AB4" s="12" t="s">
        <v>38</v>
      </c>
      <c r="AC4" s="12" t="s">
        <v>39</v>
      </c>
      <c r="AD4" s="12" t="s">
        <v>40</v>
      </c>
      <c r="AE4" s="12" t="s">
        <v>41</v>
      </c>
      <c r="AF4" s="12" t="s">
        <v>42</v>
      </c>
      <c r="AG4" s="12" t="s">
        <v>43</v>
      </c>
      <c r="AH4" s="12" t="s">
        <v>44</v>
      </c>
      <c r="AI4" s="12" t="s">
        <v>45</v>
      </c>
      <c r="AJ4" s="13" t="s">
        <v>46</v>
      </c>
      <c r="AK4" s="18"/>
      <c r="AL4" s="11" t="s">
        <v>47</v>
      </c>
      <c r="AM4" s="12" t="s">
        <v>48</v>
      </c>
      <c r="AN4" s="13" t="s">
        <v>49</v>
      </c>
      <c r="AO4" s="17"/>
      <c r="AP4" s="19" t="s">
        <v>50</v>
      </c>
      <c r="AQ4" s="13" t="s">
        <v>51</v>
      </c>
      <c r="AR4" s="13" t="s">
        <v>52</v>
      </c>
      <c r="AS4" s="13" t="s">
        <v>53</v>
      </c>
      <c r="AT4" s="13" t="s">
        <v>54</v>
      </c>
      <c r="AU4" s="19" t="s">
        <v>55</v>
      </c>
      <c r="AV4" s="19" t="s">
        <v>56</v>
      </c>
      <c r="AW4" s="18"/>
      <c r="AX4" s="11" t="s">
        <v>57</v>
      </c>
      <c r="AY4" s="12" t="s">
        <v>58</v>
      </c>
      <c r="AZ4" s="12" t="s">
        <v>59</v>
      </c>
      <c r="BA4" s="12" t="s">
        <v>60</v>
      </c>
      <c r="BB4" s="13" t="s">
        <v>61</v>
      </c>
      <c r="BC4" s="17"/>
      <c r="BD4" s="11" t="s">
        <v>62</v>
      </c>
      <c r="BE4" s="12" t="s">
        <v>63</v>
      </c>
      <c r="BF4" s="13" t="s">
        <v>64</v>
      </c>
      <c r="BG4" s="17"/>
      <c r="BH4" s="19" t="s">
        <v>65</v>
      </c>
      <c r="BI4" s="19" t="s">
        <v>66</v>
      </c>
      <c r="BJ4" s="19" t="s">
        <v>67</v>
      </c>
      <c r="BK4" s="19" t="s">
        <v>68</v>
      </c>
      <c r="BL4" s="18"/>
      <c r="BM4" s="13" t="s">
        <v>69</v>
      </c>
      <c r="BN4" s="13" t="s">
        <v>70</v>
      </c>
      <c r="BO4" s="13" t="s">
        <v>71</v>
      </c>
      <c r="BP4" s="18"/>
      <c r="BQ4" s="19" t="s">
        <v>72</v>
      </c>
      <c r="BR4" s="13" t="s">
        <v>73</v>
      </c>
      <c r="BS4" s="13" t="s">
        <v>74</v>
      </c>
      <c r="BT4" s="19" t="s">
        <v>75</v>
      </c>
      <c r="BU4" s="13" t="s">
        <v>76</v>
      </c>
      <c r="BV4" s="13" t="s">
        <v>77</v>
      </c>
      <c r="BW4" s="17"/>
      <c r="BX4" s="11" t="s">
        <v>78</v>
      </c>
      <c r="BY4" s="12" t="s">
        <v>79</v>
      </c>
      <c r="BZ4" s="15" t="s">
        <v>80</v>
      </c>
      <c r="CA4" s="12" t="s">
        <v>81</v>
      </c>
      <c r="CB4" s="12" t="s">
        <v>82</v>
      </c>
      <c r="CC4" s="12" t="s">
        <v>83</v>
      </c>
      <c r="CD4" s="15" t="s">
        <v>84</v>
      </c>
      <c r="CE4" s="12" t="s">
        <v>85</v>
      </c>
      <c r="CF4" s="20" t="s">
        <v>86</v>
      </c>
      <c r="CG4" s="15" t="s">
        <v>87</v>
      </c>
      <c r="CH4" s="12" t="s">
        <v>88</v>
      </c>
      <c r="CI4" s="12" t="s">
        <v>89</v>
      </c>
      <c r="CJ4" s="12" t="s">
        <v>90</v>
      </c>
      <c r="CK4" s="12" t="s">
        <v>91</v>
      </c>
      <c r="CL4" s="15" t="s">
        <v>15</v>
      </c>
      <c r="CM4" s="12" t="s">
        <v>92</v>
      </c>
      <c r="CN4" s="12" t="s">
        <v>93</v>
      </c>
      <c r="CO4" s="15" t="s">
        <v>94</v>
      </c>
      <c r="CP4" s="12" t="s">
        <v>95</v>
      </c>
      <c r="CQ4" s="12" t="s">
        <v>96</v>
      </c>
      <c r="CR4" s="15" t="s">
        <v>97</v>
      </c>
      <c r="CS4" s="12" t="s">
        <v>98</v>
      </c>
      <c r="CT4" s="12" t="s">
        <v>99</v>
      </c>
      <c r="CU4" s="13" t="s">
        <v>100</v>
      </c>
      <c r="CV4" s="17"/>
      <c r="CW4" s="19" t="s">
        <v>101</v>
      </c>
      <c r="CX4" s="17"/>
      <c r="CY4" s="21">
        <v>46022</v>
      </c>
      <c r="CZ4" s="19" t="s">
        <v>102</v>
      </c>
      <c r="DA4" s="19" t="s">
        <v>103</v>
      </c>
      <c r="DB4" s="19" t="s">
        <v>104</v>
      </c>
      <c r="DC4" s="19" t="s">
        <v>105</v>
      </c>
      <c r="DD4" s="19" t="s">
        <v>106</v>
      </c>
      <c r="DE4" s="13" t="s">
        <v>107</v>
      </c>
      <c r="DF4" s="13" t="s">
        <v>108</v>
      </c>
      <c r="DG4" s="17"/>
      <c r="DH4" s="19" t="s">
        <v>109</v>
      </c>
      <c r="DI4" s="22" t="s">
        <v>110</v>
      </c>
      <c r="DJ4" s="19" t="s">
        <v>111</v>
      </c>
      <c r="DK4" s="19" t="s">
        <v>112</v>
      </c>
      <c r="DL4" s="19" t="s">
        <v>113</v>
      </c>
      <c r="DM4" s="19" t="s">
        <v>114</v>
      </c>
      <c r="DN4" s="19" t="s">
        <v>115</v>
      </c>
      <c r="DO4" s="19" t="s">
        <v>116</v>
      </c>
      <c r="DP4" s="19" t="s">
        <v>117</v>
      </c>
      <c r="DQ4" s="17"/>
      <c r="DR4" s="19" t="s">
        <v>118</v>
      </c>
      <c r="DS4" s="19" t="s">
        <v>119</v>
      </c>
      <c r="DT4" s="19" t="s">
        <v>120</v>
      </c>
      <c r="DU4" s="17"/>
      <c r="DV4" s="19" t="s">
        <v>121</v>
      </c>
      <c r="DW4" s="19" t="s">
        <v>122</v>
      </c>
      <c r="DX4" s="19" t="s">
        <v>123</v>
      </c>
      <c r="DY4" s="17"/>
      <c r="DZ4" s="19" t="s">
        <v>124</v>
      </c>
      <c r="EA4" s="12" t="s">
        <v>125</v>
      </c>
      <c r="EB4" s="13" t="s">
        <v>126</v>
      </c>
      <c r="EC4" s="13" t="s">
        <v>127</v>
      </c>
      <c r="ED4" s="17"/>
      <c r="EE4" s="11" t="s">
        <v>128</v>
      </c>
      <c r="EF4" s="12" t="s">
        <v>129</v>
      </c>
      <c r="EG4" s="12" t="s">
        <v>130</v>
      </c>
      <c r="EH4" s="12" t="s">
        <v>131</v>
      </c>
      <c r="EI4" s="12" t="s">
        <v>132</v>
      </c>
      <c r="EJ4" s="12" t="s">
        <v>133</v>
      </c>
      <c r="EK4" s="12" t="s">
        <v>134</v>
      </c>
      <c r="EL4" s="12" t="s">
        <v>135</v>
      </c>
      <c r="EM4" s="13" t="s">
        <v>136</v>
      </c>
      <c r="EN4" s="13" t="s">
        <v>137</v>
      </c>
      <c r="EO4" s="17"/>
      <c r="EP4" s="11" t="s">
        <v>128</v>
      </c>
      <c r="EQ4" s="12" t="s">
        <v>129</v>
      </c>
      <c r="ER4" s="12" t="s">
        <v>130</v>
      </c>
      <c r="ES4" s="12" t="s">
        <v>131</v>
      </c>
      <c r="ET4" s="12" t="s">
        <v>132</v>
      </c>
      <c r="EU4" s="12" t="s">
        <v>133</v>
      </c>
      <c r="EV4" s="12" t="s">
        <v>134</v>
      </c>
      <c r="EW4" s="12" t="s">
        <v>135</v>
      </c>
      <c r="EX4" s="13" t="s">
        <v>136</v>
      </c>
      <c r="EY4" s="13" t="s">
        <v>137</v>
      </c>
      <c r="EZ4" s="17"/>
      <c r="FA4" s="19" t="s">
        <v>138</v>
      </c>
      <c r="FB4" s="19" t="s">
        <v>139</v>
      </c>
      <c r="FC4" s="19" t="s">
        <v>140</v>
      </c>
      <c r="FE4" s="11" t="s">
        <v>82</v>
      </c>
      <c r="FF4" s="12" t="s">
        <v>83</v>
      </c>
      <c r="FG4" s="13" t="s">
        <v>141</v>
      </c>
      <c r="FI4" s="19" t="s">
        <v>142</v>
      </c>
      <c r="FJ4" s="19" t="s">
        <v>143</v>
      </c>
      <c r="FK4" s="19" t="s">
        <v>144</v>
      </c>
      <c r="FL4" s="12" t="s">
        <v>107</v>
      </c>
      <c r="FM4" s="19" t="s">
        <v>145</v>
      </c>
      <c r="FN4" s="19" t="s">
        <v>146</v>
      </c>
      <c r="FO4" s="19" t="s">
        <v>147</v>
      </c>
      <c r="FP4" s="13" t="s">
        <v>107</v>
      </c>
      <c r="FR4" s="19" t="s">
        <v>148</v>
      </c>
      <c r="FS4" s="19" t="s">
        <v>149</v>
      </c>
      <c r="FT4" s="13" t="s">
        <v>150</v>
      </c>
      <c r="FV4" s="19" t="s">
        <v>148</v>
      </c>
      <c r="FW4" s="19" t="s">
        <v>149</v>
      </c>
      <c r="FX4" s="13" t="s">
        <v>150</v>
      </c>
      <c r="FY4" s="17"/>
      <c r="FZ4" s="19" t="s">
        <v>151</v>
      </c>
      <c r="GA4" s="19" t="s">
        <v>152</v>
      </c>
      <c r="GB4" s="19" t="s">
        <v>153</v>
      </c>
      <c r="GD4" s="19" t="s">
        <v>154</v>
      </c>
      <c r="GE4" s="13" t="s">
        <v>155</v>
      </c>
      <c r="GF4" s="13" t="s">
        <v>155</v>
      </c>
      <c r="GH4" s="19" t="s">
        <v>156</v>
      </c>
      <c r="GI4" s="13" t="s">
        <v>157</v>
      </c>
      <c r="GJ4" s="19" t="s">
        <v>158</v>
      </c>
      <c r="GL4" s="19" t="s">
        <v>159</v>
      </c>
      <c r="GM4" s="19" t="s">
        <v>160</v>
      </c>
      <c r="GN4" s="19" t="s">
        <v>160</v>
      </c>
      <c r="GP4" s="19" t="s">
        <v>161</v>
      </c>
      <c r="GQ4" s="19" t="s">
        <v>162</v>
      </c>
      <c r="GR4" s="19" t="s">
        <v>163</v>
      </c>
      <c r="GS4" s="17"/>
      <c r="GT4" s="19" t="s">
        <v>164</v>
      </c>
      <c r="GU4" s="19" t="s">
        <v>165</v>
      </c>
      <c r="GV4" s="19" t="s">
        <v>166</v>
      </c>
      <c r="GW4" s="17"/>
      <c r="GX4" s="19" t="s">
        <v>167</v>
      </c>
      <c r="GY4" s="1"/>
    </row>
    <row r="5" spans="1:209">
      <c r="A5" s="1"/>
      <c r="B5" s="23" t="s">
        <v>168</v>
      </c>
      <c r="C5" s="24">
        <v>7983.0559999999996</v>
      </c>
      <c r="D5" s="25">
        <f t="shared" ref="D5:D50" si="0">GT5</f>
        <v>7739.1384999999991</v>
      </c>
      <c r="E5" s="25">
        <v>6618.3890000000001</v>
      </c>
      <c r="F5" s="25">
        <v>3249.3429999999998</v>
      </c>
      <c r="G5" s="25">
        <v>5549.6289999999999</v>
      </c>
      <c r="H5" s="25">
        <f t="shared" ref="H5:H50" si="1">C5+F5</f>
        <v>11232.398999999999</v>
      </c>
      <c r="I5" s="26">
        <f t="shared" ref="I5:I50" si="2">E5+F5</f>
        <v>9867.732</v>
      </c>
      <c r="J5" s="25"/>
      <c r="K5" s="27">
        <v>183.81018424000001</v>
      </c>
      <c r="L5" s="28">
        <v>65.096999999999994</v>
      </c>
      <c r="M5" s="28">
        <v>0.79100000000000004</v>
      </c>
      <c r="N5" s="29">
        <f t="shared" ref="N5:N50" si="3">K5+L5+M5</f>
        <v>249.69818423999999</v>
      </c>
      <c r="O5" s="28">
        <v>123.911</v>
      </c>
      <c r="P5" s="29">
        <f t="shared" ref="P5:P50" si="4">N5-O5</f>
        <v>125.78718423999999</v>
      </c>
      <c r="Q5" s="28">
        <v>9.3239999999999998</v>
      </c>
      <c r="R5" s="29">
        <f t="shared" ref="R5:R50" si="5">P5-Q5</f>
        <v>116.46318423999999</v>
      </c>
      <c r="S5" s="28">
        <v>7.9870000000000001</v>
      </c>
      <c r="T5" s="28">
        <v>2.1989999999999998</v>
      </c>
      <c r="U5" s="28">
        <v>0</v>
      </c>
      <c r="V5" s="29">
        <f t="shared" ref="V5:V50" si="6">R5+S5+T5+U5</f>
        <v>126.64918423999998</v>
      </c>
      <c r="W5" s="28">
        <v>31.295999999999999</v>
      </c>
      <c r="X5" s="30">
        <f t="shared" ref="X5:X50" si="7">V5-W5</f>
        <v>95.35318423999999</v>
      </c>
      <c r="Y5" s="28"/>
      <c r="Z5" s="31">
        <f t="shared" ref="Z5:Z50" si="8">K5/D5</f>
        <v>2.3750729391908421E-2</v>
      </c>
      <c r="AA5" s="32">
        <f t="shared" ref="AA5:AA50" si="9">L5/D5</f>
        <v>8.4114013465452254E-3</v>
      </c>
      <c r="AB5" s="33">
        <f t="shared" ref="AB5:AB50" si="10">O5/(N5+S5+T5)</f>
        <v>0.47679315446749015</v>
      </c>
      <c r="AC5" s="33">
        <f t="shared" ref="AC5:AC50" si="11">O5/(N5+S5)</f>
        <v>0.48086194930242138</v>
      </c>
      <c r="AD5" s="33">
        <f t="shared" ref="AD5:AD50" si="12">O5/N5</f>
        <v>0.49624309594859395</v>
      </c>
      <c r="AE5" s="32">
        <f t="shared" ref="AE5:AE50" si="13">O5/D5</f>
        <v>1.6010955224538236E-2</v>
      </c>
      <c r="AF5" s="32">
        <f t="shared" ref="AF5:AF50" si="14">X5/D5</f>
        <v>1.2320904224675654E-2</v>
      </c>
      <c r="AG5" s="32">
        <f>X5/DV5</f>
        <v>2.7277906832331621E-2</v>
      </c>
      <c r="AH5" s="32">
        <f>(P5+S5+T5)/DV5</f>
        <v>3.8898164554826226E-2</v>
      </c>
      <c r="AI5" s="32">
        <f>R5/DV5</f>
        <v>3.3316893551235148E-2</v>
      </c>
      <c r="AJ5" s="34">
        <f>X5/FZ5</f>
        <v>9.4030321854027543E-2</v>
      </c>
      <c r="AK5" s="35"/>
      <c r="AL5" s="36">
        <f t="shared" ref="AL5:AL50" si="15">(GF5-GE5)/GE5</f>
        <v>8.4750449125522528E-2</v>
      </c>
      <c r="AM5" s="33">
        <f t="shared" ref="AM5:AM50" si="16">(GN5-GM5)/GM5</f>
        <v>0.11559912906740369</v>
      </c>
      <c r="AN5" s="34">
        <f t="shared" ref="AN5:AN50" si="17">(GR5-GQ5)/GQ5</f>
        <v>4.1194665950226764E-2</v>
      </c>
      <c r="AO5" s="28"/>
      <c r="AP5" s="36">
        <f t="shared" ref="AP5:AP50" si="18">G5/E5</f>
        <v>0.8385165936907002</v>
      </c>
      <c r="AQ5" s="33">
        <f t="shared" ref="AQ5:AQ50" si="19">CN5/(CN5+CM5+CP5+CS5)</f>
        <v>0.81120861203722938</v>
      </c>
      <c r="AR5" s="33">
        <f t="shared" ref="AR5:AR50" si="20">((CM5+CP5+CS5)-CW5)/CL5</f>
        <v>4.7554220046809127E-2</v>
      </c>
      <c r="AS5" s="33">
        <f t="shared" ref="AS5:AS50" si="21">(CM5+CP5+50%*F5)/C5</f>
        <v>0.35647909350880158</v>
      </c>
      <c r="AT5" s="33">
        <f t="shared" ref="AT5:AT50" si="22">CW5/CU5</f>
        <v>0.11423307047326237</v>
      </c>
      <c r="AU5" s="37">
        <v>1.19</v>
      </c>
      <c r="AV5" s="38">
        <v>1.35</v>
      </c>
      <c r="AW5" s="28"/>
      <c r="AX5" s="36">
        <f>GB5/C5</f>
        <v>0.13436545252845528</v>
      </c>
      <c r="AY5" s="33">
        <v>0.12300000000000001</v>
      </c>
      <c r="AZ5" s="33">
        <f t="shared" ref="AZ5:AZ50" si="23">(DR5)/DX5</f>
        <v>0.28195656471377134</v>
      </c>
      <c r="BA5" s="33">
        <f t="shared" ref="BA5:BA50" si="24">(DS5)/DX5</f>
        <v>0.28465751611388063</v>
      </c>
      <c r="BB5" s="34">
        <f t="shared" ref="BB5:BB50" si="25">(DT5)/DX5</f>
        <v>0.3008632245145364</v>
      </c>
      <c r="BC5" s="33"/>
      <c r="BD5" s="36">
        <f t="shared" ref="BD5:BD50" si="26">DZ5/EC5</f>
        <v>0.22064375789849638</v>
      </c>
      <c r="BE5" s="33">
        <f t="shared" ref="BE5:BE50" si="27">EA5/EC5</f>
        <v>0.22684598535689771</v>
      </c>
      <c r="BF5" s="34">
        <f t="shared" ref="BF5:BF50" si="28">EB5/EC5</f>
        <v>0.24509764089024313</v>
      </c>
      <c r="BG5" s="25"/>
      <c r="BH5" s="39">
        <v>1.9E-2</v>
      </c>
      <c r="BI5" s="36">
        <f t="shared" ref="BI5:BI23" si="29">BH5*56.25%</f>
        <v>1.0687499999999999E-2</v>
      </c>
      <c r="BJ5" s="34">
        <f t="shared" ref="BJ5:BJ23" si="30">BH5*75%</f>
        <v>1.4249999999999999E-2</v>
      </c>
      <c r="BK5" s="39">
        <v>1.4999999999999999E-2</v>
      </c>
      <c r="BL5" s="33"/>
      <c r="BM5" s="40">
        <f t="shared" ref="BM5:BM50" si="31">BD5-(4.5%+2.5%+4.5%+2.5%+BI5)</f>
        <v>6.9956257898496382E-2</v>
      </c>
      <c r="BN5" s="41">
        <f t="shared" ref="BN5:BN50" si="32">BE5-(6%+2.5%+4.5%+2.5%+BJ5)</f>
        <v>5.7595985356897694E-2</v>
      </c>
      <c r="BO5" s="41">
        <f t="shared" ref="BO5:BO50" si="33">BF5-(8%+2.5%+4.5%+2.5%+BH5)</f>
        <v>5.1097640890243129E-2</v>
      </c>
      <c r="BP5" s="28"/>
      <c r="BQ5" s="31">
        <f>Q5/GD5</f>
        <v>1.4660734656269138E-3</v>
      </c>
      <c r="BR5" s="33">
        <f t="shared" ref="BR5:BR50" si="34">Q5/(P5+S5+T5)</f>
        <v>6.8572344261223134E-2</v>
      </c>
      <c r="BS5" s="32">
        <f>FC5/E5</f>
        <v>1.387089818987672E-2</v>
      </c>
      <c r="BT5" s="33">
        <f t="shared" ref="BT5:BT50" si="35">FC5/(GB5+FG5)</f>
        <v>8.2936961516624691E-2</v>
      </c>
      <c r="BU5" s="33">
        <f t="shared" ref="BU5:BU50" si="36">FR5/FT5</f>
        <v>0.84251182576303685</v>
      </c>
      <c r="BV5" s="34">
        <f t="shared" ref="BV5:BV50" si="37">(BU5*E5+F5)/(E5+F5)</f>
        <v>0.89437106723206516</v>
      </c>
      <c r="BW5" s="28"/>
      <c r="BX5" s="27">
        <v>78.992117769999993</v>
      </c>
      <c r="BY5" s="28">
        <v>3.24177030000001</v>
      </c>
      <c r="BZ5" s="29">
        <f t="shared" ref="BZ5:BZ50" si="38">BX5+BY5</f>
        <v>82.233888070000006</v>
      </c>
      <c r="CA5" s="25">
        <v>6618.3890000000001</v>
      </c>
      <c r="CB5" s="28">
        <v>16.257000000000001</v>
      </c>
      <c r="CC5" s="28">
        <v>17.997</v>
      </c>
      <c r="CD5" s="29">
        <f t="shared" ref="CD5:CD50" si="39">CA5-CB5-CC5</f>
        <v>6584.1350000000002</v>
      </c>
      <c r="CE5" s="28">
        <v>829.69511057</v>
      </c>
      <c r="CF5" s="28">
        <v>373.63131600000003</v>
      </c>
      <c r="CG5" s="29">
        <f t="shared" ref="CG5:CG50" si="40">CE5+CF5</f>
        <v>1203.32642657</v>
      </c>
      <c r="CH5" s="28">
        <v>0</v>
      </c>
      <c r="CI5" s="28">
        <v>0</v>
      </c>
      <c r="CJ5" s="28">
        <v>84.594216669999994</v>
      </c>
      <c r="CK5" s="28">
        <v>28.766468689999485</v>
      </c>
      <c r="CL5" s="29">
        <f t="shared" ref="CL5:CL50" si="41">BZ5+CD5+CG5+CH5+CI5+CJ5+CK5</f>
        <v>7983.0559999999996</v>
      </c>
      <c r="CM5" s="28">
        <v>17.282827000000001</v>
      </c>
      <c r="CN5" s="25">
        <v>5549.6289999999999</v>
      </c>
      <c r="CO5" s="29">
        <f t="shared" ref="CO5:CO50" si="42">CM5+CN5</f>
        <v>5566.9118269999999</v>
      </c>
      <c r="CP5" s="28">
        <v>1203.8382393099998</v>
      </c>
      <c r="CQ5" s="28">
        <v>69.223067689999652</v>
      </c>
      <c r="CR5" s="29">
        <f t="shared" ref="CR5:CR50" si="43">CP5+CQ5</f>
        <v>1273.0613069999995</v>
      </c>
      <c r="CS5" s="28">
        <v>70.435934000000003</v>
      </c>
      <c r="CT5" s="28">
        <v>1072.6469320000001</v>
      </c>
      <c r="CU5" s="42">
        <f t="shared" ref="CU5:CU50" si="44">CO5+CR5+CS5+CT5</f>
        <v>7983.0560000000005</v>
      </c>
      <c r="CV5" s="28"/>
      <c r="CW5" s="43">
        <v>911.92899864000003</v>
      </c>
      <c r="CX5" s="28"/>
      <c r="CY5" s="24">
        <v>315</v>
      </c>
      <c r="CZ5" s="25">
        <v>265</v>
      </c>
      <c r="DA5" s="25">
        <v>200</v>
      </c>
      <c r="DB5" s="25">
        <v>345</v>
      </c>
      <c r="DC5" s="25">
        <v>150</v>
      </c>
      <c r="DD5" s="25">
        <v>0</v>
      </c>
      <c r="DE5" s="26">
        <f t="shared" ref="DE5:DE50" si="45">CY5+CZ5+DA5+DB5+DC5+DD5</f>
        <v>1275</v>
      </c>
      <c r="DF5" s="34">
        <f t="shared" ref="DF5:DF50" si="46">DE5/C5</f>
        <v>0.15971327271160318</v>
      </c>
      <c r="DG5" s="25"/>
      <c r="DH5" s="44" t="s">
        <v>169</v>
      </c>
      <c r="DI5" s="45">
        <v>52.4</v>
      </c>
      <c r="DJ5" s="46">
        <v>6</v>
      </c>
      <c r="DK5" s="45" t="s">
        <v>170</v>
      </c>
      <c r="DL5" s="47" t="s">
        <v>171</v>
      </c>
      <c r="DM5" s="48" t="s">
        <v>172</v>
      </c>
      <c r="DN5" s="39">
        <v>4.6202503718890918E-2</v>
      </c>
      <c r="DO5" s="49"/>
      <c r="DP5" s="41"/>
      <c r="DQ5" s="25"/>
      <c r="DR5" s="24">
        <v>1043.9157279999999</v>
      </c>
      <c r="DS5" s="25">
        <v>1053.9157279999999</v>
      </c>
      <c r="DT5" s="26">
        <v>1113.9157279999999</v>
      </c>
      <c r="DU5" s="25"/>
      <c r="DV5" s="44">
        <f t="shared" ref="DV5:DV50" si="47">DW5/2+DX5/2</f>
        <v>3495.6195439080002</v>
      </c>
      <c r="DW5" s="25">
        <v>3288.84</v>
      </c>
      <c r="DX5" s="26">
        <v>3702.3990878159998</v>
      </c>
      <c r="DY5" s="25"/>
      <c r="DZ5" s="50">
        <v>1037.258</v>
      </c>
      <c r="EA5" s="51">
        <v>1066.415</v>
      </c>
      <c r="EB5" s="51">
        <v>1152.2170000000001</v>
      </c>
      <c r="EC5" s="52">
        <v>4701.0529999999999</v>
      </c>
      <c r="ED5" s="25"/>
      <c r="EE5" s="24">
        <v>28.51688729</v>
      </c>
      <c r="EF5" s="25">
        <v>18.156007670000001</v>
      </c>
      <c r="EG5" s="25">
        <v>167.18799999999999</v>
      </c>
      <c r="EH5" s="25">
        <v>81.506</v>
      </c>
      <c r="EI5" s="25">
        <v>624.98316749000003</v>
      </c>
      <c r="EJ5" s="25">
        <v>84.440196610000001</v>
      </c>
      <c r="EK5" s="25">
        <v>37.527999999999999</v>
      </c>
      <c r="EL5" s="25">
        <v>-2.5906000064424006E-4</v>
      </c>
      <c r="EM5" s="26">
        <v>5576.0709999999999</v>
      </c>
      <c r="EN5" s="26">
        <f t="shared" ref="EN5:EN50" si="48">EE5+EF5+EG5+EH5+EI5+EK5+EL5+EM5+EJ5</f>
        <v>6618.3890000000001</v>
      </c>
      <c r="EO5" s="45"/>
      <c r="EP5" s="36">
        <f t="shared" ref="EP5:EP50" si="49">EE5/$EN5</f>
        <v>4.3087354475537781E-3</v>
      </c>
      <c r="EQ5" s="33">
        <f t="shared" ref="EQ5:EQ50" si="50">EF5/$EN5</f>
        <v>2.7432669294597221E-3</v>
      </c>
      <c r="ER5" s="33">
        <f t="shared" ref="ER5:ER50" si="51">EG5/$EN5</f>
        <v>2.5261132278565069E-2</v>
      </c>
      <c r="ES5" s="33">
        <f t="shared" ref="ES5:ES50" si="52">EH5/$EN5</f>
        <v>1.2315081510017015E-2</v>
      </c>
      <c r="ET5" s="33">
        <f t="shared" ref="ET5:ET50" si="53">EI5/$EN5</f>
        <v>9.4431313645964299E-2</v>
      </c>
      <c r="EU5" s="33">
        <f t="shared" ref="EU5:EU50" si="54">EJ5/$EN5</f>
        <v>1.2758421514661649E-2</v>
      </c>
      <c r="EV5" s="33">
        <f t="shared" ref="EV5:EV50" si="55">EK5/$EN5</f>
        <v>5.6702620531975372E-3</v>
      </c>
      <c r="EW5" s="33">
        <f t="shared" ref="EW5:EW50" si="56">EL5/$EN5</f>
        <v>-3.9142456063588895E-8</v>
      </c>
      <c r="EX5" s="33">
        <f t="shared" ref="EX5:EX50" si="57">EM5/$EN5</f>
        <v>0.84251182576303685</v>
      </c>
      <c r="EY5" s="39">
        <f t="shared" ref="EY5:EY50" si="58">EP5+EQ5+ER5+ES5+ET5+EV5+EW5+EX5+EU5</f>
        <v>0.99999999999999989</v>
      </c>
      <c r="EZ5" s="45"/>
      <c r="FA5" s="27">
        <v>58.777999999999999</v>
      </c>
      <c r="FB5" s="28">
        <v>33.024999999999999</v>
      </c>
      <c r="FC5" s="42">
        <f t="shared" ref="FC5:FC50" si="59">FA5+FB5</f>
        <v>91.802999999999997</v>
      </c>
      <c r="FE5" s="27">
        <f>CB5</f>
        <v>16.257000000000001</v>
      </c>
      <c r="FF5" s="28">
        <f>CC5</f>
        <v>17.997</v>
      </c>
      <c r="FG5" s="42">
        <f t="shared" ref="FG5:FG50" si="60">FE5+FF5</f>
        <v>34.254000000000005</v>
      </c>
      <c r="FI5" s="53">
        <v>5965.9809999999998</v>
      </c>
      <c r="FJ5" s="54">
        <v>521.05499999999995</v>
      </c>
      <c r="FK5" s="55">
        <v>131.35300000000001</v>
      </c>
      <c r="FL5" s="56">
        <f t="shared" ref="FL5:FL50" si="61">FI5+FJ5+FK5</f>
        <v>6618.3890000000001</v>
      </c>
      <c r="FM5" s="57">
        <f t="shared" ref="FM5:FM50" si="62">FI5/FL5</f>
        <v>0.90142495401826628</v>
      </c>
      <c r="FN5" s="58">
        <f t="shared" ref="FN5:FN50" si="63">FJ5/FL5</f>
        <v>7.8728373324686712E-2</v>
      </c>
      <c r="FO5" s="59">
        <f t="shared" ref="FO5:FO50" si="64">FK5/FL5</f>
        <v>1.9846672657046906E-2</v>
      </c>
      <c r="FP5" s="60">
        <f t="shared" ref="FP5:FP50" si="65">FM5+FN5+FO5</f>
        <v>0.99999999999999989</v>
      </c>
      <c r="FR5" s="24">
        <f>FV5*E5</f>
        <v>5576.0709999999999</v>
      </c>
      <c r="FS5" s="25">
        <f>E5*FW5</f>
        <v>1042.3180000000004</v>
      </c>
      <c r="FT5" s="26">
        <f t="shared" ref="FT5:FT50" si="66">FR5+FS5</f>
        <v>6618.3890000000001</v>
      </c>
      <c r="FV5" s="36">
        <v>0.84251182576303685</v>
      </c>
      <c r="FW5" s="33">
        <v>0.15748817423696315</v>
      </c>
      <c r="FX5" s="34">
        <f t="shared" ref="FX5:FX50" si="67">FV5+FW5</f>
        <v>1</v>
      </c>
      <c r="FY5" s="45"/>
      <c r="FZ5" s="44">
        <f t="shared" ref="FZ5:FZ50" si="68">GA5/2+GB5/2</f>
        <v>1014.0684660000001</v>
      </c>
      <c r="GA5" s="25">
        <v>955.49</v>
      </c>
      <c r="GB5" s="26">
        <v>1072.6469320000001</v>
      </c>
      <c r="GD5" s="44">
        <f t="shared" ref="GD5:GD50" si="69">GE5/2+GF5/2</f>
        <v>6359.8450000000003</v>
      </c>
      <c r="GE5" s="25">
        <v>6101.3010000000004</v>
      </c>
      <c r="GF5" s="26">
        <v>6618.3890000000001</v>
      </c>
      <c r="GH5" s="44">
        <f t="shared" ref="GH5:GH50" si="70">GI5/2+GJ5/2</f>
        <v>2996.6364999999996</v>
      </c>
      <c r="GI5" s="25">
        <v>2743.93</v>
      </c>
      <c r="GJ5" s="26">
        <v>3249.3429999999998</v>
      </c>
      <c r="GL5" s="44">
        <f t="shared" ref="GL5:GL50" si="71">GM5/2+GN5/2</f>
        <v>9356.4814999999999</v>
      </c>
      <c r="GM5" s="45">
        <v>8845.2309999999998</v>
      </c>
      <c r="GN5" s="46">
        <v>9867.732</v>
      </c>
      <c r="GP5" s="44">
        <f t="shared" ref="GP5:GP50" si="72">GQ5/2+GR5/2</f>
        <v>5439.8440000000001</v>
      </c>
      <c r="GQ5" s="25">
        <v>5330.0590000000002</v>
      </c>
      <c r="GR5" s="26">
        <v>5549.6289999999999</v>
      </c>
      <c r="GS5" s="25"/>
      <c r="GT5" s="44">
        <f t="shared" ref="GT5:GT50" si="73">GU5/2+GV5/2</f>
        <v>7739.1384999999991</v>
      </c>
      <c r="GU5" s="25">
        <v>7495.2209999999995</v>
      </c>
      <c r="GV5" s="26">
        <v>7983.0559999999996</v>
      </c>
      <c r="GW5" s="25"/>
      <c r="GX5" s="61">
        <v>0.4637821766270962</v>
      </c>
      <c r="GY5" s="62"/>
      <c r="GZ5" s="121"/>
      <c r="HA5" s="122"/>
    </row>
    <row r="6" spans="1:209">
      <c r="A6" s="1"/>
      <c r="B6" s="23" t="s">
        <v>173</v>
      </c>
      <c r="C6" s="24">
        <v>19194.227999999999</v>
      </c>
      <c r="D6" s="25">
        <f t="shared" si="0"/>
        <v>18303.968499999999</v>
      </c>
      <c r="E6" s="25">
        <v>16198.895</v>
      </c>
      <c r="F6" s="25">
        <v>3392.6819999999998</v>
      </c>
      <c r="G6" s="25">
        <v>11284.168</v>
      </c>
      <c r="H6" s="25">
        <f t="shared" si="1"/>
        <v>22586.91</v>
      </c>
      <c r="I6" s="26">
        <f t="shared" si="2"/>
        <v>19591.577000000001</v>
      </c>
      <c r="J6" s="25"/>
      <c r="K6" s="27">
        <v>375.33799999999997</v>
      </c>
      <c r="L6" s="28">
        <v>59.550999999999995</v>
      </c>
      <c r="M6" s="28">
        <v>0.11599999999999999</v>
      </c>
      <c r="N6" s="29">
        <f t="shared" si="3"/>
        <v>435.00499999999994</v>
      </c>
      <c r="O6" s="28">
        <v>156.869</v>
      </c>
      <c r="P6" s="29">
        <f t="shared" si="4"/>
        <v>278.13599999999997</v>
      </c>
      <c r="Q6" s="28">
        <v>14.821000000000002</v>
      </c>
      <c r="R6" s="29">
        <f t="shared" si="5"/>
        <v>263.31499999999994</v>
      </c>
      <c r="S6" s="28">
        <v>13.414000000000001</v>
      </c>
      <c r="T6" s="28">
        <v>27.818000000000001</v>
      </c>
      <c r="U6" s="28">
        <v>0</v>
      </c>
      <c r="V6" s="29">
        <f t="shared" si="6"/>
        <v>304.54699999999991</v>
      </c>
      <c r="W6" s="28">
        <v>68.812999999999988</v>
      </c>
      <c r="X6" s="30">
        <f t="shared" si="7"/>
        <v>235.73399999999992</v>
      </c>
      <c r="Y6" s="28"/>
      <c r="Z6" s="31">
        <f t="shared" si="8"/>
        <v>2.0505826373116844E-2</v>
      </c>
      <c r="AA6" s="32">
        <f t="shared" si="9"/>
        <v>3.2534474696020153E-3</v>
      </c>
      <c r="AB6" s="33">
        <f t="shared" si="10"/>
        <v>0.32939271833141909</v>
      </c>
      <c r="AC6" s="33">
        <f t="shared" si="11"/>
        <v>0.34982683606180831</v>
      </c>
      <c r="AD6" s="33">
        <f t="shared" si="12"/>
        <v>0.36061424581326657</v>
      </c>
      <c r="AE6" s="32">
        <f t="shared" si="13"/>
        <v>8.5702179830565162E-3</v>
      </c>
      <c r="AF6" s="32">
        <f t="shared" si="14"/>
        <v>1.287884646436099E-2</v>
      </c>
      <c r="AG6" s="32">
        <f>X6/DV6</f>
        <v>2.4023717375080668E-2</v>
      </c>
      <c r="AH6" s="32">
        <f>(P6+S6+T6)/DV6</f>
        <v>3.25468815302195E-2</v>
      </c>
      <c r="AI6" s="32">
        <f>R6/DV6</f>
        <v>2.6834504741018974E-2</v>
      </c>
      <c r="AJ6" s="34">
        <f>X6/FZ6</f>
        <v>0.11403447243322784</v>
      </c>
      <c r="AK6" s="35"/>
      <c r="AL6" s="36">
        <f t="shared" si="15"/>
        <v>0.10233106525721078</v>
      </c>
      <c r="AM6" s="33">
        <f t="shared" si="16"/>
        <v>0.13330295238387774</v>
      </c>
      <c r="AN6" s="34">
        <f t="shared" si="17"/>
        <v>8.3222691200021862E-2</v>
      </c>
      <c r="AO6" s="28"/>
      <c r="AP6" s="36">
        <f t="shared" si="18"/>
        <v>0.69660109532162529</v>
      </c>
      <c r="AQ6" s="33">
        <f t="shared" si="19"/>
        <v>0.6672610271019016</v>
      </c>
      <c r="AR6" s="33">
        <f t="shared" si="20"/>
        <v>0.16296237598094596</v>
      </c>
      <c r="AS6" s="33">
        <f t="shared" si="21"/>
        <v>0.35413797314484341</v>
      </c>
      <c r="AT6" s="33">
        <f t="shared" si="22"/>
        <v>0.13019903691880708</v>
      </c>
      <c r="AU6" s="37">
        <v>2.27</v>
      </c>
      <c r="AV6" s="38">
        <v>1.39</v>
      </c>
      <c r="AW6" s="28"/>
      <c r="AX6" s="36">
        <f>GB6/C6</f>
        <v>0.10979269392861229</v>
      </c>
      <c r="AY6" s="33">
        <v>0.1119</v>
      </c>
      <c r="AZ6" s="33">
        <f t="shared" si="23"/>
        <v>0.19223468411192476</v>
      </c>
      <c r="BA6" s="33">
        <f t="shared" si="24"/>
        <v>0.21438665124222445</v>
      </c>
      <c r="BB6" s="34">
        <f t="shared" si="25"/>
        <v>0.24329489678364263</v>
      </c>
      <c r="BC6" s="33"/>
      <c r="BD6" s="36">
        <f t="shared" si="26"/>
        <v>0.17584604116487151</v>
      </c>
      <c r="BE6" s="33">
        <f t="shared" si="27"/>
        <v>0.19772283938051238</v>
      </c>
      <c r="BF6" s="34">
        <f t="shared" si="28"/>
        <v>0.22655003321682451</v>
      </c>
      <c r="BG6" s="25"/>
      <c r="BH6" s="39">
        <v>2.7E-2</v>
      </c>
      <c r="BI6" s="63">
        <f t="shared" si="29"/>
        <v>1.51875E-2</v>
      </c>
      <c r="BJ6" s="64">
        <f t="shared" si="30"/>
        <v>2.0250000000000001E-2</v>
      </c>
      <c r="BK6" s="39"/>
      <c r="BL6" s="33"/>
      <c r="BM6" s="39">
        <f t="shared" si="31"/>
        <v>2.0658541164871508E-2</v>
      </c>
      <c r="BN6" s="34">
        <f t="shared" si="32"/>
        <v>2.2472839380512394E-2</v>
      </c>
      <c r="BO6" s="34">
        <f t="shared" si="33"/>
        <v>2.4550033216824502E-2</v>
      </c>
      <c r="BP6" s="28"/>
      <c r="BQ6" s="31">
        <f>Q6/GD6</f>
        <v>9.5947364833235381E-4</v>
      </c>
      <c r="BR6" s="33">
        <f t="shared" si="34"/>
        <v>4.6407279376769132E-2</v>
      </c>
      <c r="BS6" s="32">
        <f>FC6/E6</f>
        <v>5.3786384812050453E-3</v>
      </c>
      <c r="BT6" s="33">
        <f t="shared" si="35"/>
        <v>4.0267072997703525E-2</v>
      </c>
      <c r="BU6" s="33">
        <f t="shared" si="36"/>
        <v>0.67842689269854517</v>
      </c>
      <c r="BV6" s="34">
        <f t="shared" si="37"/>
        <v>0.73411384902807975</v>
      </c>
      <c r="BW6" s="28"/>
      <c r="BX6" s="27">
        <v>75.034999999999997</v>
      </c>
      <c r="BY6" s="28">
        <v>650.36400000000003</v>
      </c>
      <c r="BZ6" s="29">
        <f t="shared" si="38"/>
        <v>725.399</v>
      </c>
      <c r="CA6" s="25">
        <v>16198.895</v>
      </c>
      <c r="CB6" s="28">
        <v>15.96</v>
      </c>
      <c r="CC6" s="28">
        <v>40.406999999999996</v>
      </c>
      <c r="CD6" s="29">
        <f t="shared" si="39"/>
        <v>16142.528000000002</v>
      </c>
      <c r="CE6" s="28">
        <v>1767.5520000000001</v>
      </c>
      <c r="CF6" s="28">
        <v>449.30900000000008</v>
      </c>
      <c r="CG6" s="29">
        <f t="shared" si="40"/>
        <v>2216.8610000000003</v>
      </c>
      <c r="CH6" s="28">
        <v>46.853999999999999</v>
      </c>
      <c r="CI6" s="28">
        <v>0</v>
      </c>
      <c r="CJ6" s="28">
        <v>43.064</v>
      </c>
      <c r="CK6" s="28">
        <v>19.521999999995508</v>
      </c>
      <c r="CL6" s="29">
        <f t="shared" si="41"/>
        <v>19194.227999999999</v>
      </c>
      <c r="CM6" s="28">
        <v>26.823</v>
      </c>
      <c r="CN6" s="25">
        <v>11284.168</v>
      </c>
      <c r="CO6" s="29">
        <f t="shared" si="42"/>
        <v>11310.991</v>
      </c>
      <c r="CP6" s="28">
        <v>5074.241</v>
      </c>
      <c r="CQ6" s="28">
        <v>175.66699999999901</v>
      </c>
      <c r="CR6" s="29">
        <f t="shared" si="43"/>
        <v>5249.9079999999994</v>
      </c>
      <c r="CS6" s="28">
        <v>525.94299999999998</v>
      </c>
      <c r="CT6" s="28">
        <v>2107.386</v>
      </c>
      <c r="CU6" s="42">
        <f t="shared" si="44"/>
        <v>19194.227999999996</v>
      </c>
      <c r="CV6" s="28"/>
      <c r="CW6" s="43">
        <v>2499.0700000000002</v>
      </c>
      <c r="CX6" s="28"/>
      <c r="CY6" s="24">
        <v>465</v>
      </c>
      <c r="CZ6" s="25">
        <v>850</v>
      </c>
      <c r="DA6" s="25">
        <v>1375</v>
      </c>
      <c r="DB6" s="25">
        <v>925</v>
      </c>
      <c r="DC6" s="25">
        <v>1250</v>
      </c>
      <c r="DD6" s="25">
        <v>750</v>
      </c>
      <c r="DE6" s="26">
        <f t="shared" si="45"/>
        <v>5615</v>
      </c>
      <c r="DF6" s="34">
        <f t="shared" si="46"/>
        <v>0.29253586025965722</v>
      </c>
      <c r="DG6" s="25"/>
      <c r="DH6" s="44" t="s">
        <v>169</v>
      </c>
      <c r="DI6" s="45">
        <v>70.599999999999994</v>
      </c>
      <c r="DJ6" s="46">
        <v>8</v>
      </c>
      <c r="DK6" s="45" t="s">
        <v>170</v>
      </c>
      <c r="DL6" s="47" t="s">
        <v>171</v>
      </c>
      <c r="DM6" s="48" t="s">
        <v>174</v>
      </c>
      <c r="DN6" s="39">
        <v>0.3693968992865625</v>
      </c>
      <c r="DO6" s="65" t="s">
        <v>175</v>
      </c>
      <c r="DP6" s="66" t="s">
        <v>176</v>
      </c>
      <c r="DQ6" s="25"/>
      <c r="DR6" s="24">
        <v>2001.2240000000002</v>
      </c>
      <c r="DS6" s="25">
        <v>2231.8330000000001</v>
      </c>
      <c r="DT6" s="26">
        <v>2532.777</v>
      </c>
      <c r="DU6" s="25"/>
      <c r="DV6" s="44">
        <f t="shared" si="47"/>
        <v>9812.5529999999999</v>
      </c>
      <c r="DW6" s="25">
        <v>9214.7890000000007</v>
      </c>
      <c r="DX6" s="26">
        <v>10410.316999999999</v>
      </c>
      <c r="DY6" s="25"/>
      <c r="DZ6" s="24">
        <v>1993.6769999999999</v>
      </c>
      <c r="EA6" s="25">
        <v>2241.7080000000001</v>
      </c>
      <c r="EB6" s="25">
        <v>2568.54</v>
      </c>
      <c r="EC6" s="67">
        <v>11337.628000000001</v>
      </c>
      <c r="ED6" s="25"/>
      <c r="EE6" s="24">
        <v>15.936</v>
      </c>
      <c r="EF6" s="25">
        <v>12.271000000000001</v>
      </c>
      <c r="EG6" s="25">
        <v>2143.09</v>
      </c>
      <c r="EH6" s="25">
        <v>213.19200000000001</v>
      </c>
      <c r="EI6" s="25">
        <v>2457.1109999999999</v>
      </c>
      <c r="EJ6" s="25">
        <v>278.72999999999996</v>
      </c>
      <c r="EK6" s="25">
        <v>7.0749999999999993</v>
      </c>
      <c r="EL6" s="25">
        <v>81.723999999998341</v>
      </c>
      <c r="EM6" s="26">
        <v>10989.766</v>
      </c>
      <c r="EN6" s="26">
        <f t="shared" si="48"/>
        <v>16198.894999999997</v>
      </c>
      <c r="EO6" s="45"/>
      <c r="EP6" s="36">
        <f t="shared" si="49"/>
        <v>9.8377080658896806E-4</v>
      </c>
      <c r="EQ6" s="33">
        <f t="shared" si="50"/>
        <v>7.5752080620313932E-4</v>
      </c>
      <c r="ER6" s="33">
        <f t="shared" si="51"/>
        <v>0.132298530239254</v>
      </c>
      <c r="ES6" s="33">
        <f t="shared" si="52"/>
        <v>1.3160897703207537E-2</v>
      </c>
      <c r="ET6" s="33">
        <f t="shared" si="53"/>
        <v>0.15168386485621399</v>
      </c>
      <c r="EU6" s="33">
        <f t="shared" si="54"/>
        <v>1.7206729224431668E-2</v>
      </c>
      <c r="EV6" s="33">
        <f t="shared" si="55"/>
        <v>4.3675818628369407E-4</v>
      </c>
      <c r="EW6" s="33">
        <f t="shared" si="56"/>
        <v>5.045035479271787E-3</v>
      </c>
      <c r="EX6" s="33">
        <f t="shared" si="57"/>
        <v>0.67842689269854528</v>
      </c>
      <c r="EY6" s="39">
        <f t="shared" si="58"/>
        <v>1</v>
      </c>
      <c r="EZ6" s="45"/>
      <c r="FA6" s="27">
        <v>55.353999999999999</v>
      </c>
      <c r="FB6" s="28">
        <v>31.774000000000001</v>
      </c>
      <c r="FC6" s="42">
        <f t="shared" si="59"/>
        <v>87.128</v>
      </c>
      <c r="FE6" s="27">
        <f>CB6</f>
        <v>15.96</v>
      </c>
      <c r="FF6" s="28">
        <f>CC6</f>
        <v>40.406999999999996</v>
      </c>
      <c r="FG6" s="42">
        <f t="shared" si="60"/>
        <v>56.366999999999997</v>
      </c>
      <c r="FI6" s="53">
        <v>14432.029</v>
      </c>
      <c r="FJ6" s="54">
        <v>1631.278</v>
      </c>
      <c r="FK6" s="55">
        <v>83.043999999999997</v>
      </c>
      <c r="FL6" s="56">
        <f t="shared" si="61"/>
        <v>16146.351000000001</v>
      </c>
      <c r="FM6" s="57">
        <f t="shared" si="62"/>
        <v>0.89382604156196033</v>
      </c>
      <c r="FN6" s="58">
        <f t="shared" si="63"/>
        <v>0.10103075301657941</v>
      </c>
      <c r="FO6" s="59">
        <f t="shared" si="64"/>
        <v>5.1432054214602414E-3</v>
      </c>
      <c r="FP6" s="61">
        <f t="shared" si="65"/>
        <v>1</v>
      </c>
      <c r="FR6" s="24">
        <f>FV6*E6</f>
        <v>10989.766</v>
      </c>
      <c r="FS6" s="25">
        <f>E6*FW6</f>
        <v>5209.1289999999999</v>
      </c>
      <c r="FT6" s="26">
        <f t="shared" si="66"/>
        <v>16198.895</v>
      </c>
      <c r="FV6" s="36">
        <v>0.67842689269854517</v>
      </c>
      <c r="FW6" s="33">
        <v>0.32157310730145483</v>
      </c>
      <c r="FX6" s="34">
        <f t="shared" si="67"/>
        <v>1</v>
      </c>
      <c r="FY6" s="45"/>
      <c r="FZ6" s="44">
        <f t="shared" si="68"/>
        <v>2067.2169999999996</v>
      </c>
      <c r="GA6" s="25">
        <v>2027.0479999999998</v>
      </c>
      <c r="GB6" s="26">
        <v>2107.386</v>
      </c>
      <c r="GD6" s="44">
        <f t="shared" si="69"/>
        <v>15447.011</v>
      </c>
      <c r="GE6" s="25">
        <v>14695.127</v>
      </c>
      <c r="GF6" s="26">
        <v>16198.895</v>
      </c>
      <c r="GH6" s="44">
        <f t="shared" si="70"/>
        <v>2992.3519999999999</v>
      </c>
      <c r="GI6" s="25">
        <v>2592.0219999999999</v>
      </c>
      <c r="GJ6" s="26">
        <v>3392.6819999999998</v>
      </c>
      <c r="GL6" s="44">
        <f t="shared" si="71"/>
        <v>18439.363000000001</v>
      </c>
      <c r="GM6" s="45">
        <v>17287.149000000001</v>
      </c>
      <c r="GN6" s="46">
        <v>19591.577000000001</v>
      </c>
      <c r="GP6" s="44">
        <f t="shared" si="72"/>
        <v>10850.693499999999</v>
      </c>
      <c r="GQ6" s="25">
        <v>10417.218999999999</v>
      </c>
      <c r="GR6" s="26">
        <v>11284.168</v>
      </c>
      <c r="GS6" s="25"/>
      <c r="GT6" s="44">
        <f t="shared" si="73"/>
        <v>18303.968499999999</v>
      </c>
      <c r="GU6" s="25">
        <v>17413.708999999999</v>
      </c>
      <c r="GV6" s="26">
        <v>19194.227999999999</v>
      </c>
      <c r="GW6" s="25"/>
      <c r="GX6" s="61">
        <v>0.54236705951393305</v>
      </c>
      <c r="GY6" s="62"/>
      <c r="GZ6" s="121"/>
      <c r="HA6" s="122"/>
    </row>
    <row r="7" spans="1:209">
      <c r="A7" s="1"/>
      <c r="B7" s="23" t="s">
        <v>177</v>
      </c>
      <c r="C7" s="24">
        <v>4383.7539999999999</v>
      </c>
      <c r="D7" s="25">
        <f t="shared" si="0"/>
        <v>4256.1579999999994</v>
      </c>
      <c r="E7" s="25">
        <v>3482.1039999999998</v>
      </c>
      <c r="F7" s="25">
        <v>1802.9580000000001</v>
      </c>
      <c r="G7" s="25">
        <v>3123.7190000000001</v>
      </c>
      <c r="H7" s="25">
        <f t="shared" si="1"/>
        <v>6186.7119999999995</v>
      </c>
      <c r="I7" s="26">
        <f t="shared" si="2"/>
        <v>5285.0619999999999</v>
      </c>
      <c r="J7" s="25"/>
      <c r="K7" s="27">
        <v>108.764</v>
      </c>
      <c r="L7" s="28">
        <v>32.487000000000002</v>
      </c>
      <c r="M7" s="28">
        <v>0</v>
      </c>
      <c r="N7" s="29">
        <f t="shared" si="3"/>
        <v>141.251</v>
      </c>
      <c r="O7" s="28">
        <v>63.917999999999999</v>
      </c>
      <c r="P7" s="29">
        <f t="shared" si="4"/>
        <v>77.332999999999998</v>
      </c>
      <c r="Q7" s="28">
        <v>1.3240000000000001</v>
      </c>
      <c r="R7" s="29">
        <f t="shared" si="5"/>
        <v>76.009</v>
      </c>
      <c r="S7" s="28">
        <v>7.9459999999999997</v>
      </c>
      <c r="T7" s="28">
        <v>5.016</v>
      </c>
      <c r="U7" s="28">
        <v>0</v>
      </c>
      <c r="V7" s="29">
        <f t="shared" si="6"/>
        <v>88.971000000000004</v>
      </c>
      <c r="W7" s="28">
        <v>20.286000000000001</v>
      </c>
      <c r="X7" s="30">
        <f t="shared" si="7"/>
        <v>68.685000000000002</v>
      </c>
      <c r="Y7" s="28"/>
      <c r="Z7" s="31">
        <f t="shared" si="8"/>
        <v>2.555450244093382E-2</v>
      </c>
      <c r="AA7" s="32">
        <f t="shared" si="9"/>
        <v>7.6329403184750202E-3</v>
      </c>
      <c r="AB7" s="33">
        <f t="shared" si="10"/>
        <v>0.41447867559803647</v>
      </c>
      <c r="AC7" s="33">
        <f t="shared" si="11"/>
        <v>0.42841343994852443</v>
      </c>
      <c r="AD7" s="33">
        <f t="shared" si="12"/>
        <v>0.45251361052311134</v>
      </c>
      <c r="AE7" s="32">
        <f t="shared" si="13"/>
        <v>1.5017769547089183E-2</v>
      </c>
      <c r="AF7" s="32">
        <f t="shared" si="14"/>
        <v>1.6137793756716742E-2</v>
      </c>
      <c r="AG7" s="32">
        <f>X7/DV7</f>
        <v>3.0866291906097448E-2</v>
      </c>
      <c r="AH7" s="32">
        <f>(P7+S7+T7)/DV7</f>
        <v>4.0577590851875504E-2</v>
      </c>
      <c r="AI7" s="32">
        <f>R7/DV7</f>
        <v>3.4157617842186225E-2</v>
      </c>
      <c r="AJ7" s="34">
        <f>X7/FZ7</f>
        <v>8.772702889110276E-2</v>
      </c>
      <c r="AK7" s="35"/>
      <c r="AL7" s="36">
        <f t="shared" si="15"/>
        <v>6.5303738639419504E-2</v>
      </c>
      <c r="AM7" s="33">
        <f t="shared" si="16"/>
        <v>0.10875837511845335</v>
      </c>
      <c r="AN7" s="34">
        <f t="shared" si="17"/>
        <v>3.7676975716705932E-2</v>
      </c>
      <c r="AO7" s="28"/>
      <c r="AP7" s="36">
        <f t="shared" si="18"/>
        <v>0.89707803098356631</v>
      </c>
      <c r="AQ7" s="33">
        <f t="shared" si="19"/>
        <v>0.89215416348453525</v>
      </c>
      <c r="AR7" s="33">
        <f t="shared" si="20"/>
        <v>-4.4708485010792137E-2</v>
      </c>
      <c r="AS7" s="33">
        <f t="shared" si="21"/>
        <v>0.29177777767639335</v>
      </c>
      <c r="AT7" s="33">
        <f t="shared" si="22"/>
        <v>0.13084538959074804</v>
      </c>
      <c r="AU7" s="37">
        <v>1.9</v>
      </c>
      <c r="AV7" s="38">
        <v>1.4</v>
      </c>
      <c r="AW7" s="28"/>
      <c r="AX7" s="36">
        <f>GB7/C7</f>
        <v>0.18474394320484225</v>
      </c>
      <c r="AY7" s="33">
        <v>0.1699</v>
      </c>
      <c r="AZ7" s="33">
        <f t="shared" si="23"/>
        <v>0.32606166993539593</v>
      </c>
      <c r="BA7" s="33">
        <f t="shared" si="24"/>
        <v>0.32606166993539593</v>
      </c>
      <c r="BB7" s="34">
        <f t="shared" si="25"/>
        <v>0.32606166993539593</v>
      </c>
      <c r="BC7" s="33"/>
      <c r="BD7" s="36">
        <f t="shared" si="26"/>
        <v>0.26019438267029077</v>
      </c>
      <c r="BE7" s="33">
        <f t="shared" si="27"/>
        <v>0.2638250555967383</v>
      </c>
      <c r="BF7" s="34">
        <f t="shared" si="28"/>
        <v>0.26871559179639237</v>
      </c>
      <c r="BG7" s="25"/>
      <c r="BH7" s="39">
        <v>0.02</v>
      </c>
      <c r="BI7" s="63">
        <f t="shared" si="29"/>
        <v>1.125E-2</v>
      </c>
      <c r="BJ7" s="64">
        <f t="shared" si="30"/>
        <v>1.4999999999999999E-2</v>
      </c>
      <c r="BK7" s="39">
        <v>1.4999999999999999E-2</v>
      </c>
      <c r="BL7" s="33"/>
      <c r="BM7" s="39">
        <f t="shared" si="31"/>
        <v>0.10894438267029075</v>
      </c>
      <c r="BN7" s="34">
        <f t="shared" si="32"/>
        <v>9.3825055596738316E-2</v>
      </c>
      <c r="BO7" s="34">
        <f t="shared" si="33"/>
        <v>7.3715591796392366E-2</v>
      </c>
      <c r="BP7" s="28"/>
      <c r="BQ7" s="31">
        <f>Q7/GD7</f>
        <v>3.92252538346463E-4</v>
      </c>
      <c r="BR7" s="33">
        <f t="shared" si="34"/>
        <v>1.4663048895287668E-2</v>
      </c>
      <c r="BS7" s="32">
        <f>FC7/E7</f>
        <v>1.0658211242398274E-2</v>
      </c>
      <c r="BT7" s="33">
        <f t="shared" si="35"/>
        <v>4.4985672657806827E-2</v>
      </c>
      <c r="BU7" s="33">
        <f t="shared" si="36"/>
        <v>0.818954574590535</v>
      </c>
      <c r="BV7" s="34">
        <f t="shared" si="37"/>
        <v>0.88071682035139798</v>
      </c>
      <c r="BW7" s="28"/>
      <c r="BX7" s="27">
        <v>74.236000000000004</v>
      </c>
      <c r="BY7" s="28">
        <v>94.546999999999997</v>
      </c>
      <c r="BZ7" s="29">
        <f t="shared" si="38"/>
        <v>168.78300000000002</v>
      </c>
      <c r="CA7" s="25">
        <v>3482.1039999999998</v>
      </c>
      <c r="CB7" s="28">
        <v>1.411</v>
      </c>
      <c r="CC7" s="28">
        <v>13.712999999999999</v>
      </c>
      <c r="CD7" s="29">
        <f t="shared" si="39"/>
        <v>3466.9799999999996</v>
      </c>
      <c r="CE7" s="28">
        <v>383.00900000000001</v>
      </c>
      <c r="CF7" s="28">
        <v>293.19599999999997</v>
      </c>
      <c r="CG7" s="29">
        <f t="shared" si="40"/>
        <v>676.20499999999993</v>
      </c>
      <c r="CH7" s="28">
        <v>30.076000000000001</v>
      </c>
      <c r="CI7" s="28">
        <v>0</v>
      </c>
      <c r="CJ7" s="28">
        <v>24.78</v>
      </c>
      <c r="CK7" s="28">
        <v>16.930000000000057</v>
      </c>
      <c r="CL7" s="29">
        <f t="shared" si="41"/>
        <v>4383.753999999999</v>
      </c>
      <c r="CM7" s="28">
        <v>0</v>
      </c>
      <c r="CN7" s="25">
        <v>3123.7190000000001</v>
      </c>
      <c r="CO7" s="29">
        <f t="shared" si="42"/>
        <v>3123.7190000000001</v>
      </c>
      <c r="CP7" s="28">
        <v>377.60300000000001</v>
      </c>
      <c r="CQ7" s="28">
        <v>72.559999999999832</v>
      </c>
      <c r="CR7" s="29">
        <f t="shared" si="43"/>
        <v>450.16299999999984</v>
      </c>
      <c r="CS7" s="28">
        <v>0</v>
      </c>
      <c r="CT7" s="28">
        <v>809.87199999999996</v>
      </c>
      <c r="CU7" s="42">
        <f t="shared" si="44"/>
        <v>4383.7539999999999</v>
      </c>
      <c r="CV7" s="28"/>
      <c r="CW7" s="43">
        <v>573.59400000000005</v>
      </c>
      <c r="CX7" s="28"/>
      <c r="CY7" s="24">
        <v>50</v>
      </c>
      <c r="CZ7" s="25">
        <v>100</v>
      </c>
      <c r="DA7" s="25">
        <v>100</v>
      </c>
      <c r="DB7" s="25">
        <v>125</v>
      </c>
      <c r="DC7" s="25">
        <v>0</v>
      </c>
      <c r="DD7" s="25">
        <v>0</v>
      </c>
      <c r="DE7" s="26">
        <f t="shared" si="45"/>
        <v>375</v>
      </c>
      <c r="DF7" s="34">
        <f t="shared" si="46"/>
        <v>8.5543121260910168E-2</v>
      </c>
      <c r="DG7" s="25"/>
      <c r="DH7" s="44" t="s">
        <v>169</v>
      </c>
      <c r="DI7" s="45">
        <v>25.6</v>
      </c>
      <c r="DJ7" s="46">
        <v>2</v>
      </c>
      <c r="DK7" s="45" t="s">
        <v>170</v>
      </c>
      <c r="DL7" s="44"/>
      <c r="DM7" s="45"/>
      <c r="DN7" s="39" t="s">
        <v>178</v>
      </c>
      <c r="DO7" s="36"/>
      <c r="DP7" s="34"/>
      <c r="DQ7" s="25"/>
      <c r="DR7" s="24">
        <v>798.34699999999998</v>
      </c>
      <c r="DS7" s="25">
        <v>798.34699999999998</v>
      </c>
      <c r="DT7" s="26">
        <v>798.34699999999998</v>
      </c>
      <c r="DU7" s="25"/>
      <c r="DV7" s="44">
        <f t="shared" si="47"/>
        <v>2225.2429999999999</v>
      </c>
      <c r="DW7" s="25">
        <v>2002.0319999999999</v>
      </c>
      <c r="DX7" s="26">
        <v>2448.4540000000002</v>
      </c>
      <c r="DY7" s="25"/>
      <c r="DZ7" s="24">
        <v>789.755</v>
      </c>
      <c r="EA7" s="25">
        <v>800.77499999999998</v>
      </c>
      <c r="EB7" s="25">
        <v>815.61900000000003</v>
      </c>
      <c r="EC7" s="67">
        <v>3035.25</v>
      </c>
      <c r="ED7" s="25"/>
      <c r="EE7" s="24">
        <v>118.06399999999999</v>
      </c>
      <c r="EF7" s="25">
        <v>19.145</v>
      </c>
      <c r="EG7" s="25">
        <v>98.975999999999999</v>
      </c>
      <c r="EH7" s="25">
        <v>30.111999999999998</v>
      </c>
      <c r="EI7" s="25">
        <v>283.27600000000001</v>
      </c>
      <c r="EJ7" s="25">
        <v>71.134</v>
      </c>
      <c r="EK7" s="25">
        <v>9.7030000000000012</v>
      </c>
      <c r="EL7" s="25">
        <v>9.0000000000145519E-3</v>
      </c>
      <c r="EM7" s="26">
        <v>2851.6849999999999</v>
      </c>
      <c r="EN7" s="26">
        <f t="shared" si="48"/>
        <v>3482.1040000000003</v>
      </c>
      <c r="EO7" s="45"/>
      <c r="EP7" s="36">
        <f t="shared" si="49"/>
        <v>3.3905937329844253E-2</v>
      </c>
      <c r="EQ7" s="33">
        <f t="shared" si="50"/>
        <v>5.4981126353492024E-3</v>
      </c>
      <c r="ER7" s="33">
        <f t="shared" si="51"/>
        <v>2.8424194107930144E-2</v>
      </c>
      <c r="ES7" s="33">
        <f t="shared" si="52"/>
        <v>8.6476452167999571E-3</v>
      </c>
      <c r="ET7" s="33">
        <f t="shared" si="53"/>
        <v>8.1351964214739128E-2</v>
      </c>
      <c r="EU7" s="33">
        <f t="shared" si="54"/>
        <v>2.0428453601615573E-2</v>
      </c>
      <c r="EV7" s="33">
        <f t="shared" si="55"/>
        <v>2.7865336589602148E-3</v>
      </c>
      <c r="EW7" s="33">
        <f t="shared" si="56"/>
        <v>2.5846442265982152E-6</v>
      </c>
      <c r="EX7" s="33">
        <f t="shared" si="57"/>
        <v>0.81895457459053489</v>
      </c>
      <c r="EY7" s="39">
        <f t="shared" si="58"/>
        <v>1</v>
      </c>
      <c r="EZ7" s="45"/>
      <c r="FA7" s="27">
        <v>25.133000000000003</v>
      </c>
      <c r="FB7" s="28">
        <v>11.98</v>
      </c>
      <c r="FC7" s="42">
        <f t="shared" si="59"/>
        <v>37.113</v>
      </c>
      <c r="FE7" s="27">
        <f>CB7</f>
        <v>1.411</v>
      </c>
      <c r="FF7" s="28">
        <f>CC7</f>
        <v>13.712999999999999</v>
      </c>
      <c r="FG7" s="42">
        <f t="shared" si="60"/>
        <v>15.123999999999999</v>
      </c>
      <c r="FI7" s="53">
        <v>3053.6219999999998</v>
      </c>
      <c r="FJ7" s="54">
        <v>391.78899999999999</v>
      </c>
      <c r="FK7" s="55">
        <v>36.692</v>
      </c>
      <c r="FL7" s="56">
        <f t="shared" si="61"/>
        <v>3482.1030000000001</v>
      </c>
      <c r="FM7" s="57">
        <f t="shared" si="62"/>
        <v>0.87694763767757578</v>
      </c>
      <c r="FN7" s="58">
        <f t="shared" si="63"/>
        <v>0.11251505196715893</v>
      </c>
      <c r="FO7" s="59">
        <f t="shared" si="64"/>
        <v>1.0537310355265195E-2</v>
      </c>
      <c r="FP7" s="61">
        <f t="shared" si="65"/>
        <v>0.99999999999999989</v>
      </c>
      <c r="FR7" s="24">
        <f>FV7*E7</f>
        <v>2851.6849999999999</v>
      </c>
      <c r="FS7" s="25">
        <f>E7*FW7</f>
        <v>630.41899999999964</v>
      </c>
      <c r="FT7" s="26">
        <f t="shared" si="66"/>
        <v>3482.1039999999994</v>
      </c>
      <c r="FV7" s="36">
        <v>0.818954574590535</v>
      </c>
      <c r="FW7" s="33">
        <v>0.181045425409465</v>
      </c>
      <c r="FX7" s="34">
        <f t="shared" si="67"/>
        <v>1</v>
      </c>
      <c r="FY7" s="45"/>
      <c r="FZ7" s="44">
        <f t="shared" si="68"/>
        <v>782.94</v>
      </c>
      <c r="GA7" s="25">
        <v>756.00800000000004</v>
      </c>
      <c r="GB7" s="26">
        <v>809.87199999999996</v>
      </c>
      <c r="GD7" s="44">
        <f t="shared" si="69"/>
        <v>3375.3764999999999</v>
      </c>
      <c r="GE7" s="25">
        <v>3268.6489999999999</v>
      </c>
      <c r="GF7" s="26">
        <v>3482.1039999999998</v>
      </c>
      <c r="GH7" s="44">
        <f t="shared" si="70"/>
        <v>1650.479</v>
      </c>
      <c r="GI7" s="25">
        <v>1498</v>
      </c>
      <c r="GJ7" s="26">
        <v>1802.9580000000001</v>
      </c>
      <c r="GL7" s="44">
        <f t="shared" si="71"/>
        <v>5025.8554999999997</v>
      </c>
      <c r="GM7" s="45">
        <v>4766.6489999999994</v>
      </c>
      <c r="GN7" s="46">
        <v>5285.0619999999999</v>
      </c>
      <c r="GP7" s="44">
        <f t="shared" si="72"/>
        <v>3067.0095000000001</v>
      </c>
      <c r="GQ7" s="25">
        <v>3010.3</v>
      </c>
      <c r="GR7" s="26">
        <v>3123.7190000000001</v>
      </c>
      <c r="GS7" s="25"/>
      <c r="GT7" s="44">
        <f t="shared" si="73"/>
        <v>4256.1579999999994</v>
      </c>
      <c r="GU7" s="25">
        <v>4128.5619999999999</v>
      </c>
      <c r="GV7" s="26">
        <v>4383.7539999999999</v>
      </c>
      <c r="GW7" s="25"/>
      <c r="GX7" s="61">
        <v>0.55852905979669487</v>
      </c>
      <c r="GY7" s="62"/>
      <c r="GZ7" s="121"/>
      <c r="HA7" s="122"/>
    </row>
    <row r="8" spans="1:209">
      <c r="A8" s="1"/>
      <c r="B8" s="23" t="s">
        <v>179</v>
      </c>
      <c r="C8" s="24">
        <v>5453.3289999999997</v>
      </c>
      <c r="D8" s="25">
        <f t="shared" si="0"/>
        <v>5279.8770000000004</v>
      </c>
      <c r="E8" s="25">
        <v>4183.4120000000003</v>
      </c>
      <c r="F8" s="25">
        <v>2048.0210000000002</v>
      </c>
      <c r="G8" s="25">
        <v>3562.6080000000002</v>
      </c>
      <c r="H8" s="25">
        <f t="shared" si="1"/>
        <v>7501.35</v>
      </c>
      <c r="I8" s="26">
        <f t="shared" si="2"/>
        <v>6231.4330000000009</v>
      </c>
      <c r="J8" s="25"/>
      <c r="K8" s="27">
        <v>127.87800000000001</v>
      </c>
      <c r="L8" s="28">
        <v>18.539000000000001</v>
      </c>
      <c r="M8" s="28">
        <v>6.0000000000000001E-3</v>
      </c>
      <c r="N8" s="29">
        <f t="shared" si="3"/>
        <v>146.42300000000003</v>
      </c>
      <c r="O8" s="28">
        <v>75.302999999999997</v>
      </c>
      <c r="P8" s="29">
        <f t="shared" si="4"/>
        <v>71.120000000000033</v>
      </c>
      <c r="Q8" s="28">
        <v>-0.39400000000000013</v>
      </c>
      <c r="R8" s="29">
        <f t="shared" si="5"/>
        <v>71.514000000000038</v>
      </c>
      <c r="S8" s="28">
        <v>4.665</v>
      </c>
      <c r="T8" s="28">
        <v>2.0220000000000002</v>
      </c>
      <c r="U8" s="28">
        <v>0</v>
      </c>
      <c r="V8" s="29">
        <f t="shared" si="6"/>
        <v>78.20100000000005</v>
      </c>
      <c r="W8" s="28">
        <v>17.433</v>
      </c>
      <c r="X8" s="30">
        <f t="shared" si="7"/>
        <v>60.76800000000005</v>
      </c>
      <c r="Y8" s="28"/>
      <c r="Z8" s="31">
        <f t="shared" si="8"/>
        <v>2.421988239498761E-2</v>
      </c>
      <c r="AA8" s="32">
        <f t="shared" si="9"/>
        <v>3.51125603872969E-3</v>
      </c>
      <c r="AB8" s="33">
        <f t="shared" si="10"/>
        <v>0.49182287244464756</v>
      </c>
      <c r="AC8" s="33">
        <f t="shared" si="11"/>
        <v>0.49840490310282742</v>
      </c>
      <c r="AD8" s="33">
        <f t="shared" si="12"/>
        <v>0.51428395812133332</v>
      </c>
      <c r="AE8" s="32">
        <f t="shared" si="13"/>
        <v>1.4262264064106037E-2</v>
      </c>
      <c r="AF8" s="32">
        <f t="shared" si="14"/>
        <v>1.1509359024840928E-2</v>
      </c>
      <c r="AG8" s="32">
        <f>X8/DV8</f>
        <v>2.5871918082477404E-2</v>
      </c>
      <c r="AH8" s="32">
        <f>(P8+S8+T8)/DV8</f>
        <v>3.3126256092734972E-2</v>
      </c>
      <c r="AI8" s="32">
        <f>R8/DV8</f>
        <v>3.0447017340545821E-2</v>
      </c>
      <c r="AJ8" s="34">
        <f>X8/FZ8</f>
        <v>9.1320234702380543E-2</v>
      </c>
      <c r="AK8" s="35"/>
      <c r="AL8" s="36">
        <f t="shared" si="15"/>
        <v>3.6062725277490361E-2</v>
      </c>
      <c r="AM8" s="33">
        <f t="shared" si="16"/>
        <v>0.15108452993704158</v>
      </c>
      <c r="AN8" s="34">
        <f t="shared" si="17"/>
        <v>7.6544284289728939E-2</v>
      </c>
      <c r="AO8" s="28"/>
      <c r="AP8" s="36">
        <f t="shared" si="18"/>
        <v>0.85160342801521816</v>
      </c>
      <c r="AQ8" s="33">
        <f t="shared" si="19"/>
        <v>0.75431598582670001</v>
      </c>
      <c r="AR8" s="33">
        <f t="shared" si="20"/>
        <v>1.720636440603528E-2</v>
      </c>
      <c r="AS8" s="33">
        <f t="shared" si="21"/>
        <v>0.39322173666763921</v>
      </c>
      <c r="AT8" s="33">
        <f t="shared" si="22"/>
        <v>0.1955732056510803</v>
      </c>
      <c r="AU8" s="37">
        <v>1.92</v>
      </c>
      <c r="AV8" s="38">
        <v>1.496</v>
      </c>
      <c r="AW8" s="28"/>
      <c r="AX8" s="36">
        <f>GB8/C8</f>
        <v>0.12408659004435639</v>
      </c>
      <c r="AY8" s="33">
        <v>0.11650000000000001</v>
      </c>
      <c r="AZ8" s="33">
        <f t="shared" si="23"/>
        <v>0.25485205917632947</v>
      </c>
      <c r="BA8" s="33">
        <f t="shared" si="24"/>
        <v>0.27084566173530589</v>
      </c>
      <c r="BB8" s="34">
        <f t="shared" si="25"/>
        <v>0.27084566173530589</v>
      </c>
      <c r="BC8" s="33"/>
      <c r="BD8" s="36">
        <f t="shared" si="26"/>
        <v>0.20958246059270061</v>
      </c>
      <c r="BE8" s="33">
        <f t="shared" si="27"/>
        <v>0.22605757640312216</v>
      </c>
      <c r="BF8" s="34">
        <f t="shared" si="28"/>
        <v>0.23042602092460446</v>
      </c>
      <c r="BG8" s="25"/>
      <c r="BH8" s="39">
        <v>2.1000000000000001E-2</v>
      </c>
      <c r="BI8" s="36">
        <f t="shared" si="29"/>
        <v>1.18125E-2</v>
      </c>
      <c r="BJ8" s="34">
        <f t="shared" si="30"/>
        <v>1.575E-2</v>
      </c>
      <c r="BK8" s="68">
        <v>1.2500000000000001E-2</v>
      </c>
      <c r="BL8" s="33"/>
      <c r="BM8" s="39">
        <f t="shared" si="31"/>
        <v>5.7769960592700592E-2</v>
      </c>
      <c r="BN8" s="34">
        <f t="shared" si="32"/>
        <v>5.5307576403122144E-2</v>
      </c>
      <c r="BO8" s="34">
        <f t="shared" si="33"/>
        <v>3.442602092460445E-2</v>
      </c>
      <c r="BP8" s="28"/>
      <c r="BQ8" s="31">
        <f>Q8/GD8</f>
        <v>-9.5849637705398616E-5</v>
      </c>
      <c r="BR8" s="33">
        <f t="shared" si="34"/>
        <v>-5.0638117393036605E-3</v>
      </c>
      <c r="BS8" s="32">
        <f>FC8/E8</f>
        <v>1.6390926831973518E-2</v>
      </c>
      <c r="BT8" s="33">
        <f t="shared" si="35"/>
        <v>9.9948109192252554E-2</v>
      </c>
      <c r="BU8" s="33">
        <f t="shared" si="36"/>
        <v>0.89930396528001544</v>
      </c>
      <c r="BV8" s="34">
        <f t="shared" si="37"/>
        <v>0.93239869545255472</v>
      </c>
      <c r="BW8" s="28"/>
      <c r="BX8" s="27">
        <v>69.373000000000005</v>
      </c>
      <c r="BY8" s="28">
        <v>58.255000000000003</v>
      </c>
      <c r="BZ8" s="29">
        <f t="shared" si="38"/>
        <v>127.62800000000001</v>
      </c>
      <c r="CA8" s="25">
        <v>4183.4120000000003</v>
      </c>
      <c r="CB8" s="28">
        <v>3.42</v>
      </c>
      <c r="CC8" s="28">
        <v>5.9509999999999996</v>
      </c>
      <c r="CD8" s="29">
        <f t="shared" si="39"/>
        <v>4174.0410000000002</v>
      </c>
      <c r="CE8" s="28">
        <v>938.89703399999996</v>
      </c>
      <c r="CF8" s="28">
        <v>193.39099999999999</v>
      </c>
      <c r="CG8" s="29">
        <f t="shared" si="40"/>
        <v>1132.2880339999999</v>
      </c>
      <c r="CH8" s="28">
        <v>0</v>
      </c>
      <c r="CI8" s="28">
        <v>0</v>
      </c>
      <c r="CJ8" s="28">
        <v>10.511877</v>
      </c>
      <c r="CK8" s="28">
        <v>8.8600889999999293</v>
      </c>
      <c r="CL8" s="29">
        <f t="shared" si="41"/>
        <v>5453.3289999999997</v>
      </c>
      <c r="CM8" s="28">
        <v>167.851</v>
      </c>
      <c r="CN8" s="25">
        <v>3562.6080000000002</v>
      </c>
      <c r="CO8" s="29">
        <f t="shared" si="42"/>
        <v>3730.4590000000003</v>
      </c>
      <c r="CP8" s="28">
        <v>952.50599999999997</v>
      </c>
      <c r="CQ8" s="28">
        <v>53.678999999999519</v>
      </c>
      <c r="CR8" s="29">
        <f t="shared" si="43"/>
        <v>1006.1849999999995</v>
      </c>
      <c r="CS8" s="28">
        <v>40</v>
      </c>
      <c r="CT8" s="28">
        <v>676.68499999999995</v>
      </c>
      <c r="CU8" s="42">
        <f t="shared" si="44"/>
        <v>5453.3289999999997</v>
      </c>
      <c r="CV8" s="28"/>
      <c r="CW8" s="43">
        <v>1066.525034</v>
      </c>
      <c r="CX8" s="28"/>
      <c r="CY8" s="24">
        <v>266</v>
      </c>
      <c r="CZ8" s="25">
        <v>230</v>
      </c>
      <c r="DA8" s="25">
        <v>240</v>
      </c>
      <c r="DB8" s="25">
        <v>250</v>
      </c>
      <c r="DC8" s="25">
        <v>150</v>
      </c>
      <c r="DD8" s="25">
        <v>0</v>
      </c>
      <c r="DE8" s="26">
        <f t="shared" si="45"/>
        <v>1136</v>
      </c>
      <c r="DF8" s="34">
        <f t="shared" si="46"/>
        <v>0.20831312396519633</v>
      </c>
      <c r="DG8" s="25"/>
      <c r="DH8" s="44" t="s">
        <v>169</v>
      </c>
      <c r="DI8" s="45">
        <v>32.299999999999997</v>
      </c>
      <c r="DJ8" s="46">
        <v>1</v>
      </c>
      <c r="DK8" s="45" t="s">
        <v>170</v>
      </c>
      <c r="DL8" s="47" t="s">
        <v>171</v>
      </c>
      <c r="DM8" s="48" t="s">
        <v>180</v>
      </c>
      <c r="DN8" s="39" t="s">
        <v>178</v>
      </c>
      <c r="DO8" s="65" t="s">
        <v>181</v>
      </c>
      <c r="DP8" s="66" t="s">
        <v>182</v>
      </c>
      <c r="DQ8" s="25"/>
      <c r="DR8" s="24">
        <v>637.38499999999999</v>
      </c>
      <c r="DS8" s="25">
        <v>677.38499999999999</v>
      </c>
      <c r="DT8" s="26">
        <v>677.38499999999999</v>
      </c>
      <c r="DU8" s="25"/>
      <c r="DV8" s="44">
        <f t="shared" si="47"/>
        <v>2348.8015</v>
      </c>
      <c r="DW8" s="25">
        <v>2196.6030000000001</v>
      </c>
      <c r="DX8" s="26">
        <v>2501</v>
      </c>
      <c r="DY8" s="25"/>
      <c r="DZ8" s="24">
        <v>633.577</v>
      </c>
      <c r="EA8" s="25">
        <v>683.38199999999995</v>
      </c>
      <c r="EB8" s="25">
        <v>696.58799999999997</v>
      </c>
      <c r="EC8" s="67">
        <v>3023.0439999999999</v>
      </c>
      <c r="ED8" s="25"/>
      <c r="EE8" s="24">
        <v>0</v>
      </c>
      <c r="EF8" s="25">
        <v>0</v>
      </c>
      <c r="EG8" s="25">
        <v>101.023</v>
      </c>
      <c r="EH8" s="25">
        <v>9.0380000000000003</v>
      </c>
      <c r="EI8" s="25">
        <v>272.51</v>
      </c>
      <c r="EJ8" s="25">
        <v>35.883000000000003</v>
      </c>
      <c r="EK8" s="25">
        <v>2.7969999999999997</v>
      </c>
      <c r="EL8" s="25">
        <v>2.0000000004074536E-3</v>
      </c>
      <c r="EM8" s="26">
        <v>3762.1590000000001</v>
      </c>
      <c r="EN8" s="26">
        <f t="shared" si="48"/>
        <v>4183.4120000000003</v>
      </c>
      <c r="EO8" s="45"/>
      <c r="EP8" s="36">
        <f t="shared" si="49"/>
        <v>0</v>
      </c>
      <c r="EQ8" s="33">
        <f t="shared" si="50"/>
        <v>0</v>
      </c>
      <c r="ER8" s="33">
        <f t="shared" si="51"/>
        <v>2.4148470196098303E-2</v>
      </c>
      <c r="ES8" s="33">
        <f t="shared" si="52"/>
        <v>2.1604374610963489E-3</v>
      </c>
      <c r="ET8" s="33">
        <f t="shared" si="53"/>
        <v>6.5140607714468474E-2</v>
      </c>
      <c r="EU8" s="33">
        <f t="shared" si="54"/>
        <v>8.5774482647178914E-3</v>
      </c>
      <c r="EV8" s="33">
        <f t="shared" si="55"/>
        <v>6.6859300494428943E-4</v>
      </c>
      <c r="EW8" s="33">
        <f t="shared" si="56"/>
        <v>4.780786593353592E-7</v>
      </c>
      <c r="EX8" s="33">
        <f t="shared" si="57"/>
        <v>0.89930396528001544</v>
      </c>
      <c r="EY8" s="39">
        <f t="shared" si="58"/>
        <v>1</v>
      </c>
      <c r="EZ8" s="45"/>
      <c r="FA8" s="27">
        <v>25.626000000000001</v>
      </c>
      <c r="FB8" s="28">
        <v>42.944000000000003</v>
      </c>
      <c r="FC8" s="42">
        <f t="shared" si="59"/>
        <v>68.570000000000007</v>
      </c>
      <c r="FE8" s="27">
        <f>CB8</f>
        <v>3.42</v>
      </c>
      <c r="FF8" s="28">
        <f>CC8</f>
        <v>5.9509999999999996</v>
      </c>
      <c r="FG8" s="42">
        <f t="shared" si="60"/>
        <v>9.3709999999999987</v>
      </c>
      <c r="FI8" s="53">
        <v>3724.047</v>
      </c>
      <c r="FJ8" s="54">
        <v>390.79399999999998</v>
      </c>
      <c r="FK8" s="55">
        <v>68.570999999999998</v>
      </c>
      <c r="FL8" s="56">
        <f t="shared" si="61"/>
        <v>4183.4120000000003</v>
      </c>
      <c r="FM8" s="57">
        <f t="shared" si="62"/>
        <v>0.89019369834957685</v>
      </c>
      <c r="FN8" s="58">
        <f t="shared" si="63"/>
        <v>9.3415135779120001E-2</v>
      </c>
      <c r="FO8" s="59">
        <f t="shared" si="64"/>
        <v>1.6391165871303136E-2</v>
      </c>
      <c r="FP8" s="61">
        <f t="shared" si="65"/>
        <v>1</v>
      </c>
      <c r="FR8" s="24">
        <f>FV8*E8</f>
        <v>3762.1590000000001</v>
      </c>
      <c r="FS8" s="25">
        <f>E8*FW8</f>
        <v>421.2530000000001</v>
      </c>
      <c r="FT8" s="26">
        <f t="shared" si="66"/>
        <v>4183.4120000000003</v>
      </c>
      <c r="FV8" s="36">
        <v>0.89930396528001544</v>
      </c>
      <c r="FW8" s="33">
        <v>0.10069603471998456</v>
      </c>
      <c r="FX8" s="34">
        <f t="shared" si="67"/>
        <v>1</v>
      </c>
      <c r="FY8" s="45"/>
      <c r="FZ8" s="44">
        <f t="shared" si="68"/>
        <v>665.43849999999998</v>
      </c>
      <c r="GA8" s="25">
        <v>654.19200000000001</v>
      </c>
      <c r="GB8" s="26">
        <v>676.68499999999995</v>
      </c>
      <c r="GD8" s="44">
        <f t="shared" si="69"/>
        <v>4110.6050000000005</v>
      </c>
      <c r="GE8" s="25">
        <v>4037.7980000000002</v>
      </c>
      <c r="GF8" s="26">
        <v>4183.4120000000003</v>
      </c>
      <c r="GH8" s="44">
        <f t="shared" si="70"/>
        <v>1711.87752714</v>
      </c>
      <c r="GI8" s="25">
        <v>1375.73405428</v>
      </c>
      <c r="GJ8" s="26">
        <v>2048.0210000000002</v>
      </c>
      <c r="GL8" s="44">
        <f t="shared" si="71"/>
        <v>5822.4825271400005</v>
      </c>
      <c r="GM8" s="45">
        <v>5413.53205428</v>
      </c>
      <c r="GN8" s="46">
        <v>6231.4330000000009</v>
      </c>
      <c r="GP8" s="44">
        <f t="shared" si="72"/>
        <v>3435.9540000000002</v>
      </c>
      <c r="GQ8" s="25">
        <v>3309.3</v>
      </c>
      <c r="GR8" s="26">
        <v>3562.6080000000002</v>
      </c>
      <c r="GS8" s="25"/>
      <c r="GT8" s="44">
        <f t="shared" si="73"/>
        <v>5279.8770000000004</v>
      </c>
      <c r="GU8" s="25">
        <v>5106.4250000000002</v>
      </c>
      <c r="GV8" s="26">
        <v>5453.3289999999997</v>
      </c>
      <c r="GW8" s="25"/>
      <c r="GX8" s="61">
        <v>0.45861894633534855</v>
      </c>
      <c r="GY8" s="62"/>
      <c r="GZ8" s="121"/>
      <c r="HA8" s="122"/>
    </row>
    <row r="9" spans="1:209">
      <c r="A9" s="1"/>
      <c r="B9" s="23" t="s">
        <v>183</v>
      </c>
      <c r="C9" s="24">
        <v>2196.826</v>
      </c>
      <c r="D9" s="25">
        <f t="shared" si="0"/>
        <v>2119.8305</v>
      </c>
      <c r="E9" s="25">
        <v>1772.002</v>
      </c>
      <c r="F9" s="25">
        <v>939.71900000000005</v>
      </c>
      <c r="G9" s="25">
        <v>1662.6679999999999</v>
      </c>
      <c r="H9" s="25">
        <f t="shared" si="1"/>
        <v>3136.5450000000001</v>
      </c>
      <c r="I9" s="26">
        <f t="shared" si="2"/>
        <v>2711.721</v>
      </c>
      <c r="J9" s="25"/>
      <c r="K9" s="27">
        <v>51.283999999999999</v>
      </c>
      <c r="L9" s="28">
        <v>12.885999999999999</v>
      </c>
      <c r="M9" s="28">
        <v>0</v>
      </c>
      <c r="N9" s="29">
        <f t="shared" si="3"/>
        <v>64.17</v>
      </c>
      <c r="O9" s="28">
        <v>38.896999999999998</v>
      </c>
      <c r="P9" s="29">
        <f t="shared" si="4"/>
        <v>25.273000000000003</v>
      </c>
      <c r="Q9" s="28">
        <v>1.04</v>
      </c>
      <c r="R9" s="29">
        <f t="shared" si="5"/>
        <v>24.233000000000004</v>
      </c>
      <c r="S9" s="28">
        <v>3.4340000000000002</v>
      </c>
      <c r="T9" s="28">
        <v>1.264</v>
      </c>
      <c r="U9" s="28">
        <v>0</v>
      </c>
      <c r="V9" s="29">
        <f t="shared" si="6"/>
        <v>28.931000000000004</v>
      </c>
      <c r="W9" s="28">
        <v>6.6710000000000003</v>
      </c>
      <c r="X9" s="30">
        <f t="shared" si="7"/>
        <v>22.260000000000005</v>
      </c>
      <c r="Y9" s="28"/>
      <c r="Z9" s="31">
        <f t="shared" si="8"/>
        <v>2.4192500296603903E-2</v>
      </c>
      <c r="AA9" s="32">
        <f t="shared" si="9"/>
        <v>6.0787879030894214E-3</v>
      </c>
      <c r="AB9" s="33">
        <f t="shared" si="10"/>
        <v>0.56480513446012659</v>
      </c>
      <c r="AC9" s="33">
        <f t="shared" si="11"/>
        <v>0.57536536299627239</v>
      </c>
      <c r="AD9" s="33">
        <f t="shared" si="12"/>
        <v>0.60615552438834341</v>
      </c>
      <c r="AE9" s="32">
        <f t="shared" si="13"/>
        <v>1.8349108572595779E-2</v>
      </c>
      <c r="AF9" s="32">
        <f t="shared" si="14"/>
        <v>1.0500839571843128E-2</v>
      </c>
      <c r="AG9" s="32">
        <f>X9/DV9</f>
        <v>2.1635049947224479E-2</v>
      </c>
      <c r="AH9" s="32">
        <f>(P9+S9+T9)/DV9</f>
        <v>2.912956343073966E-2</v>
      </c>
      <c r="AI9" s="32">
        <f>R9/DV9</f>
        <v>2.3552657923229595E-2</v>
      </c>
      <c r="AJ9" s="34">
        <f>X9/FZ9</f>
        <v>6.6986754618128877E-2</v>
      </c>
      <c r="AK9" s="35"/>
      <c r="AL9" s="36">
        <f t="shared" si="15"/>
        <v>5.119591196778072E-2</v>
      </c>
      <c r="AM9" s="33">
        <f t="shared" si="16"/>
        <v>4.5899340344511146E-2</v>
      </c>
      <c r="AN9" s="34">
        <f t="shared" si="17"/>
        <v>5.3310163907008816E-2</v>
      </c>
      <c r="AO9" s="28"/>
      <c r="AP9" s="36">
        <f t="shared" si="18"/>
        <v>0.93829916670522939</v>
      </c>
      <c r="AQ9" s="33">
        <f t="shared" si="19"/>
        <v>0.90411577167796164</v>
      </c>
      <c r="AR9" s="33">
        <f t="shared" si="20"/>
        <v>-4.4679915478057886E-2</v>
      </c>
      <c r="AS9" s="33">
        <f t="shared" si="21"/>
        <v>0.29414732891908602</v>
      </c>
      <c r="AT9" s="33">
        <f t="shared" si="22"/>
        <v>0.12494617234136887</v>
      </c>
      <c r="AU9" s="37">
        <v>1.44</v>
      </c>
      <c r="AV9" s="38">
        <v>1.44</v>
      </c>
      <c r="AW9" s="28"/>
      <c r="AX9" s="36">
        <f>GB9/C9</f>
        <v>0.15560085323097958</v>
      </c>
      <c r="AY9" s="33">
        <v>0.14460000000000001</v>
      </c>
      <c r="AZ9" s="33">
        <f t="shared" si="23"/>
        <v>0.30864121655648397</v>
      </c>
      <c r="BA9" s="33">
        <f t="shared" si="24"/>
        <v>0.30864121655648397</v>
      </c>
      <c r="BB9" s="34">
        <f t="shared" si="25"/>
        <v>0.30864121655648397</v>
      </c>
      <c r="BC9" s="33"/>
      <c r="BD9" s="36">
        <f t="shared" si="26"/>
        <v>0.23607930398637791</v>
      </c>
      <c r="BE9" s="33">
        <f t="shared" si="27"/>
        <v>0.24028678652814922</v>
      </c>
      <c r="BF9" s="34">
        <f t="shared" si="28"/>
        <v>0.2459541807975015</v>
      </c>
      <c r="BG9" s="25"/>
      <c r="BH9" s="39">
        <v>1.9E-2</v>
      </c>
      <c r="BI9" s="36">
        <f t="shared" si="29"/>
        <v>1.0687499999999999E-2</v>
      </c>
      <c r="BJ9" s="34">
        <f t="shared" si="30"/>
        <v>1.4249999999999999E-2</v>
      </c>
      <c r="BK9" s="39">
        <v>1.4999999999999999E-2</v>
      </c>
      <c r="BL9" s="33"/>
      <c r="BM9" s="39">
        <f t="shared" si="31"/>
        <v>8.5391803986377912E-2</v>
      </c>
      <c r="BN9" s="34">
        <f t="shared" si="32"/>
        <v>7.1036786528149209E-2</v>
      </c>
      <c r="BO9" s="34">
        <f t="shared" si="33"/>
        <v>5.1954180797501498E-2</v>
      </c>
      <c r="BP9" s="28"/>
      <c r="BQ9" s="31">
        <f>Q9/GD9</f>
        <v>6.0155542566842784E-4</v>
      </c>
      <c r="BR9" s="33">
        <f t="shared" si="34"/>
        <v>3.470021020319642E-2</v>
      </c>
      <c r="BS9" s="32">
        <f>FC9/E9</f>
        <v>2.3414194792105198E-3</v>
      </c>
      <c r="BT9" s="33">
        <f t="shared" si="35"/>
        <v>1.1992126644256697E-2</v>
      </c>
      <c r="BU9" s="33">
        <f t="shared" si="36"/>
        <v>0.87600296162193947</v>
      </c>
      <c r="BV9" s="34">
        <f t="shared" si="37"/>
        <v>0.91897285893349645</v>
      </c>
      <c r="BW9" s="28"/>
      <c r="BX9" s="27">
        <v>46.625999999999998</v>
      </c>
      <c r="BY9" s="28">
        <v>67.491</v>
      </c>
      <c r="BZ9" s="29">
        <f t="shared" si="38"/>
        <v>114.11699999999999</v>
      </c>
      <c r="CA9" s="25">
        <v>1772.002</v>
      </c>
      <c r="CB9" s="28">
        <v>0.52</v>
      </c>
      <c r="CC9" s="28">
        <v>3.6289999999999996</v>
      </c>
      <c r="CD9" s="29">
        <f t="shared" si="39"/>
        <v>1767.8530000000001</v>
      </c>
      <c r="CE9" s="28">
        <v>160.36799999999999</v>
      </c>
      <c r="CF9" s="28">
        <v>144.80699999999999</v>
      </c>
      <c r="CG9" s="29">
        <f t="shared" si="40"/>
        <v>305.17499999999995</v>
      </c>
      <c r="CH9" s="28">
        <v>0</v>
      </c>
      <c r="CI9" s="28">
        <v>0</v>
      </c>
      <c r="CJ9" s="28">
        <v>7.0229999999999997</v>
      </c>
      <c r="CK9" s="28">
        <v>2.657999999999813</v>
      </c>
      <c r="CL9" s="29">
        <f t="shared" si="41"/>
        <v>2196.826</v>
      </c>
      <c r="CM9" s="28">
        <v>125.77500000000001</v>
      </c>
      <c r="CN9" s="25">
        <v>1662.6679999999999</v>
      </c>
      <c r="CO9" s="29">
        <f t="shared" si="42"/>
        <v>1788.443</v>
      </c>
      <c r="CP9" s="28">
        <v>50.555999999999997</v>
      </c>
      <c r="CQ9" s="28">
        <v>15.99900000000008</v>
      </c>
      <c r="CR9" s="29">
        <f t="shared" si="43"/>
        <v>66.555000000000078</v>
      </c>
      <c r="CS9" s="28">
        <v>0</v>
      </c>
      <c r="CT9" s="28">
        <v>341.82799999999997</v>
      </c>
      <c r="CU9" s="42">
        <f t="shared" si="44"/>
        <v>2196.826</v>
      </c>
      <c r="CV9" s="28"/>
      <c r="CW9" s="43">
        <v>274.48500000000001</v>
      </c>
      <c r="CX9" s="28"/>
      <c r="CY9" s="24">
        <v>25</v>
      </c>
      <c r="CZ9" s="25">
        <v>50</v>
      </c>
      <c r="DA9" s="25">
        <v>75</v>
      </c>
      <c r="DB9" s="25">
        <v>25</v>
      </c>
      <c r="DC9" s="25">
        <v>0</v>
      </c>
      <c r="DD9" s="25">
        <v>0</v>
      </c>
      <c r="DE9" s="26">
        <f t="shared" si="45"/>
        <v>175</v>
      </c>
      <c r="DF9" s="34">
        <f t="shared" si="46"/>
        <v>7.9660382752207048E-2</v>
      </c>
      <c r="DG9" s="25"/>
      <c r="DH9" s="44" t="s">
        <v>169</v>
      </c>
      <c r="DI9" s="45">
        <v>18.5</v>
      </c>
      <c r="DJ9" s="46">
        <v>2</v>
      </c>
      <c r="DK9" s="45" t="s">
        <v>170</v>
      </c>
      <c r="DL9" s="44"/>
      <c r="DM9" s="45"/>
      <c r="DN9" s="39" t="s">
        <v>178</v>
      </c>
      <c r="DO9" s="36"/>
      <c r="DP9" s="34"/>
      <c r="DQ9" s="25"/>
      <c r="DR9" s="24">
        <v>336.46800000000002</v>
      </c>
      <c r="DS9" s="25">
        <v>336.46800000000002</v>
      </c>
      <c r="DT9" s="26">
        <v>336.46800000000002</v>
      </c>
      <c r="DU9" s="25"/>
      <c r="DV9" s="44">
        <f t="shared" si="47"/>
        <v>1028.886</v>
      </c>
      <c r="DW9" s="25">
        <v>967.61300000000006</v>
      </c>
      <c r="DX9" s="26">
        <v>1090.1590000000001</v>
      </c>
      <c r="DY9" s="25"/>
      <c r="DZ9" s="24">
        <v>334.41199999999998</v>
      </c>
      <c r="EA9" s="25">
        <v>340.37200000000001</v>
      </c>
      <c r="EB9" s="25">
        <v>348.4</v>
      </c>
      <c r="EC9" s="67">
        <v>1416.5239999999999</v>
      </c>
      <c r="ED9" s="25"/>
      <c r="EE9" s="24">
        <v>10.255000000000001</v>
      </c>
      <c r="EF9" s="25">
        <v>30.344999999999999</v>
      </c>
      <c r="EG9" s="25">
        <v>43.188000000000002</v>
      </c>
      <c r="EH9" s="25">
        <v>13.234</v>
      </c>
      <c r="EI9" s="25">
        <v>73.063000000000002</v>
      </c>
      <c r="EJ9" s="25">
        <v>38.430999999999997</v>
      </c>
      <c r="EK9" s="25">
        <v>11.196999999999999</v>
      </c>
      <c r="EL9" s="25">
        <v>9.9999999997635314E-3</v>
      </c>
      <c r="EM9" s="26">
        <v>1552.279</v>
      </c>
      <c r="EN9" s="26">
        <f t="shared" si="48"/>
        <v>1772.0019999999997</v>
      </c>
      <c r="EO9" s="45"/>
      <c r="EP9" s="36">
        <f t="shared" si="49"/>
        <v>5.787239517788356E-3</v>
      </c>
      <c r="EQ9" s="33">
        <f t="shared" si="50"/>
        <v>1.7124698504854964E-2</v>
      </c>
      <c r="ER9" s="33">
        <f t="shared" si="51"/>
        <v>2.4372432988224623E-2</v>
      </c>
      <c r="ES9" s="33">
        <f t="shared" si="52"/>
        <v>7.4683888618635886E-3</v>
      </c>
      <c r="ET9" s="33">
        <f t="shared" si="53"/>
        <v>4.1231894772127804E-2</v>
      </c>
      <c r="EU9" s="33">
        <f t="shared" si="54"/>
        <v>2.1687898772123283E-2</v>
      </c>
      <c r="EV9" s="33">
        <f t="shared" si="55"/>
        <v>6.318841626589587E-3</v>
      </c>
      <c r="EW9" s="33">
        <f t="shared" si="56"/>
        <v>5.6433344882023456E-6</v>
      </c>
      <c r="EX9" s="33">
        <f t="shared" si="57"/>
        <v>0.87600296162193958</v>
      </c>
      <c r="EY9" s="39">
        <f t="shared" si="58"/>
        <v>1</v>
      </c>
      <c r="EZ9" s="45"/>
      <c r="FA9" s="27">
        <v>0.52</v>
      </c>
      <c r="FB9" s="28">
        <v>3.6289999999999996</v>
      </c>
      <c r="FC9" s="42">
        <f t="shared" si="59"/>
        <v>4.1489999999999991</v>
      </c>
      <c r="FE9" s="27">
        <f>CB9</f>
        <v>0.52</v>
      </c>
      <c r="FF9" s="28">
        <f>CC9</f>
        <v>3.6289999999999996</v>
      </c>
      <c r="FG9" s="42">
        <f t="shared" si="60"/>
        <v>4.1489999999999991</v>
      </c>
      <c r="FI9" s="53">
        <v>1651.741</v>
      </c>
      <c r="FJ9" s="54">
        <v>118.197</v>
      </c>
      <c r="FK9" s="55">
        <v>2.0640000000000001</v>
      </c>
      <c r="FL9" s="56">
        <f t="shared" si="61"/>
        <v>1772.0020000000002</v>
      </c>
      <c r="FM9" s="57">
        <f t="shared" si="62"/>
        <v>0.93213269510982488</v>
      </c>
      <c r="FN9" s="58">
        <f t="shared" si="63"/>
        <v>6.670252065178256E-2</v>
      </c>
      <c r="FO9" s="59">
        <f t="shared" si="64"/>
        <v>1.1647842383925074E-3</v>
      </c>
      <c r="FP9" s="61">
        <f t="shared" si="65"/>
        <v>0.99999999999999989</v>
      </c>
      <c r="FR9" s="24">
        <f>FV9*E9</f>
        <v>1552.279</v>
      </c>
      <c r="FS9" s="25">
        <f>E9*FW9</f>
        <v>219.72300000000001</v>
      </c>
      <c r="FT9" s="26">
        <f t="shared" si="66"/>
        <v>1772.002</v>
      </c>
      <c r="FV9" s="36">
        <v>0.87600296162193947</v>
      </c>
      <c r="FW9" s="33">
        <v>0.12399703837806053</v>
      </c>
      <c r="FX9" s="34">
        <f t="shared" si="67"/>
        <v>1</v>
      </c>
      <c r="FY9" s="45"/>
      <c r="FZ9" s="44">
        <f t="shared" si="68"/>
        <v>332.30449999999996</v>
      </c>
      <c r="GA9" s="25">
        <v>322.78100000000001</v>
      </c>
      <c r="GB9" s="26">
        <v>341.82799999999997</v>
      </c>
      <c r="GD9" s="44">
        <f t="shared" si="69"/>
        <v>1728.8515</v>
      </c>
      <c r="GE9" s="25">
        <v>1685.701</v>
      </c>
      <c r="GF9" s="26">
        <v>1772.002</v>
      </c>
      <c r="GH9" s="44">
        <f t="shared" si="70"/>
        <v>923.36750000000006</v>
      </c>
      <c r="GI9" s="25">
        <v>907.01599999999996</v>
      </c>
      <c r="GJ9" s="26">
        <v>939.71900000000005</v>
      </c>
      <c r="GL9" s="44">
        <f t="shared" si="71"/>
        <v>2652.2190000000001</v>
      </c>
      <c r="GM9" s="45">
        <v>2592.7170000000001</v>
      </c>
      <c r="GN9" s="46">
        <v>2711.721</v>
      </c>
      <c r="GP9" s="44">
        <f t="shared" si="72"/>
        <v>1620.5925</v>
      </c>
      <c r="GQ9" s="25">
        <v>1578.5170000000001</v>
      </c>
      <c r="GR9" s="26">
        <v>1662.6679999999999</v>
      </c>
      <c r="GS9" s="25"/>
      <c r="GT9" s="44">
        <f t="shared" si="73"/>
        <v>2119.8305</v>
      </c>
      <c r="GU9" s="25">
        <v>2042.835</v>
      </c>
      <c r="GV9" s="26">
        <v>2196.826</v>
      </c>
      <c r="GW9" s="25"/>
      <c r="GX9" s="61">
        <v>0.49624276114721882</v>
      </c>
      <c r="GY9" s="62"/>
      <c r="GZ9" s="121"/>
      <c r="HA9" s="122"/>
    </row>
    <row r="10" spans="1:209">
      <c r="A10" s="1"/>
      <c r="B10" s="23" t="s">
        <v>184</v>
      </c>
      <c r="C10" s="24">
        <v>4019.34</v>
      </c>
      <c r="D10" s="25">
        <f t="shared" si="0"/>
        <v>3820.4735000000001</v>
      </c>
      <c r="E10" s="25">
        <v>3390.57</v>
      </c>
      <c r="F10" s="25">
        <v>389.88600000000002</v>
      </c>
      <c r="G10" s="25">
        <v>2643.04</v>
      </c>
      <c r="H10" s="25">
        <f t="shared" si="1"/>
        <v>4409.2260000000006</v>
      </c>
      <c r="I10" s="26">
        <f t="shared" si="2"/>
        <v>3780.4560000000001</v>
      </c>
      <c r="J10" s="25"/>
      <c r="K10" s="27">
        <v>93.825000000000003</v>
      </c>
      <c r="L10" s="28">
        <v>17.695</v>
      </c>
      <c r="M10" s="28">
        <v>0.192</v>
      </c>
      <c r="N10" s="29">
        <f t="shared" si="3"/>
        <v>111.712</v>
      </c>
      <c r="O10" s="28">
        <v>54.503</v>
      </c>
      <c r="P10" s="29">
        <f t="shared" si="4"/>
        <v>57.209000000000003</v>
      </c>
      <c r="Q10" s="28">
        <v>3.6160000000000001</v>
      </c>
      <c r="R10" s="29">
        <f t="shared" si="5"/>
        <v>53.593000000000004</v>
      </c>
      <c r="S10" s="28">
        <v>2.9380000000000002</v>
      </c>
      <c r="T10" s="28">
        <v>3.3620000000000001</v>
      </c>
      <c r="U10" s="28">
        <v>0</v>
      </c>
      <c r="V10" s="29">
        <f t="shared" si="6"/>
        <v>59.893000000000008</v>
      </c>
      <c r="W10" s="28">
        <v>14.637</v>
      </c>
      <c r="X10" s="30">
        <f t="shared" si="7"/>
        <v>45.256000000000007</v>
      </c>
      <c r="Y10" s="28"/>
      <c r="Z10" s="31">
        <f t="shared" si="8"/>
        <v>2.4558474231008279E-2</v>
      </c>
      <c r="AA10" s="32">
        <f t="shared" si="9"/>
        <v>4.6316248496423287E-3</v>
      </c>
      <c r="AB10" s="33">
        <f t="shared" si="10"/>
        <v>0.46184286343761649</v>
      </c>
      <c r="AC10" s="33">
        <f t="shared" si="11"/>
        <v>0.47538595726122979</v>
      </c>
      <c r="AD10" s="33">
        <f t="shared" si="12"/>
        <v>0.48788849899742193</v>
      </c>
      <c r="AE10" s="32">
        <f t="shared" si="13"/>
        <v>1.4266032731283178E-2</v>
      </c>
      <c r="AF10" s="32">
        <f t="shared" si="14"/>
        <v>1.1845652116157854E-2</v>
      </c>
      <c r="AG10" s="32">
        <f>X10/DV10</f>
        <v>2.4386117113282077E-2</v>
      </c>
      <c r="AH10" s="32">
        <f>(P10+S10+T10)/DV10</f>
        <v>3.4221714507411863E-2</v>
      </c>
      <c r="AI10" s="32">
        <f>R10/DV10</f>
        <v>2.8878495104563508E-2</v>
      </c>
      <c r="AJ10" s="34">
        <f>X10/FZ10</f>
        <v>7.8872336124143419E-2</v>
      </c>
      <c r="AK10" s="35"/>
      <c r="AL10" s="36">
        <f t="shared" si="15"/>
        <v>0.12743342527520218</v>
      </c>
      <c r="AM10" s="33">
        <f t="shared" si="16"/>
        <v>0.15197642206981535</v>
      </c>
      <c r="AN10" s="34">
        <f t="shared" si="17"/>
        <v>8.0756166207396521E-2</v>
      </c>
      <c r="AO10" s="28"/>
      <c r="AP10" s="36">
        <f t="shared" si="18"/>
        <v>0.7795267462403076</v>
      </c>
      <c r="AQ10" s="33">
        <f t="shared" si="19"/>
        <v>0.77790490591942762</v>
      </c>
      <c r="AR10" s="33">
        <f t="shared" si="20"/>
        <v>6.4163562562510282E-2</v>
      </c>
      <c r="AS10" s="33">
        <f t="shared" si="21"/>
        <v>0.23624324890156095</v>
      </c>
      <c r="AT10" s="33">
        <f t="shared" si="22"/>
        <v>0.12357843986574908</v>
      </c>
      <c r="AU10" s="37">
        <v>2.11</v>
      </c>
      <c r="AV10" s="38">
        <v>1.3</v>
      </c>
      <c r="AW10" s="28"/>
      <c r="AX10" s="36">
        <f>GB10/C10</f>
        <v>0.1480782914607871</v>
      </c>
      <c r="AY10" s="33">
        <v>0.1419</v>
      </c>
      <c r="AZ10" s="33">
        <f t="shared" si="23"/>
        <v>0.2948507537948139</v>
      </c>
      <c r="BA10" s="33">
        <f t="shared" si="24"/>
        <v>0.2948507537948139</v>
      </c>
      <c r="BB10" s="34">
        <f t="shared" si="25"/>
        <v>0.2948507537948139</v>
      </c>
      <c r="BC10" s="33"/>
      <c r="BD10" s="36">
        <f t="shared" si="26"/>
        <v>0.27775964379672508</v>
      </c>
      <c r="BE10" s="33">
        <f t="shared" si="27"/>
        <v>0.27877461727637343</v>
      </c>
      <c r="BF10" s="34">
        <f t="shared" si="28"/>
        <v>0.28014268716373042</v>
      </c>
      <c r="BG10" s="25"/>
      <c r="BH10" s="39">
        <v>2.3E-2</v>
      </c>
      <c r="BI10" s="36">
        <f t="shared" si="29"/>
        <v>1.2937499999999999E-2</v>
      </c>
      <c r="BJ10" s="34">
        <f t="shared" si="30"/>
        <v>1.7250000000000001E-2</v>
      </c>
      <c r="BK10" s="39">
        <v>0.01</v>
      </c>
      <c r="BL10" s="33"/>
      <c r="BM10" s="39">
        <f t="shared" si="31"/>
        <v>0.12482214379672507</v>
      </c>
      <c r="BN10" s="34">
        <f t="shared" si="32"/>
        <v>0.10652461727637341</v>
      </c>
      <c r="BO10" s="34">
        <f t="shared" si="33"/>
        <v>8.214268716373041E-2</v>
      </c>
      <c r="BP10" s="28"/>
      <c r="BQ10" s="31">
        <f>Q10/GD10</f>
        <v>1.1303700195610907E-3</v>
      </c>
      <c r="BR10" s="33">
        <f t="shared" si="34"/>
        <v>5.6936812105370889E-2</v>
      </c>
      <c r="BS10" s="32">
        <f>FC10/E10</f>
        <v>7.970341270051938E-3</v>
      </c>
      <c r="BT10" s="33">
        <f t="shared" si="35"/>
        <v>4.4891484007076592E-2</v>
      </c>
      <c r="BU10" s="33">
        <f t="shared" si="36"/>
        <v>0.83714124763682796</v>
      </c>
      <c r="BV10" s="34">
        <f t="shared" si="37"/>
        <v>0.85393719699422499</v>
      </c>
      <c r="BW10" s="28"/>
      <c r="BX10" s="27">
        <v>56.33925181</v>
      </c>
      <c r="BY10" s="28">
        <v>33.976489289999996</v>
      </c>
      <c r="BZ10" s="29">
        <f t="shared" si="38"/>
        <v>90.315741099999997</v>
      </c>
      <c r="CA10" s="25">
        <v>3390.57</v>
      </c>
      <c r="CB10" s="28">
        <v>1.841</v>
      </c>
      <c r="CC10" s="28">
        <v>4.9669999999999996</v>
      </c>
      <c r="CD10" s="29">
        <f t="shared" si="39"/>
        <v>3383.7620000000002</v>
      </c>
      <c r="CE10" s="28">
        <v>406.38802538999994</v>
      </c>
      <c r="CF10" s="28">
        <v>87.89024950999999</v>
      </c>
      <c r="CG10" s="29">
        <f t="shared" si="40"/>
        <v>494.27827489999993</v>
      </c>
      <c r="CH10" s="28">
        <v>5.7285000000000004</v>
      </c>
      <c r="CI10" s="28">
        <v>0</v>
      </c>
      <c r="CJ10" s="28">
        <v>35.796793999999998</v>
      </c>
      <c r="CK10" s="28">
        <v>9.458689999999855</v>
      </c>
      <c r="CL10" s="29">
        <f t="shared" si="41"/>
        <v>4019.34</v>
      </c>
      <c r="CM10" s="28">
        <v>125.52911152</v>
      </c>
      <c r="CN10" s="25">
        <v>2643.04</v>
      </c>
      <c r="CO10" s="29">
        <f t="shared" si="42"/>
        <v>2768.5691115199998</v>
      </c>
      <c r="CP10" s="28">
        <v>629.06982851999999</v>
      </c>
      <c r="CQ10" s="28">
        <v>26.524059960000386</v>
      </c>
      <c r="CR10" s="29">
        <f t="shared" si="43"/>
        <v>655.59388848000037</v>
      </c>
      <c r="CS10" s="28">
        <v>0</v>
      </c>
      <c r="CT10" s="28">
        <v>595.17700000000002</v>
      </c>
      <c r="CU10" s="42">
        <f t="shared" si="44"/>
        <v>4019.34</v>
      </c>
      <c r="CV10" s="28"/>
      <c r="CW10" s="43">
        <v>496.70376648999991</v>
      </c>
      <c r="CX10" s="28"/>
      <c r="CY10" s="24">
        <v>200</v>
      </c>
      <c r="CZ10" s="25">
        <v>175</v>
      </c>
      <c r="DA10" s="25">
        <v>225</v>
      </c>
      <c r="DB10" s="25">
        <v>150</v>
      </c>
      <c r="DC10" s="25">
        <v>0</v>
      </c>
      <c r="DD10" s="25">
        <v>0</v>
      </c>
      <c r="DE10" s="26">
        <f t="shared" si="45"/>
        <v>750</v>
      </c>
      <c r="DF10" s="34">
        <f t="shared" si="46"/>
        <v>0.18659779963874665</v>
      </c>
      <c r="DG10" s="25"/>
      <c r="DH10" s="44" t="s">
        <v>185</v>
      </c>
      <c r="DI10" s="45">
        <v>22.1</v>
      </c>
      <c r="DJ10" s="46">
        <v>1</v>
      </c>
      <c r="DK10" s="45" t="s">
        <v>170</v>
      </c>
      <c r="DL10" s="47" t="s">
        <v>171</v>
      </c>
      <c r="DM10" s="45"/>
      <c r="DN10" s="39" t="s">
        <v>178</v>
      </c>
      <c r="DO10" s="36"/>
      <c r="DP10" s="34"/>
      <c r="DQ10" s="25"/>
      <c r="DR10" s="24">
        <v>587.65200000000004</v>
      </c>
      <c r="DS10" s="25">
        <v>587.65200000000004</v>
      </c>
      <c r="DT10" s="26">
        <v>587.65200000000004</v>
      </c>
      <c r="DU10" s="25"/>
      <c r="DV10" s="44">
        <f t="shared" si="47"/>
        <v>1855.81</v>
      </c>
      <c r="DW10" s="25">
        <v>1718.5709999999999</v>
      </c>
      <c r="DX10" s="26">
        <v>1993.049</v>
      </c>
      <c r="DY10" s="25"/>
      <c r="DZ10" s="24">
        <v>582.9</v>
      </c>
      <c r="EA10" s="25">
        <v>585.03</v>
      </c>
      <c r="EB10" s="25">
        <v>587.90099999999995</v>
      </c>
      <c r="EC10" s="67">
        <v>2098.5770000000002</v>
      </c>
      <c r="ED10" s="25"/>
      <c r="EE10" s="24">
        <v>167.09690400000002</v>
      </c>
      <c r="EF10" s="25">
        <v>12.946146300000001</v>
      </c>
      <c r="EG10" s="25">
        <v>34.717643300000006</v>
      </c>
      <c r="EH10" s="25">
        <v>18.279572299999998</v>
      </c>
      <c r="EI10" s="25">
        <v>249.57844599999999</v>
      </c>
      <c r="EJ10" s="25">
        <v>44.056571000000005</v>
      </c>
      <c r="EK10" s="25">
        <v>25.507999999999999</v>
      </c>
      <c r="EL10" s="25">
        <v>7.1710000065650092E-4</v>
      </c>
      <c r="EM10" s="26">
        <v>2838.386</v>
      </c>
      <c r="EN10" s="26">
        <f t="shared" si="48"/>
        <v>3390.5700000000006</v>
      </c>
      <c r="EO10" s="45"/>
      <c r="EP10" s="36">
        <f t="shared" si="49"/>
        <v>4.928283562940744E-2</v>
      </c>
      <c r="EQ10" s="33">
        <f t="shared" si="50"/>
        <v>3.8182802006742223E-3</v>
      </c>
      <c r="ER10" s="33">
        <f t="shared" si="51"/>
        <v>1.0239471032894173E-2</v>
      </c>
      <c r="ES10" s="33">
        <f t="shared" si="52"/>
        <v>5.3912977169030558E-3</v>
      </c>
      <c r="ET10" s="33">
        <f t="shared" si="53"/>
        <v>7.3609583639329068E-2</v>
      </c>
      <c r="EU10" s="33">
        <f t="shared" si="54"/>
        <v>1.2993853835785723E-2</v>
      </c>
      <c r="EV10" s="33">
        <f t="shared" si="55"/>
        <v>7.5232188098166373E-3</v>
      </c>
      <c r="EW10" s="33">
        <f t="shared" si="56"/>
        <v>2.1149836182603539E-7</v>
      </c>
      <c r="EX10" s="33">
        <f t="shared" si="57"/>
        <v>0.83714124763682785</v>
      </c>
      <c r="EY10" s="39">
        <f t="shared" si="58"/>
        <v>1</v>
      </c>
      <c r="EZ10" s="45"/>
      <c r="FA10" s="27">
        <v>19.95</v>
      </c>
      <c r="FB10" s="28">
        <v>7.0739999999999998</v>
      </c>
      <c r="FC10" s="42">
        <f t="shared" si="59"/>
        <v>27.024000000000001</v>
      </c>
      <c r="FE10" s="27">
        <f>CB10</f>
        <v>1.841</v>
      </c>
      <c r="FF10" s="28">
        <f>CC10</f>
        <v>4.9669999999999996</v>
      </c>
      <c r="FG10" s="42">
        <f t="shared" si="60"/>
        <v>6.8079999999999998</v>
      </c>
      <c r="FI10" s="53">
        <v>2901.444</v>
      </c>
      <c r="FJ10" s="54">
        <v>462.14499999999998</v>
      </c>
      <c r="FK10" s="55">
        <v>26.981000000000002</v>
      </c>
      <c r="FL10" s="56">
        <f t="shared" si="61"/>
        <v>3390.57</v>
      </c>
      <c r="FM10" s="57">
        <f t="shared" si="62"/>
        <v>0.85573930047160207</v>
      </c>
      <c r="FN10" s="58">
        <f t="shared" si="63"/>
        <v>0.13630304049171671</v>
      </c>
      <c r="FO10" s="59">
        <f t="shared" si="64"/>
        <v>7.9576590366811483E-3</v>
      </c>
      <c r="FP10" s="61">
        <f t="shared" si="65"/>
        <v>0.99999999999999989</v>
      </c>
      <c r="FR10" s="24">
        <f>FV10*E10</f>
        <v>2838.386</v>
      </c>
      <c r="FS10" s="25">
        <f>E10*FW10</f>
        <v>552.18400000000031</v>
      </c>
      <c r="FT10" s="26">
        <f t="shared" si="66"/>
        <v>3390.57</v>
      </c>
      <c r="FV10" s="36">
        <v>0.83714124763682796</v>
      </c>
      <c r="FW10" s="33">
        <v>0.16285875236317204</v>
      </c>
      <c r="FX10" s="34">
        <f t="shared" si="67"/>
        <v>1</v>
      </c>
      <c r="FY10" s="45"/>
      <c r="FZ10" s="44">
        <f t="shared" si="68"/>
        <v>573.78800000000001</v>
      </c>
      <c r="GA10" s="25">
        <v>552.399</v>
      </c>
      <c r="GB10" s="26">
        <v>595.17700000000002</v>
      </c>
      <c r="GD10" s="44">
        <f t="shared" si="69"/>
        <v>3198.9525000000003</v>
      </c>
      <c r="GE10" s="25">
        <v>3007.335</v>
      </c>
      <c r="GF10" s="26">
        <v>3390.57</v>
      </c>
      <c r="GH10" s="44">
        <f t="shared" si="70"/>
        <v>332.13200000000001</v>
      </c>
      <c r="GI10" s="25">
        <v>274.37799999999999</v>
      </c>
      <c r="GJ10" s="26">
        <v>389.88600000000002</v>
      </c>
      <c r="GL10" s="44">
        <f t="shared" si="71"/>
        <v>3531.0844999999999</v>
      </c>
      <c r="GM10" s="45">
        <v>3281.7130000000002</v>
      </c>
      <c r="GN10" s="46">
        <v>3780.4560000000001</v>
      </c>
      <c r="GP10" s="44">
        <f t="shared" si="72"/>
        <v>2544.2934999999998</v>
      </c>
      <c r="GQ10" s="25">
        <v>2445.547</v>
      </c>
      <c r="GR10" s="26">
        <v>2643.04</v>
      </c>
      <c r="GS10" s="25"/>
      <c r="GT10" s="44">
        <f t="shared" si="73"/>
        <v>3820.4735000000001</v>
      </c>
      <c r="GU10" s="25">
        <v>3621.607</v>
      </c>
      <c r="GV10" s="26">
        <v>4019.34</v>
      </c>
      <c r="GW10" s="25"/>
      <c r="GX10" s="61">
        <v>0.49586474396293917</v>
      </c>
      <c r="GY10" s="62"/>
      <c r="GZ10" s="121"/>
      <c r="HA10" s="122"/>
    </row>
    <row r="11" spans="1:209">
      <c r="A11" s="1"/>
      <c r="B11" s="23" t="s">
        <v>186</v>
      </c>
      <c r="C11" s="24">
        <v>8543.5319999999992</v>
      </c>
      <c r="D11" s="25">
        <f t="shared" si="0"/>
        <v>8272.4149999999991</v>
      </c>
      <c r="E11" s="25">
        <v>7013.375</v>
      </c>
      <c r="F11" s="25">
        <v>1938.692</v>
      </c>
      <c r="G11" s="25">
        <v>6152.1279999999997</v>
      </c>
      <c r="H11" s="25">
        <f t="shared" si="1"/>
        <v>10482.223999999998</v>
      </c>
      <c r="I11" s="26">
        <f t="shared" si="2"/>
        <v>8952.0669999999991</v>
      </c>
      <c r="J11" s="25"/>
      <c r="K11" s="27">
        <v>192.26499999999999</v>
      </c>
      <c r="L11" s="28">
        <v>55.296999999999997</v>
      </c>
      <c r="M11" s="28">
        <v>3.762</v>
      </c>
      <c r="N11" s="29">
        <f t="shared" si="3"/>
        <v>251.32399999999998</v>
      </c>
      <c r="O11" s="28">
        <v>126.636</v>
      </c>
      <c r="P11" s="29">
        <f t="shared" si="4"/>
        <v>124.68799999999999</v>
      </c>
      <c r="Q11" s="28">
        <v>3.984</v>
      </c>
      <c r="R11" s="29">
        <f t="shared" si="5"/>
        <v>120.70399999999999</v>
      </c>
      <c r="S11" s="28">
        <v>9.3059999999999992</v>
      </c>
      <c r="T11" s="28">
        <v>5.7030000000000003</v>
      </c>
      <c r="U11" s="28">
        <v>-2.5</v>
      </c>
      <c r="V11" s="29">
        <f t="shared" si="6"/>
        <v>133.21299999999999</v>
      </c>
      <c r="W11" s="28">
        <v>32.301000000000002</v>
      </c>
      <c r="X11" s="30">
        <f t="shared" si="7"/>
        <v>100.91199999999999</v>
      </c>
      <c r="Y11" s="28"/>
      <c r="Z11" s="31">
        <f t="shared" si="8"/>
        <v>2.3241701486204452E-2</v>
      </c>
      <c r="AA11" s="32">
        <f t="shared" si="9"/>
        <v>6.6845050689550755E-3</v>
      </c>
      <c r="AB11" s="33">
        <f t="shared" si="10"/>
        <v>0.47547994428028073</v>
      </c>
      <c r="AC11" s="33">
        <f t="shared" si="11"/>
        <v>0.48588420366036145</v>
      </c>
      <c r="AD11" s="33">
        <f t="shared" si="12"/>
        <v>0.50387547548184819</v>
      </c>
      <c r="AE11" s="32">
        <f t="shared" si="13"/>
        <v>1.5308226195131653E-2</v>
      </c>
      <c r="AF11" s="32">
        <f t="shared" si="14"/>
        <v>1.2198614310331386E-2</v>
      </c>
      <c r="AG11" s="32">
        <f>X11/DV11</f>
        <v>2.3528421529746098E-2</v>
      </c>
      <c r="AH11" s="32">
        <f>(P11+S11+T11)/DV11</f>
        <v>3.2571447423903409E-2</v>
      </c>
      <c r="AI11" s="32">
        <f>R11/DV11</f>
        <v>2.8143081024322909E-2</v>
      </c>
      <c r="AJ11" s="34">
        <f>X11/FZ11</f>
        <v>8.0541648010203387E-2</v>
      </c>
      <c r="AK11" s="35"/>
      <c r="AL11" s="36">
        <f t="shared" si="15"/>
        <v>8.8407212931069942E-2</v>
      </c>
      <c r="AM11" s="33">
        <f t="shared" si="16"/>
        <v>7.6466551445204381E-2</v>
      </c>
      <c r="AN11" s="34">
        <f t="shared" si="17"/>
        <v>3.3259272309714621E-2</v>
      </c>
      <c r="AO11" s="28"/>
      <c r="AP11" s="36">
        <f t="shared" si="18"/>
        <v>0.87719935123959569</v>
      </c>
      <c r="AQ11" s="33">
        <f t="shared" si="19"/>
        <v>0.85607926082600483</v>
      </c>
      <c r="AR11" s="33">
        <f t="shared" si="20"/>
        <v>-1.0334133470794255E-3</v>
      </c>
      <c r="AS11" s="33">
        <f t="shared" si="21"/>
        <v>0.22860334578251712</v>
      </c>
      <c r="AT11" s="33">
        <f t="shared" si="22"/>
        <v>0.12209247884832646</v>
      </c>
      <c r="AU11" s="37">
        <v>1.18</v>
      </c>
      <c r="AV11" s="38">
        <v>1.35</v>
      </c>
      <c r="AW11" s="28"/>
      <c r="AX11" s="36">
        <f>GB11/C11</f>
        <v>0.15185019497790844</v>
      </c>
      <c r="AY11" s="33">
        <v>0.14119999999999999</v>
      </c>
      <c r="AZ11" s="33">
        <f t="shared" si="23"/>
        <v>0.27762249499618874</v>
      </c>
      <c r="BA11" s="33">
        <f t="shared" si="24"/>
        <v>0.27762249499618874</v>
      </c>
      <c r="BB11" s="34">
        <f t="shared" si="25"/>
        <v>0.28849325599729014</v>
      </c>
      <c r="BC11" s="33"/>
      <c r="BD11" s="36">
        <f t="shared" si="26"/>
        <v>0.23808503669009762</v>
      </c>
      <c r="BE11" s="33">
        <f t="shared" si="27"/>
        <v>0.24060138627952241</v>
      </c>
      <c r="BF11" s="34">
        <f t="shared" si="28"/>
        <v>0.25340376426471084</v>
      </c>
      <c r="BG11" s="25"/>
      <c r="BH11" s="39">
        <v>2.5000000000000001E-2</v>
      </c>
      <c r="BI11" s="63">
        <f t="shared" si="29"/>
        <v>1.40625E-2</v>
      </c>
      <c r="BJ11" s="64">
        <f t="shared" si="30"/>
        <v>1.8750000000000003E-2</v>
      </c>
      <c r="BK11" s="39"/>
      <c r="BL11" s="33"/>
      <c r="BM11" s="39">
        <f t="shared" si="31"/>
        <v>8.4022536690097599E-2</v>
      </c>
      <c r="BN11" s="34">
        <f t="shared" si="32"/>
        <v>6.685138627952239E-2</v>
      </c>
      <c r="BO11" s="34">
        <f t="shared" si="33"/>
        <v>5.3403764264710829E-2</v>
      </c>
      <c r="BP11" s="28"/>
      <c r="BQ11" s="31">
        <f>Q11/GD11</f>
        <v>5.9210467649742739E-4</v>
      </c>
      <c r="BR11" s="33">
        <f t="shared" si="34"/>
        <v>2.8518865831048627E-2</v>
      </c>
      <c r="BS11" s="32">
        <f>FC11/E11</f>
        <v>9.4105904789063746E-3</v>
      </c>
      <c r="BT11" s="33">
        <f t="shared" si="35"/>
        <v>4.9828920705577519E-2</v>
      </c>
      <c r="BU11" s="33">
        <f t="shared" si="36"/>
        <v>0.7338625126989502</v>
      </c>
      <c r="BV11" s="34">
        <f t="shared" si="37"/>
        <v>0.79149820929624415</v>
      </c>
      <c r="BW11" s="28"/>
      <c r="BX11" s="27">
        <v>25.488</v>
      </c>
      <c r="BY11" s="28">
        <v>22.981999999999999</v>
      </c>
      <c r="BZ11" s="29">
        <f t="shared" si="38"/>
        <v>48.47</v>
      </c>
      <c r="CA11" s="25">
        <v>7013.375</v>
      </c>
      <c r="CB11" s="28">
        <v>7.8460000000000001</v>
      </c>
      <c r="CC11" s="28">
        <v>19.349</v>
      </c>
      <c r="CD11" s="29">
        <f t="shared" si="39"/>
        <v>6986.18</v>
      </c>
      <c r="CE11" s="28">
        <v>994.23700000000008</v>
      </c>
      <c r="CF11" s="28">
        <v>323.851</v>
      </c>
      <c r="CG11" s="29">
        <f t="shared" si="40"/>
        <v>1318.0880000000002</v>
      </c>
      <c r="CH11" s="28">
        <v>15.71</v>
      </c>
      <c r="CI11" s="28">
        <v>0</v>
      </c>
      <c r="CJ11" s="28">
        <v>163.02500000000001</v>
      </c>
      <c r="CK11" s="28">
        <v>12.058999999999401</v>
      </c>
      <c r="CL11" s="29">
        <f t="shared" si="41"/>
        <v>8543.5319999999992</v>
      </c>
      <c r="CM11" s="28">
        <v>178.26300000000001</v>
      </c>
      <c r="CN11" s="25">
        <v>6152.1279999999997</v>
      </c>
      <c r="CO11" s="29">
        <f t="shared" si="42"/>
        <v>6330.3909999999996</v>
      </c>
      <c r="CP11" s="28">
        <v>805.471</v>
      </c>
      <c r="CQ11" s="28">
        <v>59.794999999999618</v>
      </c>
      <c r="CR11" s="29">
        <f t="shared" si="43"/>
        <v>865.26599999999962</v>
      </c>
      <c r="CS11" s="28">
        <v>50.537999999999997</v>
      </c>
      <c r="CT11" s="28">
        <v>1297.337</v>
      </c>
      <c r="CU11" s="42">
        <f t="shared" si="44"/>
        <v>8543.5319999999992</v>
      </c>
      <c r="CV11" s="28"/>
      <c r="CW11" s="43">
        <v>1043.1010000000001</v>
      </c>
      <c r="CX11" s="28"/>
      <c r="CY11" s="24">
        <v>125</v>
      </c>
      <c r="CZ11" s="25">
        <v>250</v>
      </c>
      <c r="DA11" s="25">
        <v>250</v>
      </c>
      <c r="DB11" s="25">
        <v>250</v>
      </c>
      <c r="DC11" s="25">
        <v>100</v>
      </c>
      <c r="DD11" s="25">
        <v>0</v>
      </c>
      <c r="DE11" s="26">
        <f t="shared" si="45"/>
        <v>975</v>
      </c>
      <c r="DF11" s="34">
        <f t="shared" si="46"/>
        <v>0.11412141957213949</v>
      </c>
      <c r="DG11" s="25"/>
      <c r="DH11" s="44" t="s">
        <v>169</v>
      </c>
      <c r="DI11" s="45">
        <v>52.3</v>
      </c>
      <c r="DJ11" s="46">
        <v>2</v>
      </c>
      <c r="DK11" s="45" t="s">
        <v>170</v>
      </c>
      <c r="DL11" s="47" t="s">
        <v>171</v>
      </c>
      <c r="DM11" s="45"/>
      <c r="DN11" s="39" t="s">
        <v>178</v>
      </c>
      <c r="DO11" s="36"/>
      <c r="DP11" s="34"/>
      <c r="DQ11" s="25"/>
      <c r="DR11" s="24">
        <v>1276.923</v>
      </c>
      <c r="DS11" s="25">
        <v>1276.923</v>
      </c>
      <c r="DT11" s="26">
        <v>1326.923</v>
      </c>
      <c r="DU11" s="25"/>
      <c r="DV11" s="44">
        <f t="shared" si="47"/>
        <v>4288.9404999999997</v>
      </c>
      <c r="DW11" s="25">
        <v>3978.3870000000002</v>
      </c>
      <c r="DX11" s="26">
        <v>4599.4939999999997</v>
      </c>
      <c r="DY11" s="25"/>
      <c r="DZ11" s="24">
        <v>1264.722</v>
      </c>
      <c r="EA11" s="25">
        <v>1278.0889999999999</v>
      </c>
      <c r="EB11" s="25">
        <v>1346.096</v>
      </c>
      <c r="EC11" s="67">
        <v>5312.06</v>
      </c>
      <c r="ED11" s="25"/>
      <c r="EE11" s="24">
        <v>455.71899999999999</v>
      </c>
      <c r="EF11" s="25">
        <v>65.656999999999996</v>
      </c>
      <c r="EG11" s="25">
        <v>299.488</v>
      </c>
      <c r="EH11" s="25">
        <v>60.391999999999996</v>
      </c>
      <c r="EI11" s="25">
        <v>870.84199999999998</v>
      </c>
      <c r="EJ11" s="25">
        <v>92.478999999999999</v>
      </c>
      <c r="EK11" s="25">
        <v>20.236000000000001</v>
      </c>
      <c r="EL11" s="25">
        <v>1.7089999999996217</v>
      </c>
      <c r="EM11" s="26">
        <v>5146.8530000000001</v>
      </c>
      <c r="EN11" s="26">
        <f t="shared" si="48"/>
        <v>7013.375</v>
      </c>
      <c r="EO11" s="45"/>
      <c r="EP11" s="36">
        <f t="shared" si="49"/>
        <v>6.4978558825102034E-2</v>
      </c>
      <c r="EQ11" s="33">
        <f t="shared" si="50"/>
        <v>9.3616839253569065E-3</v>
      </c>
      <c r="ER11" s="33">
        <f t="shared" si="51"/>
        <v>4.2702407899192614E-2</v>
      </c>
      <c r="ES11" s="33">
        <f t="shared" si="52"/>
        <v>8.6109754576077849E-3</v>
      </c>
      <c r="ET11" s="33">
        <f t="shared" si="53"/>
        <v>0.1241687489974513</v>
      </c>
      <c r="EU11" s="33">
        <f t="shared" si="54"/>
        <v>1.3186090862102769E-2</v>
      </c>
      <c r="EV11" s="33">
        <f t="shared" si="55"/>
        <v>2.885344074714385E-3</v>
      </c>
      <c r="EW11" s="33">
        <f t="shared" si="56"/>
        <v>2.4367725952193083E-4</v>
      </c>
      <c r="EX11" s="33">
        <f t="shared" si="57"/>
        <v>0.7338625126989502</v>
      </c>
      <c r="EY11" s="39">
        <f t="shared" si="58"/>
        <v>0.99999999999999989</v>
      </c>
      <c r="EZ11" s="45"/>
      <c r="FA11" s="27">
        <v>11.8</v>
      </c>
      <c r="FB11" s="28">
        <v>54.2</v>
      </c>
      <c r="FC11" s="42">
        <f t="shared" si="59"/>
        <v>66</v>
      </c>
      <c r="FE11" s="27">
        <f>CB11</f>
        <v>7.8460000000000001</v>
      </c>
      <c r="FF11" s="28">
        <f>CC11</f>
        <v>19.349</v>
      </c>
      <c r="FG11" s="42">
        <f t="shared" si="60"/>
        <v>27.195</v>
      </c>
      <c r="FI11" s="53">
        <v>6110.2449999999999</v>
      </c>
      <c r="FJ11" s="54">
        <v>838.62900000000002</v>
      </c>
      <c r="FK11" s="55">
        <v>64.501000000000005</v>
      </c>
      <c r="FL11" s="56">
        <f t="shared" si="61"/>
        <v>7013.375</v>
      </c>
      <c r="FM11" s="57">
        <f t="shared" si="62"/>
        <v>0.87122747607250428</v>
      </c>
      <c r="FN11" s="58">
        <f t="shared" si="63"/>
        <v>0.11957566792022387</v>
      </c>
      <c r="FO11" s="59">
        <f t="shared" si="64"/>
        <v>9.1968560072718201E-3</v>
      </c>
      <c r="FP11" s="61">
        <f t="shared" si="65"/>
        <v>1</v>
      </c>
      <c r="FR11" s="24">
        <f>FV11*E11</f>
        <v>5146.8530000000001</v>
      </c>
      <c r="FS11" s="25">
        <f>E11*FW11</f>
        <v>1866.5220000000002</v>
      </c>
      <c r="FT11" s="26">
        <f t="shared" si="66"/>
        <v>7013.375</v>
      </c>
      <c r="FV11" s="36">
        <v>0.7338625126989502</v>
      </c>
      <c r="FW11" s="33">
        <v>0.2661374873010498</v>
      </c>
      <c r="FX11" s="34">
        <f t="shared" si="67"/>
        <v>1</v>
      </c>
      <c r="FY11" s="45"/>
      <c r="FZ11" s="44">
        <f t="shared" si="68"/>
        <v>1252.9169999999999</v>
      </c>
      <c r="GA11" s="25">
        <v>1208.4970000000001</v>
      </c>
      <c r="GB11" s="26">
        <v>1297.337</v>
      </c>
      <c r="GD11" s="44">
        <f t="shared" si="69"/>
        <v>6728.54</v>
      </c>
      <c r="GE11" s="25">
        <v>6443.7049999999999</v>
      </c>
      <c r="GF11" s="26">
        <v>7013.375</v>
      </c>
      <c r="GH11" s="44">
        <f t="shared" si="70"/>
        <v>1905.5729999999999</v>
      </c>
      <c r="GI11" s="25">
        <v>1872.454</v>
      </c>
      <c r="GJ11" s="26">
        <v>1938.692</v>
      </c>
      <c r="GL11" s="44">
        <f t="shared" si="71"/>
        <v>8634.1129999999994</v>
      </c>
      <c r="GM11" s="45">
        <v>8316.1589999999997</v>
      </c>
      <c r="GN11" s="46">
        <v>8952.0669999999991</v>
      </c>
      <c r="GP11" s="44">
        <f t="shared" si="72"/>
        <v>6053.1134999999995</v>
      </c>
      <c r="GQ11" s="25">
        <v>5954.0990000000002</v>
      </c>
      <c r="GR11" s="26">
        <v>6152.1279999999997</v>
      </c>
      <c r="GS11" s="25"/>
      <c r="GT11" s="44">
        <f t="shared" si="73"/>
        <v>8272.4149999999991</v>
      </c>
      <c r="GU11" s="25">
        <v>8001.2979999999998</v>
      </c>
      <c r="GV11" s="26">
        <v>8543.5319999999992</v>
      </c>
      <c r="GW11" s="25"/>
      <c r="GX11" s="61">
        <v>0.53835977907029553</v>
      </c>
      <c r="GY11" s="62"/>
      <c r="GZ11" s="121"/>
      <c r="HA11" s="122"/>
    </row>
    <row r="12" spans="1:209">
      <c r="A12" s="1"/>
      <c r="B12" s="23" t="s">
        <v>187</v>
      </c>
      <c r="C12" s="24">
        <v>2200.1</v>
      </c>
      <c r="D12" s="25">
        <f t="shared" si="0"/>
        <v>2147.82229018</v>
      </c>
      <c r="E12" s="25">
        <v>1865.5820000000001</v>
      </c>
      <c r="F12" s="25">
        <v>56.091999999999999</v>
      </c>
      <c r="G12" s="25">
        <v>1892.7883233099999</v>
      </c>
      <c r="H12" s="25">
        <f t="shared" si="1"/>
        <v>2256.192</v>
      </c>
      <c r="I12" s="26">
        <f t="shared" si="2"/>
        <v>1921.6740000000002</v>
      </c>
      <c r="J12" s="25"/>
      <c r="K12" s="27">
        <v>64.333475739999997</v>
      </c>
      <c r="L12" s="28">
        <v>11.64343101</v>
      </c>
      <c r="M12" s="28">
        <v>0.6</v>
      </c>
      <c r="N12" s="29">
        <f t="shared" si="3"/>
        <v>76.576906749999992</v>
      </c>
      <c r="O12" s="28">
        <v>39.944000000000003</v>
      </c>
      <c r="P12" s="29">
        <f t="shared" si="4"/>
        <v>36.632906749999989</v>
      </c>
      <c r="Q12" s="28">
        <v>3.5939999999999999</v>
      </c>
      <c r="R12" s="29">
        <f t="shared" si="5"/>
        <v>33.038906749999988</v>
      </c>
      <c r="S12" s="28">
        <v>2.181</v>
      </c>
      <c r="T12" s="28">
        <v>2.1999999999999999E-2</v>
      </c>
      <c r="U12" s="28">
        <v>0</v>
      </c>
      <c r="V12" s="29">
        <f t="shared" si="6"/>
        <v>35.241906749999984</v>
      </c>
      <c r="W12" s="28">
        <v>8.5050000000000008</v>
      </c>
      <c r="X12" s="30">
        <f t="shared" si="7"/>
        <v>26.736906749999982</v>
      </c>
      <c r="Y12" s="28"/>
      <c r="Z12" s="31">
        <f t="shared" si="8"/>
        <v>2.9952885783026528E-2</v>
      </c>
      <c r="AA12" s="32">
        <f t="shared" si="9"/>
        <v>5.4210402151214348E-3</v>
      </c>
      <c r="AB12" s="33">
        <f t="shared" si="10"/>
        <v>0.50703284184834363</v>
      </c>
      <c r="AC12" s="33">
        <f t="shared" si="11"/>
        <v>0.50717447489803946</v>
      </c>
      <c r="AD12" s="33">
        <f t="shared" si="12"/>
        <v>0.52161939800473867</v>
      </c>
      <c r="AE12" s="32">
        <f t="shared" si="13"/>
        <v>1.85974417821376E-2</v>
      </c>
      <c r="AF12" s="32">
        <f t="shared" si="14"/>
        <v>1.24483793990979E-2</v>
      </c>
      <c r="AG12" s="32">
        <f>X12/DV12</f>
        <v>2.6831526095856387E-2</v>
      </c>
      <c r="AH12" s="32">
        <f>(P12+S12+T12)/DV12</f>
        <v>3.8973343295176453E-2</v>
      </c>
      <c r="AI12" s="32">
        <f>R12/DV12</f>
        <v>3.3155828268772752E-2</v>
      </c>
      <c r="AJ12" s="34">
        <f>X12/FZ12</f>
        <v>0.10549480102659511</v>
      </c>
      <c r="AK12" s="35"/>
      <c r="AL12" s="36">
        <f t="shared" si="15"/>
        <v>8.8533764117221039E-2</v>
      </c>
      <c r="AM12" s="33">
        <f t="shared" si="16"/>
        <v>7.1738015336620886E-2</v>
      </c>
      <c r="AN12" s="34">
        <f t="shared" si="17"/>
        <v>4.3498152778165537E-2</v>
      </c>
      <c r="AO12" s="28"/>
      <c r="AP12" s="36">
        <f t="shared" si="18"/>
        <v>1.0145832899920775</v>
      </c>
      <c r="AQ12" s="33">
        <f t="shared" si="19"/>
        <v>0.98882124725175169</v>
      </c>
      <c r="AR12" s="33">
        <f t="shared" si="20"/>
        <v>-0.11406912427162402</v>
      </c>
      <c r="AS12" s="33">
        <f t="shared" si="21"/>
        <v>1.333851807645107E-2</v>
      </c>
      <c r="AT12" s="33">
        <f t="shared" si="22"/>
        <v>0.12379514493432117</v>
      </c>
      <c r="AU12" s="37">
        <v>1.544</v>
      </c>
      <c r="AV12" s="38">
        <v>1.52</v>
      </c>
      <c r="AW12" s="28"/>
      <c r="AX12" s="36">
        <f>GB12/C12</f>
        <v>0.12097964865233399</v>
      </c>
      <c r="AY12" s="33">
        <v>0.1182</v>
      </c>
      <c r="AZ12" s="33">
        <f t="shared" si="23"/>
        <v>0.25356699607884098</v>
      </c>
      <c r="BA12" s="33">
        <f t="shared" si="24"/>
        <v>0.25356699607884098</v>
      </c>
      <c r="BB12" s="34">
        <f t="shared" si="25"/>
        <v>0.25356699607884098</v>
      </c>
      <c r="BC12" s="33"/>
      <c r="BD12" s="36">
        <f t="shared" si="26"/>
        <v>0.23967466090487596</v>
      </c>
      <c r="BE12" s="33">
        <f t="shared" si="27"/>
        <v>0.24058310406618419</v>
      </c>
      <c r="BF12" s="34">
        <f t="shared" si="28"/>
        <v>0.26029068332854316</v>
      </c>
      <c r="BG12" s="25"/>
      <c r="BH12" s="39">
        <v>2.8000000000000001E-2</v>
      </c>
      <c r="BI12" s="63">
        <f t="shared" si="29"/>
        <v>1.575E-2</v>
      </c>
      <c r="BJ12" s="64">
        <f t="shared" si="30"/>
        <v>2.1000000000000001E-2</v>
      </c>
      <c r="BK12" s="39"/>
      <c r="BL12" s="33"/>
      <c r="BM12" s="39">
        <f t="shared" si="31"/>
        <v>8.3924660904875964E-2</v>
      </c>
      <c r="BN12" s="34">
        <f t="shared" si="32"/>
        <v>6.4583104066184199E-2</v>
      </c>
      <c r="BO12" s="34">
        <f t="shared" si="33"/>
        <v>5.7290683328543146E-2</v>
      </c>
      <c r="BP12" s="28"/>
      <c r="BQ12" s="31">
        <f>Q12/GD12</f>
        <v>2.008140659261891E-3</v>
      </c>
      <c r="BR12" s="33">
        <f t="shared" si="34"/>
        <v>9.254322354659586E-2</v>
      </c>
      <c r="BS12" s="32">
        <f>FC12/E12</f>
        <v>2.2175385482921681E-2</v>
      </c>
      <c r="BT12" s="33">
        <f t="shared" si="35"/>
        <v>0.14800124117196542</v>
      </c>
      <c r="BU12" s="33">
        <f t="shared" si="36"/>
        <v>0.85157232434704022</v>
      </c>
      <c r="BV12" s="34">
        <f t="shared" si="37"/>
        <v>0.85590479966945487</v>
      </c>
      <c r="BW12" s="28"/>
      <c r="BX12" s="27">
        <v>77.74138112</v>
      </c>
      <c r="BY12" s="28">
        <v>87.207404650000001</v>
      </c>
      <c r="BZ12" s="29">
        <f t="shared" si="38"/>
        <v>164.94878577</v>
      </c>
      <c r="CA12" s="25">
        <v>1865.5820000000001</v>
      </c>
      <c r="CB12" s="28">
        <v>11.634357850000001</v>
      </c>
      <c r="CC12" s="28">
        <v>1.7230000000000001</v>
      </c>
      <c r="CD12" s="29">
        <f t="shared" si="39"/>
        <v>1852.2246421500001</v>
      </c>
      <c r="CE12" s="28">
        <v>107.4129126</v>
      </c>
      <c r="CF12" s="28">
        <v>52.878992070000002</v>
      </c>
      <c r="CG12" s="29">
        <f t="shared" si="40"/>
        <v>160.29190467000001</v>
      </c>
      <c r="CH12" s="28">
        <v>0</v>
      </c>
      <c r="CI12" s="28">
        <v>0</v>
      </c>
      <c r="CJ12" s="28">
        <v>20.455273999999999</v>
      </c>
      <c r="CK12" s="28">
        <v>2.1793934099996797</v>
      </c>
      <c r="CL12" s="29">
        <f t="shared" si="41"/>
        <v>2200.1</v>
      </c>
      <c r="CM12" s="28">
        <v>1.30007362</v>
      </c>
      <c r="CN12" s="25">
        <v>1892.7883233099999</v>
      </c>
      <c r="CO12" s="29">
        <f t="shared" si="42"/>
        <v>1894.0883969299998</v>
      </c>
      <c r="CP12" s="28">
        <v>0</v>
      </c>
      <c r="CQ12" s="28">
        <v>19.746133630000088</v>
      </c>
      <c r="CR12" s="29">
        <f t="shared" si="43"/>
        <v>19.746133630000088</v>
      </c>
      <c r="CS12" s="28">
        <v>20.098144439999999</v>
      </c>
      <c r="CT12" s="28">
        <v>266.16732500000001</v>
      </c>
      <c r="CU12" s="42">
        <f t="shared" si="44"/>
        <v>2200.1</v>
      </c>
      <c r="CV12" s="28"/>
      <c r="CW12" s="43">
        <v>272.36169837</v>
      </c>
      <c r="CX12" s="28"/>
      <c r="CY12" s="24">
        <v>0</v>
      </c>
      <c r="CZ12" s="25">
        <v>0</v>
      </c>
      <c r="DA12" s="25">
        <v>20</v>
      </c>
      <c r="DB12" s="25">
        <v>0</v>
      </c>
      <c r="DC12" s="25">
        <v>0</v>
      </c>
      <c r="DD12" s="25">
        <v>0</v>
      </c>
      <c r="DE12" s="26">
        <f t="shared" si="45"/>
        <v>20</v>
      </c>
      <c r="DF12" s="34">
        <f t="shared" si="46"/>
        <v>9.0904958865506112E-3</v>
      </c>
      <c r="DG12" s="25"/>
      <c r="DH12" s="44" t="s">
        <v>169</v>
      </c>
      <c r="DI12" s="45">
        <v>20.5</v>
      </c>
      <c r="DJ12" s="46">
        <v>3</v>
      </c>
      <c r="DK12" s="45" t="s">
        <v>170</v>
      </c>
      <c r="DL12" s="44"/>
      <c r="DM12" s="45"/>
      <c r="DN12" s="39" t="s">
        <v>178</v>
      </c>
      <c r="DO12" s="36"/>
      <c r="DP12" s="34"/>
      <c r="DQ12" s="25"/>
      <c r="DR12" s="24">
        <v>263.16399999999999</v>
      </c>
      <c r="DS12" s="25">
        <v>263.16399999999999</v>
      </c>
      <c r="DT12" s="26">
        <v>263.16399999999999</v>
      </c>
      <c r="DU12" s="25"/>
      <c r="DV12" s="44">
        <f t="shared" si="47"/>
        <v>996.473575691581</v>
      </c>
      <c r="DW12" s="25">
        <v>955.09915038316194</v>
      </c>
      <c r="DX12" s="26">
        <v>1037.8480010000001</v>
      </c>
      <c r="DY12" s="25"/>
      <c r="DZ12" s="24">
        <v>259.34500000000003</v>
      </c>
      <c r="EA12" s="25">
        <v>260.32799999999997</v>
      </c>
      <c r="EB12" s="25">
        <v>281.65300000000002</v>
      </c>
      <c r="EC12" s="67">
        <v>1082.0709999999999</v>
      </c>
      <c r="ED12" s="25"/>
      <c r="EE12" s="24">
        <v>80.235910290000007</v>
      </c>
      <c r="EF12" s="25">
        <v>6.8747412700000003</v>
      </c>
      <c r="EG12" s="25">
        <v>55.972999999999999</v>
      </c>
      <c r="EH12" s="25">
        <v>27.88</v>
      </c>
      <c r="EI12" s="25">
        <v>51.719723590000001</v>
      </c>
      <c r="EJ12" s="25">
        <v>49.245792870000002</v>
      </c>
      <c r="EK12" s="25">
        <v>4.9742242499999998</v>
      </c>
      <c r="EL12" s="25">
        <v>6.0772999995606369E-4</v>
      </c>
      <c r="EM12" s="26">
        <v>1588.6780000000001</v>
      </c>
      <c r="EN12" s="26">
        <f t="shared" si="48"/>
        <v>1865.5820000000001</v>
      </c>
      <c r="EO12" s="45"/>
      <c r="EP12" s="36">
        <f t="shared" si="49"/>
        <v>4.3008514388539344E-2</v>
      </c>
      <c r="EQ12" s="33">
        <f t="shared" si="50"/>
        <v>3.6850383794440555E-3</v>
      </c>
      <c r="ER12" s="33">
        <f t="shared" si="51"/>
        <v>3.0002969582682507E-2</v>
      </c>
      <c r="ES12" s="33">
        <f t="shared" si="52"/>
        <v>1.4944398048437431E-2</v>
      </c>
      <c r="ET12" s="33">
        <f t="shared" si="53"/>
        <v>2.7723103883935413E-2</v>
      </c>
      <c r="EU12" s="33">
        <f t="shared" si="54"/>
        <v>2.6397013302015136E-2</v>
      </c>
      <c r="EV12" s="33">
        <f t="shared" si="55"/>
        <v>2.6663123089738215E-3</v>
      </c>
      <c r="EW12" s="33">
        <f t="shared" si="56"/>
        <v>3.2575893204161686E-7</v>
      </c>
      <c r="EX12" s="33">
        <f t="shared" si="57"/>
        <v>0.85157232434704022</v>
      </c>
      <c r="EY12" s="39">
        <f t="shared" si="58"/>
        <v>1</v>
      </c>
      <c r="EZ12" s="45"/>
      <c r="FA12" s="27">
        <v>28.994</v>
      </c>
      <c r="FB12" s="28">
        <v>12.375999999999999</v>
      </c>
      <c r="FC12" s="42">
        <f t="shared" si="59"/>
        <v>41.37</v>
      </c>
      <c r="FE12" s="27">
        <f>CB12</f>
        <v>11.634357850000001</v>
      </c>
      <c r="FF12" s="28">
        <f>CC12</f>
        <v>1.7230000000000001</v>
      </c>
      <c r="FG12" s="42">
        <f t="shared" si="60"/>
        <v>13.357357850000001</v>
      </c>
      <c r="FI12" s="53">
        <v>1692.0229999999999</v>
      </c>
      <c r="FJ12" s="54">
        <v>134.65199999999999</v>
      </c>
      <c r="FK12" s="55">
        <v>38.906999999999996</v>
      </c>
      <c r="FL12" s="56">
        <f t="shared" si="61"/>
        <v>1865.5819999999999</v>
      </c>
      <c r="FM12" s="57">
        <f t="shared" si="62"/>
        <v>0.90696790599394717</v>
      </c>
      <c r="FN12" s="58">
        <f t="shared" si="63"/>
        <v>7.2176939957611083E-2</v>
      </c>
      <c r="FO12" s="59">
        <f t="shared" si="64"/>
        <v>2.085515404844172E-2</v>
      </c>
      <c r="FP12" s="61">
        <f t="shared" si="65"/>
        <v>1</v>
      </c>
      <c r="FR12" s="24">
        <f>FV12*E12</f>
        <v>1588.6780000000001</v>
      </c>
      <c r="FS12" s="25">
        <f>E12*FW12</f>
        <v>276.90400000000005</v>
      </c>
      <c r="FT12" s="26">
        <f t="shared" si="66"/>
        <v>1865.5820000000001</v>
      </c>
      <c r="FV12" s="36">
        <v>0.85157232434704022</v>
      </c>
      <c r="FW12" s="33">
        <v>0.14842767565295978</v>
      </c>
      <c r="FX12" s="34">
        <f t="shared" si="67"/>
        <v>1</v>
      </c>
      <c r="FY12" s="45"/>
      <c r="FZ12" s="44">
        <f t="shared" si="68"/>
        <v>253.44288524000001</v>
      </c>
      <c r="GA12" s="25">
        <v>240.71844547999999</v>
      </c>
      <c r="GB12" s="26">
        <v>266.16732500000001</v>
      </c>
      <c r="GD12" s="44">
        <f t="shared" si="69"/>
        <v>1789.7152689100001</v>
      </c>
      <c r="GE12" s="25">
        <v>1713.84853782</v>
      </c>
      <c r="GF12" s="26">
        <v>1865.5820000000001</v>
      </c>
      <c r="GH12" s="44">
        <f t="shared" si="70"/>
        <v>67.644002624999999</v>
      </c>
      <c r="GI12" s="25">
        <v>79.196005249999999</v>
      </c>
      <c r="GJ12" s="26">
        <v>56.091999999999999</v>
      </c>
      <c r="GL12" s="44">
        <f t="shared" si="71"/>
        <v>1857.3592715350001</v>
      </c>
      <c r="GM12" s="45">
        <v>1793.0445430700001</v>
      </c>
      <c r="GN12" s="46">
        <v>1921.6740000000002</v>
      </c>
      <c r="GP12" s="44">
        <f t="shared" si="72"/>
        <v>1853.3379441</v>
      </c>
      <c r="GQ12" s="25">
        <v>1813.88756489</v>
      </c>
      <c r="GR12" s="26">
        <v>1892.7883233099999</v>
      </c>
      <c r="GS12" s="25"/>
      <c r="GT12" s="44">
        <f t="shared" si="73"/>
        <v>2147.82229018</v>
      </c>
      <c r="GU12" s="25">
        <v>2095.5445803600001</v>
      </c>
      <c r="GV12" s="26">
        <v>2200.1</v>
      </c>
      <c r="GW12" s="25"/>
      <c r="GX12" s="61">
        <v>0.47172764919776378</v>
      </c>
      <c r="GY12" s="62"/>
      <c r="GZ12" s="121"/>
      <c r="HA12" s="122"/>
    </row>
    <row r="13" spans="1:209">
      <c r="A13" s="1"/>
      <c r="B13" s="23" t="s">
        <v>188</v>
      </c>
      <c r="C13" s="24">
        <v>2751.194</v>
      </c>
      <c r="D13" s="25">
        <f t="shared" si="0"/>
        <v>2633.0119999999997</v>
      </c>
      <c r="E13" s="25">
        <v>2289.69</v>
      </c>
      <c r="F13" s="25">
        <v>965.01099999999997</v>
      </c>
      <c r="G13" s="25">
        <v>1888.4749999999999</v>
      </c>
      <c r="H13" s="25">
        <f t="shared" si="1"/>
        <v>3716.2049999999999</v>
      </c>
      <c r="I13" s="26">
        <f t="shared" si="2"/>
        <v>3254.701</v>
      </c>
      <c r="J13" s="25"/>
      <c r="K13" s="27">
        <v>63.738</v>
      </c>
      <c r="L13" s="28">
        <v>13.951999999999998</v>
      </c>
      <c r="M13" s="28">
        <v>4.2000000000000003E-2</v>
      </c>
      <c r="N13" s="29">
        <f t="shared" si="3"/>
        <v>77.731999999999999</v>
      </c>
      <c r="O13" s="28">
        <v>45.305999999999997</v>
      </c>
      <c r="P13" s="29">
        <f t="shared" si="4"/>
        <v>32.426000000000002</v>
      </c>
      <c r="Q13" s="28">
        <v>5.8999999999999997E-2</v>
      </c>
      <c r="R13" s="29">
        <f t="shared" si="5"/>
        <v>32.367000000000004</v>
      </c>
      <c r="S13" s="28">
        <v>2.5270000000000001</v>
      </c>
      <c r="T13" s="28">
        <v>0.55600000000000005</v>
      </c>
      <c r="U13" s="28">
        <v>-5</v>
      </c>
      <c r="V13" s="29">
        <f t="shared" si="6"/>
        <v>30.450000000000003</v>
      </c>
      <c r="W13" s="28">
        <v>7.048</v>
      </c>
      <c r="X13" s="30">
        <f t="shared" si="7"/>
        <v>23.402000000000001</v>
      </c>
      <c r="Y13" s="28"/>
      <c r="Z13" s="31">
        <f t="shared" si="8"/>
        <v>2.4207257695749204E-2</v>
      </c>
      <c r="AA13" s="32">
        <f t="shared" si="9"/>
        <v>5.2988744449322675E-3</v>
      </c>
      <c r="AB13" s="33">
        <f t="shared" si="10"/>
        <v>0.56061374744787473</v>
      </c>
      <c r="AC13" s="33">
        <f t="shared" si="11"/>
        <v>0.56449743953949083</v>
      </c>
      <c r="AD13" s="33">
        <f t="shared" si="12"/>
        <v>0.58284876241444961</v>
      </c>
      <c r="AE13" s="32">
        <f t="shared" si="13"/>
        <v>1.7206909805196482E-2</v>
      </c>
      <c r="AF13" s="32">
        <f t="shared" si="14"/>
        <v>8.8879199942879118E-3</v>
      </c>
      <c r="AG13" s="32">
        <f>X13/DV13</f>
        <v>1.6944617918850182E-2</v>
      </c>
      <c r="AH13" s="32">
        <f>(P13+S13+T13)/DV13</f>
        <v>2.5710898114710327E-2</v>
      </c>
      <c r="AI13" s="32">
        <f>R13/DV13</f>
        <v>2.3435879334220318E-2</v>
      </c>
      <c r="AJ13" s="34">
        <f>X13/FZ13</f>
        <v>6.76947286512255E-2</v>
      </c>
      <c r="AK13" s="35"/>
      <c r="AL13" s="36">
        <f t="shared" si="15"/>
        <v>8.9309807399175309E-2</v>
      </c>
      <c r="AM13" s="33">
        <f t="shared" si="16"/>
        <v>0.10916743798656199</v>
      </c>
      <c r="AN13" s="34">
        <f t="shared" si="17"/>
        <v>6.2260481980707452E-2</v>
      </c>
      <c r="AO13" s="28"/>
      <c r="AP13" s="36">
        <f t="shared" si="18"/>
        <v>0.82477322257598185</v>
      </c>
      <c r="AQ13" s="33">
        <f t="shared" si="19"/>
        <v>0.79474648691562899</v>
      </c>
      <c r="AR13" s="33">
        <f t="shared" si="20"/>
        <v>4.954398344864084E-2</v>
      </c>
      <c r="AS13" s="33">
        <f t="shared" si="21"/>
        <v>0.33071817509052431</v>
      </c>
      <c r="AT13" s="33">
        <f t="shared" si="22"/>
        <v>0.12773285853342223</v>
      </c>
      <c r="AU13" s="37">
        <v>1.89</v>
      </c>
      <c r="AV13" s="38">
        <v>1.41</v>
      </c>
      <c r="AW13" s="28"/>
      <c r="AX13" s="36">
        <f>GB13/C13</f>
        <v>0.12892256961886367</v>
      </c>
      <c r="AY13" s="33">
        <v>0.12770000000000001</v>
      </c>
      <c r="AZ13" s="33">
        <f t="shared" si="23"/>
        <v>0.2371552101576182</v>
      </c>
      <c r="BA13" s="33">
        <f t="shared" si="24"/>
        <v>0.25767841506129596</v>
      </c>
      <c r="BB13" s="34">
        <f t="shared" si="25"/>
        <v>0.27820161996497372</v>
      </c>
      <c r="BC13" s="33"/>
      <c r="BD13" s="36">
        <f t="shared" si="26"/>
        <v>0.21066986183580544</v>
      </c>
      <c r="BE13" s="33">
        <f t="shared" si="27"/>
        <v>0.23261100037130406</v>
      </c>
      <c r="BF13" s="34">
        <f t="shared" si="28"/>
        <v>0.25580712219812002</v>
      </c>
      <c r="BG13" s="25"/>
      <c r="BH13" s="39">
        <v>2.3E-2</v>
      </c>
      <c r="BI13" s="36">
        <f t="shared" si="29"/>
        <v>1.2937499999999999E-2</v>
      </c>
      <c r="BJ13" s="34">
        <f t="shared" si="30"/>
        <v>1.7250000000000001E-2</v>
      </c>
      <c r="BK13" s="39">
        <v>1.4999999999999999E-2</v>
      </c>
      <c r="BL13" s="33"/>
      <c r="BM13" s="39">
        <f t="shared" si="31"/>
        <v>5.7732361835805435E-2</v>
      </c>
      <c r="BN13" s="34">
        <f t="shared" si="32"/>
        <v>6.0361000371304041E-2</v>
      </c>
      <c r="BO13" s="34">
        <f t="shared" si="33"/>
        <v>5.7807122198120009E-2</v>
      </c>
      <c r="BP13" s="28"/>
      <c r="BQ13" s="31">
        <f>Q13/GD13</f>
        <v>2.6869147706080666E-5</v>
      </c>
      <c r="BR13" s="33">
        <f t="shared" si="34"/>
        <v>1.6615505928074571E-3</v>
      </c>
      <c r="BS13" s="32">
        <f>FC13/E13</f>
        <v>1.8983792565805849E-2</v>
      </c>
      <c r="BT13" s="33">
        <f t="shared" si="35"/>
        <v>0.11753333315306887</v>
      </c>
      <c r="BU13" s="33">
        <f t="shared" si="36"/>
        <v>0.78001126790089481</v>
      </c>
      <c r="BV13" s="34">
        <f t="shared" si="37"/>
        <v>0.84523739661492714</v>
      </c>
      <c r="BW13" s="28"/>
      <c r="BX13" s="27">
        <v>70.742642000000004</v>
      </c>
      <c r="BY13" s="28">
        <v>45.001235999999999</v>
      </c>
      <c r="BZ13" s="29">
        <f t="shared" si="38"/>
        <v>115.743878</v>
      </c>
      <c r="CA13" s="25">
        <v>2289.69</v>
      </c>
      <c r="CB13" s="28">
        <v>9.5350000000000001</v>
      </c>
      <c r="CC13" s="28">
        <v>5.601</v>
      </c>
      <c r="CD13" s="29">
        <f t="shared" si="39"/>
        <v>2274.5540000000001</v>
      </c>
      <c r="CE13" s="28">
        <v>235.67399599999999</v>
      </c>
      <c r="CF13" s="28">
        <v>112.63095652</v>
      </c>
      <c r="CG13" s="29">
        <f t="shared" si="40"/>
        <v>348.30495251999997</v>
      </c>
      <c r="CH13" s="28">
        <v>0</v>
      </c>
      <c r="CI13" s="28">
        <v>0</v>
      </c>
      <c r="CJ13" s="28">
        <v>9.1680010000000003</v>
      </c>
      <c r="CK13" s="28">
        <v>3.4231684800001325</v>
      </c>
      <c r="CL13" s="29">
        <f t="shared" si="41"/>
        <v>2751.1940000000004</v>
      </c>
      <c r="CM13" s="28">
        <v>75.687777999999994</v>
      </c>
      <c r="CN13" s="25">
        <v>1888.4749999999999</v>
      </c>
      <c r="CO13" s="29">
        <f t="shared" si="42"/>
        <v>1964.1627779999999</v>
      </c>
      <c r="CP13" s="28">
        <v>351.676581</v>
      </c>
      <c r="CQ13" s="28">
        <v>20.30501600000008</v>
      </c>
      <c r="CR13" s="29">
        <f t="shared" si="43"/>
        <v>371.98159700000008</v>
      </c>
      <c r="CS13" s="28">
        <v>60.358625000000004</v>
      </c>
      <c r="CT13" s="28">
        <v>354.69099999999997</v>
      </c>
      <c r="CU13" s="42">
        <f t="shared" si="44"/>
        <v>2751.1939999999995</v>
      </c>
      <c r="CV13" s="28"/>
      <c r="CW13" s="43">
        <v>351.41787399999998</v>
      </c>
      <c r="CX13" s="28"/>
      <c r="CY13" s="24">
        <v>100</v>
      </c>
      <c r="CZ13" s="25">
        <v>50</v>
      </c>
      <c r="DA13" s="25">
        <v>75</v>
      </c>
      <c r="DB13" s="25">
        <v>130</v>
      </c>
      <c r="DC13" s="25">
        <v>130</v>
      </c>
      <c r="DD13" s="25">
        <v>0</v>
      </c>
      <c r="DE13" s="26">
        <f t="shared" si="45"/>
        <v>485</v>
      </c>
      <c r="DF13" s="34">
        <f t="shared" si="46"/>
        <v>0.17628709571189818</v>
      </c>
      <c r="DG13" s="25"/>
      <c r="DH13" s="44" t="s">
        <v>169</v>
      </c>
      <c r="DI13" s="45">
        <v>21.7</v>
      </c>
      <c r="DJ13" s="46">
        <v>2</v>
      </c>
      <c r="DK13" s="45" t="s">
        <v>170</v>
      </c>
      <c r="DL13" s="44"/>
      <c r="DM13" s="45"/>
      <c r="DN13" s="39" t="s">
        <v>178</v>
      </c>
      <c r="DO13" s="36"/>
      <c r="DP13" s="34"/>
      <c r="DQ13" s="25"/>
      <c r="DR13" s="24">
        <v>346.66399999999999</v>
      </c>
      <c r="DS13" s="25">
        <v>376.66399999999999</v>
      </c>
      <c r="DT13" s="26">
        <v>406.66399999999999</v>
      </c>
      <c r="DU13" s="25"/>
      <c r="DV13" s="44">
        <f t="shared" si="47"/>
        <v>1381.0875000000001</v>
      </c>
      <c r="DW13" s="25">
        <v>1300.415</v>
      </c>
      <c r="DX13" s="26">
        <v>1461.76</v>
      </c>
      <c r="DY13" s="25"/>
      <c r="DZ13" s="24">
        <v>344.96600000000001</v>
      </c>
      <c r="EA13" s="25">
        <v>380.89400000000001</v>
      </c>
      <c r="EB13" s="25">
        <v>418.87700000000001</v>
      </c>
      <c r="EC13" s="67">
        <v>1637.472</v>
      </c>
      <c r="ED13" s="25"/>
      <c r="EE13" s="24">
        <v>12.708</v>
      </c>
      <c r="EF13" s="25">
        <v>16.314</v>
      </c>
      <c r="EG13" s="25">
        <v>96.727999999999994</v>
      </c>
      <c r="EH13" s="25">
        <v>85.298000000000002</v>
      </c>
      <c r="EI13" s="25">
        <v>227.25399999999999</v>
      </c>
      <c r="EJ13" s="25">
        <v>54.48</v>
      </c>
      <c r="EK13" s="25">
        <v>10.923</v>
      </c>
      <c r="EL13" s="25">
        <v>9.9999999997635314E-4</v>
      </c>
      <c r="EM13" s="26">
        <v>1785.9839999999999</v>
      </c>
      <c r="EN13" s="26">
        <f t="shared" si="48"/>
        <v>2289.69</v>
      </c>
      <c r="EO13" s="45"/>
      <c r="EP13" s="36">
        <f t="shared" si="49"/>
        <v>5.5500963012460203E-3</v>
      </c>
      <c r="EQ13" s="33">
        <f t="shared" si="50"/>
        <v>7.1249819844607784E-3</v>
      </c>
      <c r="ER13" s="33">
        <f t="shared" si="51"/>
        <v>4.2245020068218841E-2</v>
      </c>
      <c r="ES13" s="33">
        <f t="shared" si="52"/>
        <v>3.7253077927579717E-2</v>
      </c>
      <c r="ET13" s="33">
        <f t="shared" si="53"/>
        <v>9.9250990308731746E-2</v>
      </c>
      <c r="EU13" s="33">
        <f t="shared" si="54"/>
        <v>2.3793613982678877E-2</v>
      </c>
      <c r="EV13" s="33">
        <f t="shared" si="55"/>
        <v>4.7705147858443722E-3</v>
      </c>
      <c r="EW13" s="33">
        <f t="shared" si="56"/>
        <v>4.3674034475250059E-7</v>
      </c>
      <c r="EX13" s="33">
        <f t="shared" si="57"/>
        <v>0.78001126790089481</v>
      </c>
      <c r="EY13" s="39">
        <f t="shared" si="58"/>
        <v>0.99999999999999989</v>
      </c>
      <c r="EZ13" s="45"/>
      <c r="FA13" s="27">
        <v>6.8070000000000004</v>
      </c>
      <c r="FB13" s="28">
        <v>36.659999999999997</v>
      </c>
      <c r="FC13" s="42">
        <f t="shared" si="59"/>
        <v>43.466999999999999</v>
      </c>
      <c r="FE13" s="27">
        <f>CB13</f>
        <v>9.5350000000000001</v>
      </c>
      <c r="FF13" s="28">
        <f>CC13</f>
        <v>5.601</v>
      </c>
      <c r="FG13" s="42">
        <f t="shared" si="60"/>
        <v>15.135999999999999</v>
      </c>
      <c r="FI13" s="53">
        <v>2015.694</v>
      </c>
      <c r="FJ13" s="54">
        <v>233.08600000000001</v>
      </c>
      <c r="FK13" s="55">
        <v>40.908999999999999</v>
      </c>
      <c r="FL13" s="56">
        <f t="shared" si="61"/>
        <v>2289.6889999999999</v>
      </c>
      <c r="FM13" s="57">
        <f t="shared" si="62"/>
        <v>0.88033527697429659</v>
      </c>
      <c r="FN13" s="58">
        <f t="shared" si="63"/>
        <v>0.10179810445872782</v>
      </c>
      <c r="FO13" s="59">
        <f t="shared" si="64"/>
        <v>1.7866618566975689E-2</v>
      </c>
      <c r="FP13" s="61">
        <f t="shared" si="65"/>
        <v>1</v>
      </c>
      <c r="FR13" s="24">
        <f>FV13*E13</f>
        <v>1785.9839999999999</v>
      </c>
      <c r="FS13" s="25">
        <f>E13*FW13</f>
        <v>503.70600000000019</v>
      </c>
      <c r="FT13" s="26">
        <f t="shared" si="66"/>
        <v>2289.69</v>
      </c>
      <c r="FV13" s="36">
        <v>0.78001126790089481</v>
      </c>
      <c r="FW13" s="33">
        <v>0.21998873209910519</v>
      </c>
      <c r="FX13" s="34">
        <f t="shared" si="67"/>
        <v>1</v>
      </c>
      <c r="FY13" s="45"/>
      <c r="FZ13" s="44">
        <f t="shared" si="68"/>
        <v>345.69899999999996</v>
      </c>
      <c r="GA13" s="25">
        <v>336.70699999999999</v>
      </c>
      <c r="GB13" s="26">
        <v>354.69099999999997</v>
      </c>
      <c r="GD13" s="44">
        <f t="shared" si="69"/>
        <v>2195.8270000000002</v>
      </c>
      <c r="GE13" s="25">
        <v>2101.9639999999999</v>
      </c>
      <c r="GF13" s="26">
        <v>2289.69</v>
      </c>
      <c r="GH13" s="44">
        <f t="shared" si="70"/>
        <v>898.70550000000003</v>
      </c>
      <c r="GI13" s="25">
        <v>832.4</v>
      </c>
      <c r="GJ13" s="26">
        <v>965.01099999999997</v>
      </c>
      <c r="GL13" s="44">
        <f t="shared" si="71"/>
        <v>3094.5325000000003</v>
      </c>
      <c r="GM13" s="45">
        <v>2934.364</v>
      </c>
      <c r="GN13" s="46">
        <v>3254.701</v>
      </c>
      <c r="GP13" s="44">
        <f t="shared" si="72"/>
        <v>1833.1320000000001</v>
      </c>
      <c r="GQ13" s="25">
        <v>1777.789</v>
      </c>
      <c r="GR13" s="26">
        <v>1888.4749999999999</v>
      </c>
      <c r="GS13" s="25"/>
      <c r="GT13" s="44">
        <f t="shared" si="73"/>
        <v>2633.0119999999997</v>
      </c>
      <c r="GU13" s="25">
        <v>2514.83</v>
      </c>
      <c r="GV13" s="26">
        <v>2751.194</v>
      </c>
      <c r="GW13" s="25"/>
      <c r="GX13" s="61">
        <v>0.53131840211922532</v>
      </c>
      <c r="GY13" s="62"/>
      <c r="GZ13" s="121"/>
      <c r="HA13" s="122"/>
    </row>
    <row r="14" spans="1:209">
      <c r="A14" s="1"/>
      <c r="B14" s="23" t="s">
        <v>189</v>
      </c>
      <c r="C14" s="24">
        <v>1039.078</v>
      </c>
      <c r="D14" s="25">
        <f t="shared" si="0"/>
        <v>992.06200000000001</v>
      </c>
      <c r="E14" s="25">
        <v>849.62800000000004</v>
      </c>
      <c r="F14" s="25">
        <v>256.78300000000002</v>
      </c>
      <c r="G14" s="25">
        <v>739.62300000000005</v>
      </c>
      <c r="H14" s="25">
        <f t="shared" si="1"/>
        <v>1295.8609999999999</v>
      </c>
      <c r="I14" s="26">
        <f t="shared" si="2"/>
        <v>1106.4110000000001</v>
      </c>
      <c r="J14" s="25"/>
      <c r="K14" s="27">
        <v>38</v>
      </c>
      <c r="L14" s="28">
        <v>6.2169999999999996</v>
      </c>
      <c r="M14" s="28">
        <v>0.77100000000000002</v>
      </c>
      <c r="N14" s="29">
        <f t="shared" si="3"/>
        <v>44.988</v>
      </c>
      <c r="O14" s="28">
        <v>24.37</v>
      </c>
      <c r="P14" s="29">
        <f t="shared" si="4"/>
        <v>20.617999999999999</v>
      </c>
      <c r="Q14" s="28">
        <v>0.16700000000000001</v>
      </c>
      <c r="R14" s="29">
        <f t="shared" si="5"/>
        <v>20.450999999999997</v>
      </c>
      <c r="S14" s="28">
        <v>0.66200000000000003</v>
      </c>
      <c r="T14" s="28">
        <v>-0.11899999999999999</v>
      </c>
      <c r="U14" s="28">
        <v>0</v>
      </c>
      <c r="V14" s="29">
        <f t="shared" si="6"/>
        <v>20.993999999999996</v>
      </c>
      <c r="W14" s="28">
        <v>5.17</v>
      </c>
      <c r="X14" s="30">
        <f t="shared" si="7"/>
        <v>15.823999999999996</v>
      </c>
      <c r="Y14" s="28"/>
      <c r="Z14" s="31">
        <f t="shared" si="8"/>
        <v>3.8304057609302646E-2</v>
      </c>
      <c r="AA14" s="32">
        <f t="shared" si="9"/>
        <v>6.2667454251851187E-3</v>
      </c>
      <c r="AB14" s="33">
        <f t="shared" si="10"/>
        <v>0.53523972677955678</v>
      </c>
      <c r="AC14" s="33">
        <f t="shared" si="11"/>
        <v>0.53384446878422787</v>
      </c>
      <c r="AD14" s="33">
        <f t="shared" si="12"/>
        <v>0.54170000889125991</v>
      </c>
      <c r="AE14" s="32">
        <f t="shared" si="13"/>
        <v>2.4564996945755407E-2</v>
      </c>
      <c r="AF14" s="32">
        <f t="shared" si="14"/>
        <v>1.5950615989726444E-2</v>
      </c>
      <c r="AG14" s="32">
        <f>X14/DV14</f>
        <v>3.143440323005179E-2</v>
      </c>
      <c r="AH14" s="32">
        <f>(P14+S14+T14)/DV14</f>
        <v>4.203636291399937E-2</v>
      </c>
      <c r="AI14" s="32">
        <f>R14/DV14</f>
        <v>4.0625946692226321E-2</v>
      </c>
      <c r="AJ14" s="34">
        <f>X14/FZ14</f>
        <v>0.10331375743073623</v>
      </c>
      <c r="AK14" s="35"/>
      <c r="AL14" s="36">
        <f t="shared" si="15"/>
        <v>7.4300829723366615E-2</v>
      </c>
      <c r="AM14" s="33">
        <f t="shared" si="16"/>
        <v>4.0242231872803014E-2</v>
      </c>
      <c r="AN14" s="34">
        <f t="shared" si="17"/>
        <v>5.8109824836481659E-2</v>
      </c>
      <c r="AO14" s="28"/>
      <c r="AP14" s="36">
        <f t="shared" si="18"/>
        <v>0.87052568888972592</v>
      </c>
      <c r="AQ14" s="33">
        <f t="shared" si="19"/>
        <v>0.85033099334794193</v>
      </c>
      <c r="AR14" s="33">
        <f t="shared" si="20"/>
        <v>-1.9851252745222217E-2</v>
      </c>
      <c r="AS14" s="33">
        <f t="shared" si="21"/>
        <v>0.24884994196778298</v>
      </c>
      <c r="AT14" s="33">
        <f t="shared" si="22"/>
        <v>0.14513828605744708</v>
      </c>
      <c r="AU14" s="37">
        <v>3.2158999999999995</v>
      </c>
      <c r="AV14" s="38">
        <v>1.4382999999999999</v>
      </c>
      <c r="AW14" s="28"/>
      <c r="AX14" s="36">
        <f>GB14/C14</f>
        <v>0.1532762699239133</v>
      </c>
      <c r="AY14" s="33">
        <v>0.14019999999999999</v>
      </c>
      <c r="AZ14" s="33">
        <f t="shared" si="23"/>
        <v>0.27965029312911216</v>
      </c>
      <c r="BA14" s="33">
        <f t="shared" si="24"/>
        <v>0.27965029312911216</v>
      </c>
      <c r="BB14" s="34">
        <f t="shared" si="25"/>
        <v>0.29245069103862431</v>
      </c>
      <c r="BC14" s="33"/>
      <c r="BD14" s="36">
        <f t="shared" si="26"/>
        <v>0.24152322823229658</v>
      </c>
      <c r="BE14" s="33">
        <f t="shared" si="27"/>
        <v>0.24449419828967195</v>
      </c>
      <c r="BF14" s="34">
        <f t="shared" si="28"/>
        <v>0.24786129768803072</v>
      </c>
      <c r="BG14" s="25"/>
      <c r="BH14" s="39">
        <v>2.8000000000000001E-2</v>
      </c>
      <c r="BI14" s="36">
        <f t="shared" si="29"/>
        <v>1.575E-2</v>
      </c>
      <c r="BJ14" s="34">
        <f t="shared" si="30"/>
        <v>2.1000000000000001E-2</v>
      </c>
      <c r="BK14" s="39">
        <v>0.01</v>
      </c>
      <c r="BL14" s="33"/>
      <c r="BM14" s="39">
        <f t="shared" si="31"/>
        <v>8.5773228232296578E-2</v>
      </c>
      <c r="BN14" s="34">
        <f t="shared" si="32"/>
        <v>6.8494198289671959E-2</v>
      </c>
      <c r="BO14" s="34">
        <f t="shared" si="33"/>
        <v>4.486129768803071E-2</v>
      </c>
      <c r="BP14" s="28"/>
      <c r="BQ14" s="31">
        <f>Q14/GD14</f>
        <v>2.0359720913334641E-4</v>
      </c>
      <c r="BR14" s="33">
        <f t="shared" si="34"/>
        <v>7.8918765653797091E-3</v>
      </c>
      <c r="BS14" s="32">
        <f>FC14/E14</f>
        <v>2.3722146633585524E-2</v>
      </c>
      <c r="BT14" s="33">
        <f t="shared" si="35"/>
        <v>0.12311629924193836</v>
      </c>
      <c r="BU14" s="33">
        <f t="shared" si="36"/>
        <v>0.78450333557745267</v>
      </c>
      <c r="BV14" s="34">
        <f t="shared" si="37"/>
        <v>0.83451719117036971</v>
      </c>
      <c r="BW14" s="28"/>
      <c r="BX14" s="27">
        <v>0.75900000000000001</v>
      </c>
      <c r="BY14" s="28">
        <v>56.655000000000001</v>
      </c>
      <c r="BZ14" s="29">
        <f t="shared" si="38"/>
        <v>57.414000000000001</v>
      </c>
      <c r="CA14" s="25">
        <v>849.62800000000004</v>
      </c>
      <c r="CB14" s="28">
        <v>2.6549999999999998</v>
      </c>
      <c r="CC14" s="28">
        <v>1.786</v>
      </c>
      <c r="CD14" s="29">
        <f t="shared" si="39"/>
        <v>845.18700000000013</v>
      </c>
      <c r="CE14" s="28">
        <v>93.396000000000001</v>
      </c>
      <c r="CF14" s="28">
        <v>37.747999999999998</v>
      </c>
      <c r="CG14" s="29">
        <f t="shared" si="40"/>
        <v>131.14400000000001</v>
      </c>
      <c r="CH14" s="28">
        <v>0</v>
      </c>
      <c r="CI14" s="28">
        <v>0</v>
      </c>
      <c r="CJ14" s="28">
        <v>4.367</v>
      </c>
      <c r="CK14" s="28">
        <v>0.96599999999985631</v>
      </c>
      <c r="CL14" s="29">
        <f t="shared" si="41"/>
        <v>1039.078</v>
      </c>
      <c r="CM14" s="28">
        <v>130.18299999999999</v>
      </c>
      <c r="CN14" s="25">
        <v>739.62300000000005</v>
      </c>
      <c r="CO14" s="29">
        <f t="shared" si="42"/>
        <v>869.80600000000004</v>
      </c>
      <c r="CP14" s="28">
        <v>0</v>
      </c>
      <c r="CQ14" s="28">
        <v>10.005999999999943</v>
      </c>
      <c r="CR14" s="29">
        <f t="shared" si="43"/>
        <v>10.005999999999943</v>
      </c>
      <c r="CS14" s="28">
        <v>0</v>
      </c>
      <c r="CT14" s="28">
        <v>159.26599999999999</v>
      </c>
      <c r="CU14" s="42">
        <f t="shared" si="44"/>
        <v>1039.078</v>
      </c>
      <c r="CV14" s="28"/>
      <c r="CW14" s="43">
        <v>150.81</v>
      </c>
      <c r="CX14" s="28"/>
      <c r="CY14" s="24">
        <v>20</v>
      </c>
      <c r="CZ14" s="25">
        <v>50</v>
      </c>
      <c r="DA14" s="25">
        <v>20</v>
      </c>
      <c r="DB14" s="25">
        <v>30</v>
      </c>
      <c r="DC14" s="25">
        <v>0</v>
      </c>
      <c r="DD14" s="25">
        <v>0</v>
      </c>
      <c r="DE14" s="26">
        <f t="shared" si="45"/>
        <v>120</v>
      </c>
      <c r="DF14" s="34">
        <f t="shared" si="46"/>
        <v>0.11548699905108183</v>
      </c>
      <c r="DG14" s="25"/>
      <c r="DH14" s="44" t="s">
        <v>190</v>
      </c>
      <c r="DI14" s="45">
        <v>8.9</v>
      </c>
      <c r="DJ14" s="46">
        <v>2</v>
      </c>
      <c r="DK14" s="45" t="s">
        <v>170</v>
      </c>
      <c r="DL14" s="44"/>
      <c r="DM14" s="48" t="s">
        <v>172</v>
      </c>
      <c r="DN14" s="39">
        <v>0.38424351891202729</v>
      </c>
      <c r="DO14" s="36"/>
      <c r="DP14" s="34"/>
      <c r="DQ14" s="25"/>
      <c r="DR14" s="24">
        <v>152.929</v>
      </c>
      <c r="DS14" s="25">
        <v>152.929</v>
      </c>
      <c r="DT14" s="26">
        <v>159.929</v>
      </c>
      <c r="DU14" s="25"/>
      <c r="DV14" s="44">
        <f t="shared" si="47"/>
        <v>503.39749999999998</v>
      </c>
      <c r="DW14" s="25">
        <v>459.93700000000001</v>
      </c>
      <c r="DX14" s="26">
        <v>546.85799999999995</v>
      </c>
      <c r="DY14" s="25"/>
      <c r="DZ14" s="24">
        <v>152.42699999999999</v>
      </c>
      <c r="EA14" s="25">
        <v>154.30199999999999</v>
      </c>
      <c r="EB14" s="25">
        <v>156.42699999999999</v>
      </c>
      <c r="EC14" s="67">
        <v>631.10699999999997</v>
      </c>
      <c r="ED14" s="25"/>
      <c r="EE14" s="24">
        <v>16.710999999999999</v>
      </c>
      <c r="EF14" s="25">
        <v>9.2059999999999995</v>
      </c>
      <c r="EG14" s="25">
        <v>28.847999999999999</v>
      </c>
      <c r="EH14" s="25">
        <v>11.817</v>
      </c>
      <c r="EI14" s="25">
        <v>99.069000000000003</v>
      </c>
      <c r="EJ14" s="25">
        <v>0.9</v>
      </c>
      <c r="EK14" s="25">
        <v>0.13100000000000001</v>
      </c>
      <c r="EL14" s="25">
        <v>16.410000000000146</v>
      </c>
      <c r="EM14" s="26">
        <v>666.53599999999994</v>
      </c>
      <c r="EN14" s="26">
        <f t="shared" si="48"/>
        <v>849.62800000000004</v>
      </c>
      <c r="EO14" s="45"/>
      <c r="EP14" s="36">
        <f t="shared" si="49"/>
        <v>1.9668607908402264E-2</v>
      </c>
      <c r="EQ14" s="33">
        <f t="shared" si="50"/>
        <v>1.0835330285725045E-2</v>
      </c>
      <c r="ER14" s="33">
        <f t="shared" si="51"/>
        <v>3.3953683259026299E-2</v>
      </c>
      <c r="ES14" s="33">
        <f t="shared" si="52"/>
        <v>1.3908439929004222E-2</v>
      </c>
      <c r="ET14" s="33">
        <f t="shared" si="53"/>
        <v>0.11660279557641696</v>
      </c>
      <c r="EU14" s="33">
        <f t="shared" si="54"/>
        <v>1.059287123305729E-3</v>
      </c>
      <c r="EV14" s="33">
        <f t="shared" si="55"/>
        <v>1.5418512572561169E-4</v>
      </c>
      <c r="EW14" s="33">
        <f t="shared" si="56"/>
        <v>1.9314335214941299E-2</v>
      </c>
      <c r="EX14" s="33">
        <f t="shared" si="57"/>
        <v>0.78450333557745267</v>
      </c>
      <c r="EY14" s="39">
        <f t="shared" si="58"/>
        <v>1.0000000000000002</v>
      </c>
      <c r="EZ14" s="45"/>
      <c r="FA14" s="27">
        <v>20.155000000000001</v>
      </c>
      <c r="FB14" s="28">
        <v>0</v>
      </c>
      <c r="FC14" s="42">
        <f t="shared" si="59"/>
        <v>20.155000000000001</v>
      </c>
      <c r="FE14" s="27">
        <f>CB14</f>
        <v>2.6549999999999998</v>
      </c>
      <c r="FF14" s="28">
        <f>CC14</f>
        <v>1.786</v>
      </c>
      <c r="FG14" s="42">
        <f t="shared" si="60"/>
        <v>4.4409999999999998</v>
      </c>
      <c r="FI14" s="53">
        <v>731.75099999999998</v>
      </c>
      <c r="FJ14" s="54">
        <v>97.561999999999998</v>
      </c>
      <c r="FK14" s="55">
        <v>20.315000000000001</v>
      </c>
      <c r="FL14" s="56">
        <f t="shared" si="61"/>
        <v>849.62800000000004</v>
      </c>
      <c r="FM14" s="57">
        <f t="shared" si="62"/>
        <v>0.86126045751787839</v>
      </c>
      <c r="FN14" s="58">
        <f t="shared" si="63"/>
        <v>0.11482907813772615</v>
      </c>
      <c r="FO14" s="59">
        <f t="shared" si="64"/>
        <v>2.3910464344395428E-2</v>
      </c>
      <c r="FP14" s="61">
        <f t="shared" si="65"/>
        <v>1</v>
      </c>
      <c r="FR14" s="24">
        <f>FV14*E14</f>
        <v>666.53599999999994</v>
      </c>
      <c r="FS14" s="25">
        <f>E14*FW14</f>
        <v>183.09200000000007</v>
      </c>
      <c r="FT14" s="26">
        <f t="shared" si="66"/>
        <v>849.62800000000004</v>
      </c>
      <c r="FV14" s="36">
        <v>0.78450333557745267</v>
      </c>
      <c r="FW14" s="33">
        <v>0.21549666442254733</v>
      </c>
      <c r="FX14" s="34">
        <f t="shared" si="67"/>
        <v>1</v>
      </c>
      <c r="FY14" s="45"/>
      <c r="FZ14" s="44">
        <f t="shared" si="68"/>
        <v>153.16449999999998</v>
      </c>
      <c r="GA14" s="25">
        <v>147.06299999999999</v>
      </c>
      <c r="GB14" s="26">
        <v>159.26599999999999</v>
      </c>
      <c r="GD14" s="44">
        <f t="shared" si="69"/>
        <v>820.24700000000007</v>
      </c>
      <c r="GE14" s="25">
        <v>790.86599999999999</v>
      </c>
      <c r="GF14" s="26">
        <v>849.62800000000004</v>
      </c>
      <c r="GH14" s="44">
        <f t="shared" si="70"/>
        <v>264.76300000000003</v>
      </c>
      <c r="GI14" s="25">
        <v>272.74299999999999</v>
      </c>
      <c r="GJ14" s="26">
        <v>256.78300000000002</v>
      </c>
      <c r="GL14" s="44">
        <f t="shared" si="71"/>
        <v>1085.01</v>
      </c>
      <c r="GM14" s="45">
        <v>1063.6089999999999</v>
      </c>
      <c r="GN14" s="46">
        <v>1106.4110000000001</v>
      </c>
      <c r="GP14" s="44">
        <f t="shared" si="72"/>
        <v>719.31349999999998</v>
      </c>
      <c r="GQ14" s="25">
        <v>699.00400000000002</v>
      </c>
      <c r="GR14" s="26">
        <v>739.62300000000005</v>
      </c>
      <c r="GS14" s="25"/>
      <c r="GT14" s="44">
        <f t="shared" si="73"/>
        <v>992.06200000000001</v>
      </c>
      <c r="GU14" s="25">
        <v>945.04600000000005</v>
      </c>
      <c r="GV14" s="26">
        <v>1039.078</v>
      </c>
      <c r="GW14" s="25"/>
      <c r="GX14" s="61">
        <v>0.5262915777256375</v>
      </c>
      <c r="GY14" s="62"/>
      <c r="GZ14" s="121"/>
      <c r="HA14" s="122"/>
    </row>
    <row r="15" spans="1:209">
      <c r="A15" s="1"/>
      <c r="B15" s="23" t="s">
        <v>191</v>
      </c>
      <c r="C15" s="24">
        <v>10930.505999999999</v>
      </c>
      <c r="D15" s="25">
        <f t="shared" si="0"/>
        <v>10490.859499999999</v>
      </c>
      <c r="E15" s="25">
        <v>9059.0779999999995</v>
      </c>
      <c r="F15" s="25">
        <v>4129</v>
      </c>
      <c r="G15" s="25">
        <v>7844.3869999999997</v>
      </c>
      <c r="H15" s="25">
        <f t="shared" si="1"/>
        <v>15059.505999999999</v>
      </c>
      <c r="I15" s="26">
        <f t="shared" si="2"/>
        <v>13188.078</v>
      </c>
      <c r="J15" s="25"/>
      <c r="K15" s="27">
        <v>240.774</v>
      </c>
      <c r="L15" s="28">
        <v>88.283999999999992</v>
      </c>
      <c r="M15" s="28">
        <v>1.2109999999999999</v>
      </c>
      <c r="N15" s="29">
        <f t="shared" si="3"/>
        <v>330.26900000000001</v>
      </c>
      <c r="O15" s="28">
        <v>164.232</v>
      </c>
      <c r="P15" s="29">
        <f t="shared" si="4"/>
        <v>166.03700000000001</v>
      </c>
      <c r="Q15" s="28">
        <v>14.905999999999999</v>
      </c>
      <c r="R15" s="29">
        <f t="shared" si="5"/>
        <v>151.131</v>
      </c>
      <c r="S15" s="28">
        <v>12.151</v>
      </c>
      <c r="T15" s="28">
        <v>-15.772</v>
      </c>
      <c r="U15" s="28">
        <v>0</v>
      </c>
      <c r="V15" s="29">
        <f t="shared" si="6"/>
        <v>147.51000000000002</v>
      </c>
      <c r="W15" s="28">
        <v>36.444000000000003</v>
      </c>
      <c r="X15" s="30">
        <f t="shared" si="7"/>
        <v>111.06600000000002</v>
      </c>
      <c r="Y15" s="28"/>
      <c r="Z15" s="31">
        <f t="shared" si="8"/>
        <v>2.2950836392385203E-2</v>
      </c>
      <c r="AA15" s="32">
        <f t="shared" si="9"/>
        <v>8.4153257414228081E-3</v>
      </c>
      <c r="AB15" s="33">
        <f t="shared" si="10"/>
        <v>0.50277975067963065</v>
      </c>
      <c r="AC15" s="33">
        <f t="shared" si="11"/>
        <v>0.47962151743472925</v>
      </c>
      <c r="AD15" s="33">
        <f t="shared" si="12"/>
        <v>0.4972673790152875</v>
      </c>
      <c r="AE15" s="32">
        <f t="shared" si="13"/>
        <v>1.5654770707776614E-2</v>
      </c>
      <c r="AF15" s="32">
        <f t="shared" si="14"/>
        <v>1.0586930460750144E-2</v>
      </c>
      <c r="AG15" s="32">
        <f>X15/DV15</f>
        <v>2.1343462442839283E-2</v>
      </c>
      <c r="AH15" s="32">
        <f>(P15+S15+T15)/DV15</f>
        <v>3.1211349973134756E-2</v>
      </c>
      <c r="AI15" s="32">
        <f>R15/DV15</f>
        <v>2.9042720746661831E-2</v>
      </c>
      <c r="AJ15" s="34">
        <f>X15/FZ15</f>
        <v>8.9816676647106089E-2</v>
      </c>
      <c r="AK15" s="35"/>
      <c r="AL15" s="36">
        <f t="shared" si="15"/>
        <v>9.0918921783027087E-2</v>
      </c>
      <c r="AM15" s="33">
        <f t="shared" si="16"/>
        <v>0.12212403175044277</v>
      </c>
      <c r="AN15" s="34">
        <f t="shared" si="17"/>
        <v>6.5331880548018514E-2</v>
      </c>
      <c r="AO15" s="28"/>
      <c r="AP15" s="36">
        <f t="shared" si="18"/>
        <v>0.86591450034981488</v>
      </c>
      <c r="AQ15" s="33">
        <f t="shared" si="19"/>
        <v>0.82699713011152109</v>
      </c>
      <c r="AR15" s="33">
        <f t="shared" si="20"/>
        <v>3.326625501143312E-2</v>
      </c>
      <c r="AS15" s="33">
        <f t="shared" si="21"/>
        <v>0.3178800688641496</v>
      </c>
      <c r="AT15" s="33">
        <f t="shared" si="22"/>
        <v>0.11686394024210776</v>
      </c>
      <c r="AU15" s="37">
        <v>3.22</v>
      </c>
      <c r="AV15" s="38">
        <v>1.34</v>
      </c>
      <c r="AW15" s="28"/>
      <c r="AX15" s="36">
        <f>GB15/C15</f>
        <v>0.11595465022387802</v>
      </c>
      <c r="AY15" s="33">
        <v>0.1119</v>
      </c>
      <c r="AZ15" s="33">
        <f t="shared" si="23"/>
        <v>0.20962064567773447</v>
      </c>
      <c r="BA15" s="33">
        <f t="shared" si="24"/>
        <v>0.22520108723783525</v>
      </c>
      <c r="BB15" s="34">
        <f t="shared" si="25"/>
        <v>0.24943732966465867</v>
      </c>
      <c r="BC15" s="33"/>
      <c r="BD15" s="36">
        <f t="shared" si="26"/>
        <v>0.16872620006194305</v>
      </c>
      <c r="BE15" s="33">
        <f t="shared" si="27"/>
        <v>0.18491096779173055</v>
      </c>
      <c r="BF15" s="34">
        <f t="shared" si="28"/>
        <v>0.20935494870403409</v>
      </c>
      <c r="BG15" s="25"/>
      <c r="BH15" s="39">
        <v>1.9E-2</v>
      </c>
      <c r="BI15" s="63">
        <f t="shared" si="29"/>
        <v>1.0687499999999999E-2</v>
      </c>
      <c r="BJ15" s="64">
        <f t="shared" si="30"/>
        <v>1.4249999999999999E-2</v>
      </c>
      <c r="BK15" s="39">
        <v>0.01</v>
      </c>
      <c r="BL15" s="33"/>
      <c r="BM15" s="39">
        <f t="shared" si="31"/>
        <v>1.8038700061943053E-2</v>
      </c>
      <c r="BN15" s="34">
        <f t="shared" si="32"/>
        <v>1.566096779173054E-2</v>
      </c>
      <c r="BO15" s="34">
        <f t="shared" si="33"/>
        <v>1.5354948704034088E-2</v>
      </c>
      <c r="BP15" s="28"/>
      <c r="BQ15" s="31">
        <f>Q15/GD15</f>
        <v>1.7169687680086768E-3</v>
      </c>
      <c r="BR15" s="33">
        <f t="shared" si="34"/>
        <v>9.1776672249039487E-2</v>
      </c>
      <c r="BS15" s="32">
        <f>FC15/E15</f>
        <v>1.7043456298753586E-2</v>
      </c>
      <c r="BT15" s="33">
        <f t="shared" si="35"/>
        <v>0.11871144134779214</v>
      </c>
      <c r="BU15" s="33">
        <f t="shared" si="36"/>
        <v>0.64788425488774914</v>
      </c>
      <c r="BV15" s="34">
        <f t="shared" si="37"/>
        <v>0.75812669594462523</v>
      </c>
      <c r="BW15" s="28"/>
      <c r="BX15" s="27">
        <v>79.869</v>
      </c>
      <c r="BY15" s="28">
        <v>289.11099999999999</v>
      </c>
      <c r="BZ15" s="29">
        <f t="shared" si="38"/>
        <v>368.98</v>
      </c>
      <c r="CA15" s="25">
        <v>9059.0779999999995</v>
      </c>
      <c r="CB15" s="28">
        <v>15.962999999999999</v>
      </c>
      <c r="CC15" s="28">
        <v>17.21</v>
      </c>
      <c r="CD15" s="29">
        <f t="shared" si="39"/>
        <v>9025.9050000000007</v>
      </c>
      <c r="CE15" s="28">
        <v>908.40200000000004</v>
      </c>
      <c r="CF15" s="28">
        <v>508.81400000000002</v>
      </c>
      <c r="CG15" s="29">
        <f t="shared" si="40"/>
        <v>1417.2160000000001</v>
      </c>
      <c r="CH15" s="28">
        <v>15.45</v>
      </c>
      <c r="CI15" s="28">
        <v>0</v>
      </c>
      <c r="CJ15" s="28">
        <v>98.427999999999997</v>
      </c>
      <c r="CK15" s="28">
        <v>4.5269999999990631</v>
      </c>
      <c r="CL15" s="29">
        <f t="shared" si="41"/>
        <v>10930.505999999999</v>
      </c>
      <c r="CM15" s="28">
        <v>0</v>
      </c>
      <c r="CN15" s="25">
        <v>7844.3869999999997</v>
      </c>
      <c r="CO15" s="29">
        <f t="shared" si="42"/>
        <v>7844.3869999999997</v>
      </c>
      <c r="CP15" s="28">
        <v>1410.09</v>
      </c>
      <c r="CQ15" s="28">
        <v>177.67699999999991</v>
      </c>
      <c r="CR15" s="29">
        <f t="shared" si="43"/>
        <v>1587.7669999999998</v>
      </c>
      <c r="CS15" s="28">
        <v>230.90899999999999</v>
      </c>
      <c r="CT15" s="28">
        <v>1267.443</v>
      </c>
      <c r="CU15" s="42">
        <f t="shared" si="44"/>
        <v>10930.505999999998</v>
      </c>
      <c r="CV15" s="28"/>
      <c r="CW15" s="43">
        <v>1277.3820000000001</v>
      </c>
      <c r="CX15" s="28"/>
      <c r="CY15" s="24">
        <v>330</v>
      </c>
      <c r="CZ15" s="25">
        <v>425</v>
      </c>
      <c r="DA15" s="25">
        <v>150</v>
      </c>
      <c r="DB15" s="25">
        <v>330</v>
      </c>
      <c r="DC15" s="25">
        <v>400</v>
      </c>
      <c r="DD15" s="25">
        <v>0</v>
      </c>
      <c r="DE15" s="26">
        <f t="shared" si="45"/>
        <v>1635</v>
      </c>
      <c r="DF15" s="34">
        <f t="shared" si="46"/>
        <v>0.14958136430280539</v>
      </c>
      <c r="DG15" s="25"/>
      <c r="DH15" s="44" t="s">
        <v>192</v>
      </c>
      <c r="DI15" s="45">
        <v>79.3</v>
      </c>
      <c r="DJ15" s="46">
        <v>9</v>
      </c>
      <c r="DK15" s="45" t="s">
        <v>170</v>
      </c>
      <c r="DL15" s="47" t="s">
        <v>171</v>
      </c>
      <c r="DM15" s="48" t="s">
        <v>174</v>
      </c>
      <c r="DN15" s="39">
        <v>0.43808800960098337</v>
      </c>
      <c r="DO15" s="65"/>
      <c r="DP15" s="66"/>
      <c r="DQ15" s="25"/>
      <c r="DR15" s="24">
        <v>1210.8679999999999</v>
      </c>
      <c r="DS15" s="25">
        <v>1300.8679999999999</v>
      </c>
      <c r="DT15" s="26">
        <v>1440.8679999999999</v>
      </c>
      <c r="DU15" s="25"/>
      <c r="DV15" s="44">
        <f t="shared" si="47"/>
        <v>5203.7479999999996</v>
      </c>
      <c r="DW15" s="25">
        <v>4631.0230000000001</v>
      </c>
      <c r="DX15" s="26">
        <v>5776.473</v>
      </c>
      <c r="DY15" s="25"/>
      <c r="DZ15" s="24">
        <v>1197.9680000000001</v>
      </c>
      <c r="EA15" s="25">
        <v>1312.8810000000001</v>
      </c>
      <c r="EB15" s="25">
        <v>1486.4349999999999</v>
      </c>
      <c r="EC15" s="67">
        <v>7100.0709999999999</v>
      </c>
      <c r="ED15" s="25"/>
      <c r="EE15" s="24">
        <v>862.87300000000005</v>
      </c>
      <c r="EF15" s="25">
        <v>26.245000000000001</v>
      </c>
      <c r="EG15" s="25">
        <v>264.96800000000002</v>
      </c>
      <c r="EH15" s="25">
        <v>138.19499999999999</v>
      </c>
      <c r="EI15" s="25">
        <v>1678.6020000000001</v>
      </c>
      <c r="EJ15" s="25">
        <v>179.63499999999999</v>
      </c>
      <c r="EK15" s="25">
        <v>39.328000000000003</v>
      </c>
      <c r="EL15" s="25">
        <v>-2.0000000004074536E-3</v>
      </c>
      <c r="EM15" s="26">
        <v>5869.2340000000004</v>
      </c>
      <c r="EN15" s="26">
        <f t="shared" si="48"/>
        <v>9059.0779999999995</v>
      </c>
      <c r="EO15" s="45"/>
      <c r="EP15" s="36">
        <f t="shared" si="49"/>
        <v>9.5249538639583423E-2</v>
      </c>
      <c r="EQ15" s="33">
        <f t="shared" si="50"/>
        <v>2.8970939426727535E-3</v>
      </c>
      <c r="ER15" s="33">
        <f t="shared" si="51"/>
        <v>2.924889265772963E-2</v>
      </c>
      <c r="ES15" s="33">
        <f t="shared" si="52"/>
        <v>1.5254863684803244E-2</v>
      </c>
      <c r="ET15" s="33">
        <f t="shared" si="53"/>
        <v>0.18529501567378051</v>
      </c>
      <c r="EU15" s="33">
        <f t="shared" si="54"/>
        <v>1.982928063981787E-2</v>
      </c>
      <c r="EV15" s="33">
        <f t="shared" si="55"/>
        <v>4.3412806468826086E-3</v>
      </c>
      <c r="EW15" s="33">
        <f t="shared" si="56"/>
        <v>-2.2077301910938991E-7</v>
      </c>
      <c r="EX15" s="33">
        <f t="shared" si="57"/>
        <v>0.64788425488774914</v>
      </c>
      <c r="EY15" s="39">
        <f t="shared" si="58"/>
        <v>1.0000000000000002</v>
      </c>
      <c r="EZ15" s="45"/>
      <c r="FA15" s="27">
        <v>60.094999999999999</v>
      </c>
      <c r="FB15" s="28">
        <v>94.303000000000011</v>
      </c>
      <c r="FC15" s="42">
        <f t="shared" si="59"/>
        <v>154.39800000000002</v>
      </c>
      <c r="FE15" s="27">
        <f>CB15</f>
        <v>15.962999999999999</v>
      </c>
      <c r="FF15" s="28">
        <f>CC15</f>
        <v>17.21</v>
      </c>
      <c r="FG15" s="42">
        <f t="shared" si="60"/>
        <v>33.173000000000002</v>
      </c>
      <c r="FI15" s="53">
        <v>8069.4160000000002</v>
      </c>
      <c r="FJ15" s="54">
        <v>826.75400000000002</v>
      </c>
      <c r="FK15" s="55">
        <v>154.20400000000001</v>
      </c>
      <c r="FL15" s="56">
        <f t="shared" si="61"/>
        <v>9050.3739999999998</v>
      </c>
      <c r="FM15" s="57">
        <f t="shared" si="62"/>
        <v>0.8916113300953088</v>
      </c>
      <c r="FN15" s="58">
        <f t="shared" si="63"/>
        <v>9.1350258011436883E-2</v>
      </c>
      <c r="FO15" s="59">
        <f t="shared" si="64"/>
        <v>1.7038411893254356E-2</v>
      </c>
      <c r="FP15" s="61">
        <f t="shared" si="65"/>
        <v>1</v>
      </c>
      <c r="FR15" s="24">
        <f>FV15*E15</f>
        <v>5869.2340000000004</v>
      </c>
      <c r="FS15" s="25">
        <f>E15*FW15</f>
        <v>3189.8439999999991</v>
      </c>
      <c r="FT15" s="26">
        <f t="shared" si="66"/>
        <v>9059.0779999999995</v>
      </c>
      <c r="FV15" s="36">
        <v>0.64788425488774914</v>
      </c>
      <c r="FW15" s="33">
        <v>0.35211574511225086</v>
      </c>
      <c r="FX15" s="34">
        <f t="shared" si="67"/>
        <v>1</v>
      </c>
      <c r="FY15" s="45"/>
      <c r="FZ15" s="44">
        <f t="shared" si="68"/>
        <v>1236.5855000000001</v>
      </c>
      <c r="GA15" s="25">
        <v>1205.7280000000001</v>
      </c>
      <c r="GB15" s="26">
        <v>1267.443</v>
      </c>
      <c r="GD15" s="44">
        <f t="shared" si="69"/>
        <v>8681.5789999999997</v>
      </c>
      <c r="GE15" s="25">
        <v>8304.08</v>
      </c>
      <c r="GF15" s="26">
        <v>9059.0779999999995</v>
      </c>
      <c r="GH15" s="44">
        <f t="shared" si="70"/>
        <v>3788.8505</v>
      </c>
      <c r="GI15" s="25">
        <v>3448.701</v>
      </c>
      <c r="GJ15" s="26">
        <v>4129</v>
      </c>
      <c r="GL15" s="44">
        <f t="shared" si="71"/>
        <v>12470.429499999998</v>
      </c>
      <c r="GM15" s="45">
        <v>11752.780999999999</v>
      </c>
      <c r="GN15" s="46">
        <v>13188.078</v>
      </c>
      <c r="GP15" s="44">
        <f t="shared" si="72"/>
        <v>7603.857</v>
      </c>
      <c r="GQ15" s="25">
        <v>7363.3270000000002</v>
      </c>
      <c r="GR15" s="26">
        <v>7844.3869999999997</v>
      </c>
      <c r="GS15" s="25"/>
      <c r="GT15" s="44">
        <f t="shared" si="73"/>
        <v>10490.859499999999</v>
      </c>
      <c r="GU15" s="25">
        <v>10051.213</v>
      </c>
      <c r="GV15" s="26">
        <v>10930.505999999999</v>
      </c>
      <c r="GW15" s="25"/>
      <c r="GX15" s="61">
        <v>0.52847260684912489</v>
      </c>
      <c r="GY15" s="62"/>
      <c r="GZ15" s="121"/>
      <c r="HA15" s="122"/>
    </row>
    <row r="16" spans="1:209">
      <c r="A16" s="1"/>
      <c r="B16" s="23" t="s">
        <v>193</v>
      </c>
      <c r="C16" s="24">
        <v>4622.25</v>
      </c>
      <c r="D16" s="25">
        <f t="shared" si="0"/>
        <v>4402.3220000000001</v>
      </c>
      <c r="E16" s="25">
        <v>3677.308</v>
      </c>
      <c r="F16" s="25">
        <v>1210.175</v>
      </c>
      <c r="G16" s="25">
        <v>3421.7109999999998</v>
      </c>
      <c r="H16" s="25">
        <f t="shared" si="1"/>
        <v>5832.4250000000002</v>
      </c>
      <c r="I16" s="26">
        <f t="shared" si="2"/>
        <v>4887.4830000000002</v>
      </c>
      <c r="J16" s="25"/>
      <c r="K16" s="27">
        <v>118.372</v>
      </c>
      <c r="L16" s="28">
        <v>34.236999999999995</v>
      </c>
      <c r="M16" s="28">
        <v>1.6859999999999999</v>
      </c>
      <c r="N16" s="29">
        <f t="shared" si="3"/>
        <v>154.29499999999999</v>
      </c>
      <c r="O16" s="28">
        <v>84.22399999999999</v>
      </c>
      <c r="P16" s="29">
        <f t="shared" si="4"/>
        <v>70.070999999999998</v>
      </c>
      <c r="Q16" s="28">
        <v>0.96199999999999997</v>
      </c>
      <c r="R16" s="29">
        <f t="shared" si="5"/>
        <v>69.108999999999995</v>
      </c>
      <c r="S16" s="28">
        <v>4.8479999999999999</v>
      </c>
      <c r="T16" s="28">
        <v>2.6219999999999999</v>
      </c>
      <c r="U16" s="28">
        <v>0</v>
      </c>
      <c r="V16" s="29">
        <f t="shared" si="6"/>
        <v>76.578999999999994</v>
      </c>
      <c r="W16" s="28">
        <v>18.948</v>
      </c>
      <c r="X16" s="30">
        <f t="shared" si="7"/>
        <v>57.630999999999993</v>
      </c>
      <c r="Y16" s="28"/>
      <c r="Z16" s="31">
        <f t="shared" si="8"/>
        <v>2.6888537458186836E-2</v>
      </c>
      <c r="AA16" s="32">
        <f t="shared" si="9"/>
        <v>7.7770322116374026E-3</v>
      </c>
      <c r="AB16" s="33">
        <f t="shared" si="10"/>
        <v>0.52065650789725837</v>
      </c>
      <c r="AC16" s="33">
        <f t="shared" si="11"/>
        <v>0.52923471343382988</v>
      </c>
      <c r="AD16" s="33">
        <f t="shared" si="12"/>
        <v>0.54586344340386916</v>
      </c>
      <c r="AE16" s="32">
        <f t="shared" si="13"/>
        <v>1.9131721850423479E-2</v>
      </c>
      <c r="AF16" s="32">
        <f t="shared" si="14"/>
        <v>1.3091046043428898E-2</v>
      </c>
      <c r="AG16" s="32">
        <f>X16/DV16</f>
        <v>2.6616541179757827E-2</v>
      </c>
      <c r="AH16" s="32">
        <f>(P16+S16+T16)/DV16</f>
        <v>3.5811858541750133E-2</v>
      </c>
      <c r="AI16" s="32">
        <f>R16/DV16</f>
        <v>3.1917588526867206E-2</v>
      </c>
      <c r="AJ16" s="34">
        <f>X16/FZ16</f>
        <v>0.10268549171652666</v>
      </c>
      <c r="AK16" s="35"/>
      <c r="AL16" s="36">
        <f t="shared" si="15"/>
        <v>0.1055217342941578</v>
      </c>
      <c r="AM16" s="33">
        <f t="shared" si="16"/>
        <v>4.884175278107656E-2</v>
      </c>
      <c r="AN16" s="34">
        <f t="shared" si="17"/>
        <v>0.11135033975049989</v>
      </c>
      <c r="AO16" s="28"/>
      <c r="AP16" s="36">
        <f t="shared" si="18"/>
        <v>0.93049344792440547</v>
      </c>
      <c r="AQ16" s="33">
        <f t="shared" si="19"/>
        <v>0.85777268608057267</v>
      </c>
      <c r="AR16" s="33">
        <f t="shared" si="20"/>
        <v>-3.4839526204770412E-2</v>
      </c>
      <c r="AS16" s="33">
        <f t="shared" si="21"/>
        <v>0.22970750175780194</v>
      </c>
      <c r="AT16" s="33">
        <f t="shared" si="22"/>
        <v>0.15758364432906055</v>
      </c>
      <c r="AU16" s="37">
        <v>1.768</v>
      </c>
      <c r="AV16" s="38">
        <v>1.4330000000000001</v>
      </c>
      <c r="AW16" s="28"/>
      <c r="AX16" s="36">
        <f>GB16/C16</f>
        <v>0.12662967169668451</v>
      </c>
      <c r="AY16" s="33">
        <v>0.127</v>
      </c>
      <c r="AZ16" s="33">
        <f t="shared" si="23"/>
        <v>0.25832552521238167</v>
      </c>
      <c r="BA16" s="33">
        <f t="shared" si="24"/>
        <v>0.27618116150021271</v>
      </c>
      <c r="BB16" s="34">
        <f t="shared" si="25"/>
        <v>0.3074285250039171</v>
      </c>
      <c r="BC16" s="33"/>
      <c r="BD16" s="36">
        <f t="shared" si="26"/>
        <v>0.21303804031690041</v>
      </c>
      <c r="BE16" s="33">
        <f t="shared" si="27"/>
        <v>0.23099610286068983</v>
      </c>
      <c r="BF16" s="34">
        <f t="shared" si="28"/>
        <v>0.26117709589713184</v>
      </c>
      <c r="BG16" s="25"/>
      <c r="BH16" s="39">
        <v>2.1000000000000001E-2</v>
      </c>
      <c r="BI16" s="36">
        <f t="shared" si="29"/>
        <v>1.18125E-2</v>
      </c>
      <c r="BJ16" s="34">
        <f t="shared" si="30"/>
        <v>1.575E-2</v>
      </c>
      <c r="BK16" s="39">
        <v>1.4999999999999999E-2</v>
      </c>
      <c r="BL16" s="33"/>
      <c r="BM16" s="39">
        <f t="shared" si="31"/>
        <v>6.122554031690039E-2</v>
      </c>
      <c r="BN16" s="34">
        <f t="shared" si="32"/>
        <v>6.0246102860689821E-2</v>
      </c>
      <c r="BO16" s="34">
        <f t="shared" si="33"/>
        <v>6.5177095897131831E-2</v>
      </c>
      <c r="BP16" s="28"/>
      <c r="BQ16" s="31">
        <f>Q16/GD16</f>
        <v>2.7471515436735698E-4</v>
      </c>
      <c r="BR16" s="33">
        <f t="shared" si="34"/>
        <v>1.2406339871809752E-2</v>
      </c>
      <c r="BS16" s="32">
        <f>FC16/E16</f>
        <v>1.1615562253692103E-2</v>
      </c>
      <c r="BT16" s="33">
        <f t="shared" si="35"/>
        <v>7.1489301877192518E-2</v>
      </c>
      <c r="BU16" s="33">
        <f t="shared" si="36"/>
        <v>0.881077951588499</v>
      </c>
      <c r="BV16" s="34">
        <f t="shared" si="37"/>
        <v>0.91052388315212551</v>
      </c>
      <c r="BW16" s="28"/>
      <c r="BX16" s="27">
        <v>34.896999999999998</v>
      </c>
      <c r="BY16" s="28">
        <v>118.16</v>
      </c>
      <c r="BZ16" s="29">
        <f t="shared" si="38"/>
        <v>153.05699999999999</v>
      </c>
      <c r="CA16" s="25">
        <v>3677.308</v>
      </c>
      <c r="CB16" s="28">
        <v>8.8040000000000003</v>
      </c>
      <c r="CC16" s="28">
        <v>3.37</v>
      </c>
      <c r="CD16" s="29">
        <f t="shared" si="39"/>
        <v>3665.134</v>
      </c>
      <c r="CE16" s="28">
        <v>575.33400000000006</v>
      </c>
      <c r="CF16" s="28">
        <v>183.15000000000003</v>
      </c>
      <c r="CG16" s="29">
        <f t="shared" si="40"/>
        <v>758.48400000000015</v>
      </c>
      <c r="CH16" s="28">
        <v>0</v>
      </c>
      <c r="CI16" s="28">
        <v>0</v>
      </c>
      <c r="CJ16" s="28">
        <v>42.182000000000002</v>
      </c>
      <c r="CK16" s="28">
        <v>3.3930000000000433</v>
      </c>
      <c r="CL16" s="29">
        <f t="shared" si="41"/>
        <v>4622.25</v>
      </c>
      <c r="CM16" s="28">
        <v>3.1480000000000001</v>
      </c>
      <c r="CN16" s="25">
        <v>3421.7109999999998</v>
      </c>
      <c r="CO16" s="29">
        <f t="shared" si="42"/>
        <v>3424.8589999999999</v>
      </c>
      <c r="CP16" s="28">
        <v>453.53</v>
      </c>
      <c r="CQ16" s="28">
        <v>47.871000000000095</v>
      </c>
      <c r="CR16" s="29">
        <f t="shared" si="43"/>
        <v>501.40100000000007</v>
      </c>
      <c r="CS16" s="28">
        <v>110.676</v>
      </c>
      <c r="CT16" s="28">
        <v>585.31399999999996</v>
      </c>
      <c r="CU16" s="42">
        <f t="shared" si="44"/>
        <v>4622.25</v>
      </c>
      <c r="CV16" s="28"/>
      <c r="CW16" s="43">
        <v>728.39100000000008</v>
      </c>
      <c r="CX16" s="28"/>
      <c r="CY16" s="24">
        <v>150</v>
      </c>
      <c r="CZ16" s="25">
        <v>100</v>
      </c>
      <c r="DA16" s="25">
        <v>200</v>
      </c>
      <c r="DB16" s="25">
        <v>40</v>
      </c>
      <c r="DC16" s="25">
        <v>70</v>
      </c>
      <c r="DD16" s="25">
        <v>0</v>
      </c>
      <c r="DE16" s="26">
        <f t="shared" si="45"/>
        <v>560</v>
      </c>
      <c r="DF16" s="34">
        <f t="shared" si="46"/>
        <v>0.1211531180702039</v>
      </c>
      <c r="DG16" s="25"/>
      <c r="DH16" s="44" t="s">
        <v>169</v>
      </c>
      <c r="DI16" s="45">
        <v>35.799999999999997</v>
      </c>
      <c r="DJ16" s="46">
        <v>3</v>
      </c>
      <c r="DK16" s="45" t="s">
        <v>170</v>
      </c>
      <c r="DL16" s="47" t="s">
        <v>171</v>
      </c>
      <c r="DM16" s="45"/>
      <c r="DN16" s="39" t="s">
        <v>178</v>
      </c>
      <c r="DO16" s="65" t="s">
        <v>181</v>
      </c>
      <c r="DP16" s="66" t="s">
        <v>182</v>
      </c>
      <c r="DQ16" s="25"/>
      <c r="DR16" s="24">
        <v>578.69799999999998</v>
      </c>
      <c r="DS16" s="25">
        <v>618.69799999999998</v>
      </c>
      <c r="DT16" s="26">
        <v>688.69799999999998</v>
      </c>
      <c r="DU16" s="25"/>
      <c r="DV16" s="44">
        <f t="shared" si="47"/>
        <v>2165.2325000000001</v>
      </c>
      <c r="DW16" s="25">
        <v>2090.2759999999998</v>
      </c>
      <c r="DX16" s="26">
        <v>2240.1889999999999</v>
      </c>
      <c r="DY16" s="25"/>
      <c r="DZ16" s="24">
        <v>573.16499999999996</v>
      </c>
      <c r="EA16" s="25">
        <v>621.48</v>
      </c>
      <c r="EB16" s="25">
        <v>702.68</v>
      </c>
      <c r="EC16" s="67">
        <v>2690.4349999999999</v>
      </c>
      <c r="ED16" s="25"/>
      <c r="EE16" s="24">
        <v>259.63499999999999</v>
      </c>
      <c r="EF16" s="25">
        <v>4.7539999999999996</v>
      </c>
      <c r="EG16" s="25">
        <v>23.321999999999999</v>
      </c>
      <c r="EH16" s="25">
        <v>8.7460000000000004</v>
      </c>
      <c r="EI16" s="25">
        <v>78.093999999999994</v>
      </c>
      <c r="EJ16" s="25">
        <v>36.869</v>
      </c>
      <c r="EK16" s="25">
        <v>3.8040000000000003</v>
      </c>
      <c r="EL16" s="25">
        <v>22.088999999999487</v>
      </c>
      <c r="EM16" s="26">
        <v>3239.9949999999999</v>
      </c>
      <c r="EN16" s="26">
        <f t="shared" si="48"/>
        <v>3677.3079999999995</v>
      </c>
      <c r="EO16" s="45"/>
      <c r="EP16" s="36">
        <f t="shared" si="49"/>
        <v>7.0604637957984495E-2</v>
      </c>
      <c r="EQ16" s="33">
        <f t="shared" si="50"/>
        <v>1.2927935326603047E-3</v>
      </c>
      <c r="ER16" s="33">
        <f t="shared" si="51"/>
        <v>6.3421394128530982E-3</v>
      </c>
      <c r="ES16" s="33">
        <f t="shared" si="52"/>
        <v>2.3783702643346712E-3</v>
      </c>
      <c r="ET16" s="33">
        <f t="shared" si="53"/>
        <v>2.1236730782409306E-2</v>
      </c>
      <c r="EU16" s="33">
        <f t="shared" si="54"/>
        <v>1.0026084298622798E-2</v>
      </c>
      <c r="EV16" s="33">
        <f t="shared" si="55"/>
        <v>1.0344523765754734E-3</v>
      </c>
      <c r="EW16" s="33">
        <f t="shared" si="56"/>
        <v>6.0068397860607511E-3</v>
      </c>
      <c r="EX16" s="33">
        <f t="shared" si="57"/>
        <v>0.88107795158849911</v>
      </c>
      <c r="EY16" s="39">
        <f t="shared" si="58"/>
        <v>1</v>
      </c>
      <c r="EZ16" s="45"/>
      <c r="FA16" s="27">
        <v>23.722000000000001</v>
      </c>
      <c r="FB16" s="28">
        <v>18.992000000000001</v>
      </c>
      <c r="FC16" s="42">
        <f t="shared" si="59"/>
        <v>42.713999999999999</v>
      </c>
      <c r="FE16" s="27">
        <f>CB16</f>
        <v>8.8040000000000003</v>
      </c>
      <c r="FF16" s="28">
        <f>CC16</f>
        <v>3.37</v>
      </c>
      <c r="FG16" s="42">
        <f t="shared" si="60"/>
        <v>12.173999999999999</v>
      </c>
      <c r="FI16" s="53">
        <v>3374.2820000000002</v>
      </c>
      <c r="FJ16" s="54">
        <v>259.38299999999998</v>
      </c>
      <c r="FK16" s="55">
        <v>43.637</v>
      </c>
      <c r="FL16" s="56">
        <f t="shared" si="61"/>
        <v>3677.3020000000001</v>
      </c>
      <c r="FM16" s="57">
        <f t="shared" si="62"/>
        <v>0.9175971948999565</v>
      </c>
      <c r="FN16" s="58">
        <f t="shared" si="63"/>
        <v>7.0536224656011379E-2</v>
      </c>
      <c r="FO16" s="59">
        <f t="shared" si="64"/>
        <v>1.1866580444032064E-2</v>
      </c>
      <c r="FP16" s="61">
        <f t="shared" si="65"/>
        <v>1</v>
      </c>
      <c r="FR16" s="24">
        <f>FV16*E16</f>
        <v>3239.9949999999999</v>
      </c>
      <c r="FS16" s="25">
        <f>E16*FW16</f>
        <v>437.31299999999993</v>
      </c>
      <c r="FT16" s="26">
        <f t="shared" si="66"/>
        <v>3677.308</v>
      </c>
      <c r="FV16" s="36">
        <v>0.881077951588499</v>
      </c>
      <c r="FW16" s="33">
        <v>0.118922048411501</v>
      </c>
      <c r="FX16" s="34">
        <f t="shared" si="67"/>
        <v>1</v>
      </c>
      <c r="FY16" s="45"/>
      <c r="FZ16" s="44">
        <f t="shared" si="68"/>
        <v>561.23800000000006</v>
      </c>
      <c r="GA16" s="25">
        <v>537.16200000000003</v>
      </c>
      <c r="GB16" s="26">
        <v>585.31399999999996</v>
      </c>
      <c r="GD16" s="44">
        <f t="shared" si="69"/>
        <v>3501.8090000000002</v>
      </c>
      <c r="GE16" s="25">
        <v>3326.31</v>
      </c>
      <c r="GF16" s="26">
        <v>3677.308</v>
      </c>
      <c r="GH16" s="44">
        <f t="shared" si="70"/>
        <v>1271.8755000000001</v>
      </c>
      <c r="GI16" s="25">
        <v>1333.576</v>
      </c>
      <c r="GJ16" s="26">
        <v>1210.175</v>
      </c>
      <c r="GL16" s="44">
        <f t="shared" si="71"/>
        <v>4773.6845000000003</v>
      </c>
      <c r="GM16" s="45">
        <v>4659.8860000000004</v>
      </c>
      <c r="GN16" s="46">
        <v>4887.4830000000002</v>
      </c>
      <c r="GP16" s="44">
        <f t="shared" si="72"/>
        <v>3250.2939999999999</v>
      </c>
      <c r="GQ16" s="25">
        <v>3078.877</v>
      </c>
      <c r="GR16" s="26">
        <v>3421.7109999999998</v>
      </c>
      <c r="GS16" s="25"/>
      <c r="GT16" s="44">
        <f t="shared" si="73"/>
        <v>4402.3220000000001</v>
      </c>
      <c r="GU16" s="25">
        <v>4182.3940000000002</v>
      </c>
      <c r="GV16" s="26">
        <v>4622.25</v>
      </c>
      <c r="GW16" s="25"/>
      <c r="GX16" s="61">
        <v>0.48465336145816429</v>
      </c>
      <c r="GY16" s="62"/>
      <c r="GZ16" s="121"/>
    </row>
    <row r="17" spans="1:209">
      <c r="A17" s="1"/>
      <c r="B17" s="23" t="s">
        <v>194</v>
      </c>
      <c r="C17" s="24">
        <v>2058.681</v>
      </c>
      <c r="D17" s="25">
        <f t="shared" si="0"/>
        <v>2009.6365000000001</v>
      </c>
      <c r="E17" s="25">
        <v>1641.1590000000001</v>
      </c>
      <c r="F17" s="25">
        <v>432.16300000000001</v>
      </c>
      <c r="G17" s="25">
        <v>1334.471</v>
      </c>
      <c r="H17" s="25">
        <f t="shared" si="1"/>
        <v>2490.8440000000001</v>
      </c>
      <c r="I17" s="26">
        <f t="shared" si="2"/>
        <v>2073.3220000000001</v>
      </c>
      <c r="J17" s="25"/>
      <c r="K17" s="27">
        <v>55.625999999999998</v>
      </c>
      <c r="L17" s="28">
        <v>12.369</v>
      </c>
      <c r="M17" s="28">
        <v>0.14299999999999999</v>
      </c>
      <c r="N17" s="29">
        <f t="shared" si="3"/>
        <v>68.138000000000005</v>
      </c>
      <c r="O17" s="28">
        <v>33.647999999999996</v>
      </c>
      <c r="P17" s="29">
        <f t="shared" si="4"/>
        <v>34.490000000000009</v>
      </c>
      <c r="Q17" s="28">
        <v>2.4300000000000002</v>
      </c>
      <c r="R17" s="29">
        <f t="shared" si="5"/>
        <v>32.060000000000009</v>
      </c>
      <c r="S17" s="28">
        <v>1.861</v>
      </c>
      <c r="T17" s="28">
        <v>0.84099999999999997</v>
      </c>
      <c r="U17" s="28">
        <v>0</v>
      </c>
      <c r="V17" s="29">
        <f t="shared" si="6"/>
        <v>34.762000000000008</v>
      </c>
      <c r="W17" s="28">
        <v>7.8230000000000004</v>
      </c>
      <c r="X17" s="30">
        <f t="shared" si="7"/>
        <v>26.939000000000007</v>
      </c>
      <c r="Y17" s="28"/>
      <c r="Z17" s="31">
        <f t="shared" si="8"/>
        <v>2.7679632610176017E-2</v>
      </c>
      <c r="AA17" s="32">
        <f t="shared" si="9"/>
        <v>6.1548444208691473E-3</v>
      </c>
      <c r="AB17" s="33">
        <f t="shared" si="10"/>
        <v>0.47498588368153577</v>
      </c>
      <c r="AC17" s="33">
        <f t="shared" si="11"/>
        <v>0.48069258132259018</v>
      </c>
      <c r="AD17" s="33">
        <f t="shared" si="12"/>
        <v>0.49382136252898517</v>
      </c>
      <c r="AE17" s="32">
        <f t="shared" si="13"/>
        <v>1.6743326467249173E-2</v>
      </c>
      <c r="AF17" s="32">
        <f t="shared" si="14"/>
        <v>1.340491178379772E-2</v>
      </c>
      <c r="AG17" s="32">
        <f>X17/DV17</f>
        <v>2.8685685748041104E-2</v>
      </c>
      <c r="AH17" s="32">
        <f>(P17+S17+T17)/DV17</f>
        <v>3.9603475420065502E-2</v>
      </c>
      <c r="AI17" s="32">
        <f>R17/DV17</f>
        <v>3.4138723972018184E-2</v>
      </c>
      <c r="AJ17" s="34">
        <f>X17/FZ17</f>
        <v>0.11133129314816004</v>
      </c>
      <c r="AK17" s="35"/>
      <c r="AL17" s="36">
        <f t="shared" si="15"/>
        <v>9.2398944582598952E-2</v>
      </c>
      <c r="AM17" s="33">
        <f t="shared" si="16"/>
        <v>3.6038340957084851E-2</v>
      </c>
      <c r="AN17" s="34">
        <f t="shared" si="17"/>
        <v>4.8559289871459278E-2</v>
      </c>
      <c r="AO17" s="28"/>
      <c r="AP17" s="36">
        <f t="shared" si="18"/>
        <v>0.8131271863359979</v>
      </c>
      <c r="AQ17" s="33">
        <f t="shared" si="19"/>
        <v>0.74503295914316836</v>
      </c>
      <c r="AR17" s="33">
        <f t="shared" si="20"/>
        <v>5.0926296983359751E-2</v>
      </c>
      <c r="AS17" s="33">
        <f t="shared" si="21"/>
        <v>0.30731448922878291</v>
      </c>
      <c r="AT17" s="33">
        <f t="shared" si="22"/>
        <v>0.17090797457206824</v>
      </c>
      <c r="AU17" s="37">
        <v>3.02</v>
      </c>
      <c r="AV17" s="38">
        <v>1.41</v>
      </c>
      <c r="AW17" s="28"/>
      <c r="AX17" s="36">
        <f>GB17/C17</f>
        <v>0.12271983857625345</v>
      </c>
      <c r="AY17" s="33">
        <v>0.12379999999999999</v>
      </c>
      <c r="AZ17" s="33">
        <f t="shared" si="23"/>
        <v>0.24569442155261542</v>
      </c>
      <c r="BA17" s="33">
        <f t="shared" si="24"/>
        <v>0.26567274507159733</v>
      </c>
      <c r="BB17" s="34">
        <f t="shared" si="25"/>
        <v>0.2856510685905792</v>
      </c>
      <c r="BC17" s="33"/>
      <c r="BD17" s="36">
        <f t="shared" si="26"/>
        <v>0.20949509849799466</v>
      </c>
      <c r="BE17" s="33">
        <f t="shared" si="27"/>
        <v>0.22926682253703495</v>
      </c>
      <c r="BF17" s="34">
        <f t="shared" si="28"/>
        <v>0.24994096903514637</v>
      </c>
      <c r="BG17" s="25"/>
      <c r="BH17" s="39">
        <v>3.5999999999999997E-2</v>
      </c>
      <c r="BI17" s="63">
        <f t="shared" si="29"/>
        <v>2.0249999999999997E-2</v>
      </c>
      <c r="BJ17" s="64">
        <f t="shared" si="30"/>
        <v>2.6999999999999996E-2</v>
      </c>
      <c r="BK17" s="39"/>
      <c r="BL17" s="33"/>
      <c r="BM17" s="39">
        <f t="shared" si="31"/>
        <v>4.924509849799466E-2</v>
      </c>
      <c r="BN17" s="34">
        <f t="shared" si="32"/>
        <v>4.7266822537034958E-2</v>
      </c>
      <c r="BO17" s="34">
        <f t="shared" si="33"/>
        <v>3.894096903514635E-2</v>
      </c>
      <c r="BP17" s="28"/>
      <c r="BQ17" s="31">
        <f>Q17/GD17</f>
        <v>1.5460459239262695E-3</v>
      </c>
      <c r="BR17" s="33">
        <f t="shared" si="34"/>
        <v>6.5336631533663148E-2</v>
      </c>
      <c r="BS17" s="32">
        <f>FC17/E17</f>
        <v>1.2249879505885778E-2</v>
      </c>
      <c r="BT17" s="33">
        <f t="shared" si="35"/>
        <v>7.6632792309275666E-2</v>
      </c>
      <c r="BU17" s="33">
        <f t="shared" si="36"/>
        <v>0.85643499502485743</v>
      </c>
      <c r="BV17" s="34">
        <f t="shared" si="37"/>
        <v>0.88635966820397405</v>
      </c>
      <c r="BW17" s="28"/>
      <c r="BX17" s="27">
        <v>62.597999999999999</v>
      </c>
      <c r="BY17" s="28">
        <v>33.847999999999999</v>
      </c>
      <c r="BZ17" s="29">
        <f t="shared" si="38"/>
        <v>96.445999999999998</v>
      </c>
      <c r="CA17" s="25">
        <v>1641.1590000000001</v>
      </c>
      <c r="CB17" s="28">
        <v>6.218</v>
      </c>
      <c r="CC17" s="28">
        <v>3.4829999999999997</v>
      </c>
      <c r="CD17" s="29">
        <f t="shared" si="39"/>
        <v>1631.4580000000001</v>
      </c>
      <c r="CE17" s="28">
        <v>255.399</v>
      </c>
      <c r="CF17" s="28">
        <v>69.501999999999995</v>
      </c>
      <c r="CG17" s="29">
        <f t="shared" si="40"/>
        <v>324.90100000000001</v>
      </c>
      <c r="CH17" s="28">
        <v>0</v>
      </c>
      <c r="CI17" s="28">
        <v>0</v>
      </c>
      <c r="CJ17" s="28">
        <v>2.5819999999999999</v>
      </c>
      <c r="CK17" s="28">
        <v>3.2940000000000333</v>
      </c>
      <c r="CL17" s="29">
        <f t="shared" si="41"/>
        <v>2058.6809999999996</v>
      </c>
      <c r="CM17" s="28">
        <v>4.5880000000000001</v>
      </c>
      <c r="CN17" s="25">
        <v>1334.471</v>
      </c>
      <c r="CO17" s="29">
        <f t="shared" si="42"/>
        <v>1339.059</v>
      </c>
      <c r="CP17" s="28">
        <v>411.99299999999999</v>
      </c>
      <c r="CQ17" s="28">
        <v>14.883000000000038</v>
      </c>
      <c r="CR17" s="29">
        <f t="shared" si="43"/>
        <v>426.87600000000003</v>
      </c>
      <c r="CS17" s="28">
        <v>40.105000000000004</v>
      </c>
      <c r="CT17" s="28">
        <v>252.64100000000002</v>
      </c>
      <c r="CU17" s="42">
        <f t="shared" si="44"/>
        <v>2058.681</v>
      </c>
      <c r="CV17" s="28"/>
      <c r="CW17" s="43">
        <v>351.84500000000003</v>
      </c>
      <c r="CX17" s="28"/>
      <c r="CY17" s="24">
        <v>90</v>
      </c>
      <c r="CZ17" s="25">
        <v>150</v>
      </c>
      <c r="DA17" s="25">
        <v>100</v>
      </c>
      <c r="DB17" s="25">
        <v>110</v>
      </c>
      <c r="DC17" s="25">
        <v>0</v>
      </c>
      <c r="DD17" s="25">
        <v>0</v>
      </c>
      <c r="DE17" s="26">
        <f t="shared" si="45"/>
        <v>450</v>
      </c>
      <c r="DF17" s="34">
        <f t="shared" si="46"/>
        <v>0.21858656100678056</v>
      </c>
      <c r="DG17" s="25"/>
      <c r="DH17" s="44" t="s">
        <v>185</v>
      </c>
      <c r="DI17" s="45">
        <v>14.9</v>
      </c>
      <c r="DJ17" s="46">
        <v>4</v>
      </c>
      <c r="DK17" s="45" t="s">
        <v>170</v>
      </c>
      <c r="DL17" s="47" t="s">
        <v>171</v>
      </c>
      <c r="DM17" s="48" t="s">
        <v>172</v>
      </c>
      <c r="DN17" s="39">
        <v>0.15081678042794691</v>
      </c>
      <c r="DO17" s="36"/>
      <c r="DP17" s="34"/>
      <c r="DQ17" s="25"/>
      <c r="DR17" s="24">
        <v>245.96100000000001</v>
      </c>
      <c r="DS17" s="25">
        <v>265.96100000000001</v>
      </c>
      <c r="DT17" s="26">
        <v>285.96100000000001</v>
      </c>
      <c r="DU17" s="25"/>
      <c r="DV17" s="44">
        <f t="shared" si="47"/>
        <v>939.10950000000003</v>
      </c>
      <c r="DW17" s="25">
        <v>877.13400000000001</v>
      </c>
      <c r="DX17" s="26">
        <v>1001.085</v>
      </c>
      <c r="DY17" s="25"/>
      <c r="DZ17" s="24">
        <v>243.98699999999999</v>
      </c>
      <c r="EA17" s="25">
        <v>267.01400000000001</v>
      </c>
      <c r="EB17" s="25">
        <v>291.09199999999998</v>
      </c>
      <c r="EC17" s="67">
        <v>1164.643</v>
      </c>
      <c r="ED17" s="25"/>
      <c r="EE17" s="24">
        <v>28.768999999999998</v>
      </c>
      <c r="EF17" s="25">
        <v>12.199</v>
      </c>
      <c r="EG17" s="25">
        <v>20.207999999999998</v>
      </c>
      <c r="EH17" s="25">
        <v>21.689</v>
      </c>
      <c r="EI17" s="25">
        <v>102.164</v>
      </c>
      <c r="EJ17" s="25">
        <v>37.5</v>
      </c>
      <c r="EK17" s="25">
        <v>13.042999999999999</v>
      </c>
      <c r="EL17" s="25">
        <v>4.0999999999939973E-2</v>
      </c>
      <c r="EM17" s="26">
        <v>1405.546</v>
      </c>
      <c r="EN17" s="26">
        <f t="shared" si="48"/>
        <v>1641.1590000000001</v>
      </c>
      <c r="EO17" s="45"/>
      <c r="EP17" s="36">
        <f t="shared" si="49"/>
        <v>1.7529684814207518E-2</v>
      </c>
      <c r="EQ17" s="33">
        <f t="shared" si="50"/>
        <v>7.4331615644797362E-3</v>
      </c>
      <c r="ER17" s="33">
        <f t="shared" si="51"/>
        <v>1.2313249356095294E-2</v>
      </c>
      <c r="ES17" s="33">
        <f t="shared" si="52"/>
        <v>1.3215660396098122E-2</v>
      </c>
      <c r="ET17" s="33">
        <f t="shared" si="53"/>
        <v>6.2251128623125485E-2</v>
      </c>
      <c r="EU17" s="33">
        <f t="shared" si="54"/>
        <v>2.2849705604392992E-2</v>
      </c>
      <c r="EV17" s="33">
        <f t="shared" si="55"/>
        <v>7.9474322719492747E-3</v>
      </c>
      <c r="EW17" s="33">
        <f t="shared" si="56"/>
        <v>2.4982344794099761E-5</v>
      </c>
      <c r="EX17" s="33">
        <f t="shared" si="57"/>
        <v>0.85643499502485743</v>
      </c>
      <c r="EY17" s="39">
        <f t="shared" si="58"/>
        <v>1</v>
      </c>
      <c r="EZ17" s="45"/>
      <c r="FA17" s="27">
        <v>10.056000000000001</v>
      </c>
      <c r="FB17" s="28">
        <v>10.048</v>
      </c>
      <c r="FC17" s="42">
        <f t="shared" si="59"/>
        <v>20.103999999999999</v>
      </c>
      <c r="FE17" s="27">
        <f>CB17</f>
        <v>6.218</v>
      </c>
      <c r="FF17" s="28">
        <f>CC17</f>
        <v>3.4829999999999997</v>
      </c>
      <c r="FG17" s="42">
        <f t="shared" si="60"/>
        <v>9.7010000000000005</v>
      </c>
      <c r="FI17" s="53">
        <v>1466.0309999999999</v>
      </c>
      <c r="FJ17" s="54">
        <v>154.989</v>
      </c>
      <c r="FK17" s="55">
        <v>20.135999999999999</v>
      </c>
      <c r="FL17" s="56">
        <f t="shared" si="61"/>
        <v>1641.1559999999999</v>
      </c>
      <c r="FM17" s="57">
        <f t="shared" si="62"/>
        <v>0.89329167976718848</v>
      </c>
      <c r="FN17" s="58">
        <f t="shared" si="63"/>
        <v>9.4438919883301775E-2</v>
      </c>
      <c r="FO17" s="59">
        <f t="shared" si="64"/>
        <v>1.2269400349509735E-2</v>
      </c>
      <c r="FP17" s="61">
        <f t="shared" si="65"/>
        <v>1</v>
      </c>
      <c r="FR17" s="24">
        <f>FV17*E17</f>
        <v>1405.546</v>
      </c>
      <c r="FS17" s="25">
        <f>E17*FW17</f>
        <v>235.61300000000003</v>
      </c>
      <c r="FT17" s="26">
        <f t="shared" si="66"/>
        <v>1641.1590000000001</v>
      </c>
      <c r="FV17" s="36">
        <v>0.85643499502485743</v>
      </c>
      <c r="FW17" s="33">
        <v>0.14356500497514257</v>
      </c>
      <c r="FX17" s="34">
        <f t="shared" si="67"/>
        <v>1</v>
      </c>
      <c r="FY17" s="45"/>
      <c r="FZ17" s="44">
        <f t="shared" si="68"/>
        <v>241.97149999999999</v>
      </c>
      <c r="GA17" s="25">
        <v>231.30199999999999</v>
      </c>
      <c r="GB17" s="26">
        <v>252.64100000000002</v>
      </c>
      <c r="GD17" s="44">
        <f t="shared" si="69"/>
        <v>1571.7515000000001</v>
      </c>
      <c r="GE17" s="25">
        <v>1502.3440000000001</v>
      </c>
      <c r="GF17" s="26">
        <v>1641.1590000000001</v>
      </c>
      <c r="GH17" s="44">
        <f t="shared" si="70"/>
        <v>465.51049999999998</v>
      </c>
      <c r="GI17" s="25">
        <v>498.858</v>
      </c>
      <c r="GJ17" s="26">
        <v>432.16300000000001</v>
      </c>
      <c r="GL17" s="44">
        <f t="shared" si="71"/>
        <v>2037.2620000000002</v>
      </c>
      <c r="GM17" s="45">
        <v>2001.202</v>
      </c>
      <c r="GN17" s="46">
        <v>2073.3220000000001</v>
      </c>
      <c r="GP17" s="44">
        <f t="shared" si="72"/>
        <v>1303.5709999999999</v>
      </c>
      <c r="GQ17" s="25">
        <v>1272.671</v>
      </c>
      <c r="GR17" s="26">
        <v>1334.471</v>
      </c>
      <c r="GS17" s="25"/>
      <c r="GT17" s="44">
        <f t="shared" si="73"/>
        <v>2009.6365000000001</v>
      </c>
      <c r="GU17" s="25">
        <v>1960.5920000000001</v>
      </c>
      <c r="GV17" s="26">
        <v>2058.681</v>
      </c>
      <c r="GW17" s="25"/>
      <c r="GX17" s="61">
        <v>0.48627494983438424</v>
      </c>
      <c r="GY17" s="62"/>
      <c r="GZ17" s="121"/>
    </row>
    <row r="18" spans="1:209">
      <c r="A18" s="1"/>
      <c r="B18" s="23" t="s">
        <v>195</v>
      </c>
      <c r="C18" s="24">
        <v>16063.494000000001</v>
      </c>
      <c r="D18" s="25">
        <f t="shared" si="0"/>
        <v>15291.754000000001</v>
      </c>
      <c r="E18" s="25">
        <v>13379.546</v>
      </c>
      <c r="F18" s="25">
        <v>2764.09</v>
      </c>
      <c r="G18" s="25">
        <v>9640.2929999999997</v>
      </c>
      <c r="H18" s="25">
        <f t="shared" si="1"/>
        <v>18827.584000000003</v>
      </c>
      <c r="I18" s="26">
        <f t="shared" si="2"/>
        <v>16143.636</v>
      </c>
      <c r="J18" s="25"/>
      <c r="K18" s="27">
        <v>354.56</v>
      </c>
      <c r="L18" s="28">
        <v>42.128999999999998</v>
      </c>
      <c r="M18" s="28">
        <v>1.1639999999999999</v>
      </c>
      <c r="N18" s="29">
        <f t="shared" si="3"/>
        <v>397.85300000000001</v>
      </c>
      <c r="O18" s="28">
        <v>170.84299999999999</v>
      </c>
      <c r="P18" s="29">
        <f t="shared" si="4"/>
        <v>227.01000000000002</v>
      </c>
      <c r="Q18" s="28">
        <v>19.140999999999998</v>
      </c>
      <c r="R18" s="29">
        <f t="shared" si="5"/>
        <v>207.86900000000003</v>
      </c>
      <c r="S18" s="28">
        <v>21.709</v>
      </c>
      <c r="T18" s="28">
        <v>8.3149999999999995</v>
      </c>
      <c r="U18" s="28">
        <v>-37.900000000000006</v>
      </c>
      <c r="V18" s="29">
        <f t="shared" si="6"/>
        <v>199.99300000000002</v>
      </c>
      <c r="W18" s="28">
        <v>46.352000000000004</v>
      </c>
      <c r="X18" s="30">
        <f t="shared" si="7"/>
        <v>153.64100000000002</v>
      </c>
      <c r="Y18" s="28"/>
      <c r="Z18" s="31">
        <f t="shared" si="8"/>
        <v>2.3186352592384104E-2</v>
      </c>
      <c r="AA18" s="32">
        <f t="shared" si="9"/>
        <v>2.755014238392796E-3</v>
      </c>
      <c r="AB18" s="33">
        <f t="shared" si="10"/>
        <v>0.39928063438791989</v>
      </c>
      <c r="AC18" s="33">
        <f t="shared" si="11"/>
        <v>0.40719369246976606</v>
      </c>
      <c r="AD18" s="33">
        <f t="shared" si="12"/>
        <v>0.42941237090081008</v>
      </c>
      <c r="AE18" s="32">
        <f t="shared" si="13"/>
        <v>1.1172230471403083E-2</v>
      </c>
      <c r="AF18" s="32">
        <f t="shared" si="14"/>
        <v>1.0047310465496635E-2</v>
      </c>
      <c r="AG18" s="32">
        <f>X18/DV18</f>
        <v>1.8548517899885378E-2</v>
      </c>
      <c r="AH18" s="32">
        <f>(P18+S18+T18)/DV18</f>
        <v>3.1030777916566145E-2</v>
      </c>
      <c r="AI18" s="32">
        <f>R18/DV18</f>
        <v>2.5095266675765414E-2</v>
      </c>
      <c r="AJ18" s="34">
        <f>X18/FZ18</f>
        <v>8.2321445363139761E-2</v>
      </c>
      <c r="AK18" s="35"/>
      <c r="AL18" s="36">
        <f t="shared" si="15"/>
        <v>0.10041685665539567</v>
      </c>
      <c r="AM18" s="33">
        <f t="shared" si="16"/>
        <v>6.7849176661386679E-2</v>
      </c>
      <c r="AN18" s="34">
        <f t="shared" si="17"/>
        <v>9.9307058488542072E-2</v>
      </c>
      <c r="AO18" s="28"/>
      <c r="AP18" s="36">
        <f t="shared" si="18"/>
        <v>0.72052467251130936</v>
      </c>
      <c r="AQ18" s="33">
        <f t="shared" si="19"/>
        <v>0.68810861678525714</v>
      </c>
      <c r="AR18" s="33">
        <f t="shared" si="20"/>
        <v>0.15564801779737336</v>
      </c>
      <c r="AS18" s="33">
        <f t="shared" si="21"/>
        <v>0.33612668576338378</v>
      </c>
      <c r="AT18" s="33">
        <f t="shared" si="22"/>
        <v>0.11636932786851976</v>
      </c>
      <c r="AU18" s="37">
        <v>1.85</v>
      </c>
      <c r="AV18" s="38">
        <v>1.32</v>
      </c>
      <c r="AW18" s="28"/>
      <c r="AX18" s="36">
        <f>GB18/C18</f>
        <v>0.12058827301208566</v>
      </c>
      <c r="AY18" s="33">
        <v>0.106</v>
      </c>
      <c r="AZ18" s="33">
        <f t="shared" si="23"/>
        <v>0.21399318065414374</v>
      </c>
      <c r="BA18" s="33">
        <f t="shared" si="24"/>
        <v>0.23113812850092688</v>
      </c>
      <c r="BB18" s="34">
        <f t="shared" si="25"/>
        <v>0.25399805896330441</v>
      </c>
      <c r="BC18" s="33"/>
      <c r="BD18" s="36">
        <f t="shared" si="26"/>
        <v>0.19107162483629211</v>
      </c>
      <c r="BE18" s="33">
        <f t="shared" si="27"/>
        <v>0.20942807922075726</v>
      </c>
      <c r="BF18" s="34">
        <f t="shared" si="28"/>
        <v>0.23389165862246369</v>
      </c>
      <c r="BG18" s="25"/>
      <c r="BH18" s="39">
        <v>2.4E-2</v>
      </c>
      <c r="BI18" s="63">
        <f t="shared" si="29"/>
        <v>1.35E-2</v>
      </c>
      <c r="BJ18" s="64">
        <f t="shared" si="30"/>
        <v>1.8000000000000002E-2</v>
      </c>
      <c r="BK18" s="39"/>
      <c r="BL18" s="33"/>
      <c r="BM18" s="39">
        <f t="shared" si="31"/>
        <v>3.7571624836292089E-2</v>
      </c>
      <c r="BN18" s="34">
        <f t="shared" si="32"/>
        <v>3.6428079220757276E-2</v>
      </c>
      <c r="BO18" s="34">
        <f t="shared" si="33"/>
        <v>3.4891658622463684E-2</v>
      </c>
      <c r="BP18" s="28"/>
      <c r="BQ18" s="31">
        <f>Q18/GD18</f>
        <v>1.4990115576837518E-3</v>
      </c>
      <c r="BR18" s="33">
        <f t="shared" si="34"/>
        <v>7.446874732525656E-2</v>
      </c>
      <c r="BS18" s="32">
        <f>FC18/E18</f>
        <v>1.7332501416714739E-2</v>
      </c>
      <c r="BT18" s="33">
        <f t="shared" si="35"/>
        <v>0.1162201889484549</v>
      </c>
      <c r="BU18" s="33">
        <f t="shared" si="36"/>
        <v>0.58857438062547118</v>
      </c>
      <c r="BV18" s="34">
        <f t="shared" si="37"/>
        <v>0.65901807994184214</v>
      </c>
      <c r="BW18" s="28"/>
      <c r="BX18" s="27">
        <v>78.911000000000001</v>
      </c>
      <c r="BY18" s="28">
        <v>773.00099999999998</v>
      </c>
      <c r="BZ18" s="29">
        <f t="shared" si="38"/>
        <v>851.91200000000003</v>
      </c>
      <c r="CA18" s="25">
        <v>13379.546</v>
      </c>
      <c r="CB18" s="28">
        <v>22.864999999999998</v>
      </c>
      <c r="CC18" s="28">
        <v>35.424999999999997</v>
      </c>
      <c r="CD18" s="29">
        <f t="shared" si="39"/>
        <v>13321.256000000001</v>
      </c>
      <c r="CE18" s="28">
        <v>1017.386</v>
      </c>
      <c r="CF18" s="28">
        <v>757.33900000000006</v>
      </c>
      <c r="CG18" s="29">
        <f t="shared" si="40"/>
        <v>1774.7249999999999</v>
      </c>
      <c r="CH18" s="28">
        <v>0</v>
      </c>
      <c r="CI18" s="28">
        <v>0.67700000000000005</v>
      </c>
      <c r="CJ18" s="28">
        <v>73.093999999999994</v>
      </c>
      <c r="CK18" s="28">
        <v>41.829999999999202</v>
      </c>
      <c r="CL18" s="29">
        <f t="shared" si="41"/>
        <v>16063.494000000001</v>
      </c>
      <c r="CM18" s="28">
        <v>2.855</v>
      </c>
      <c r="CN18" s="25">
        <v>9640.2929999999997</v>
      </c>
      <c r="CO18" s="29">
        <f t="shared" si="42"/>
        <v>9643.1479999999992</v>
      </c>
      <c r="CP18" s="28">
        <v>4014.4690000000001</v>
      </c>
      <c r="CQ18" s="28">
        <v>116.58300000000145</v>
      </c>
      <c r="CR18" s="29">
        <f t="shared" si="43"/>
        <v>4131.0520000000015</v>
      </c>
      <c r="CS18" s="28">
        <v>352.22500000000002</v>
      </c>
      <c r="CT18" s="28">
        <v>1937.069</v>
      </c>
      <c r="CU18" s="42">
        <f t="shared" si="44"/>
        <v>16063.494000000001</v>
      </c>
      <c r="CV18" s="28"/>
      <c r="CW18" s="43">
        <v>1869.298</v>
      </c>
      <c r="CX18" s="28"/>
      <c r="CY18" s="24">
        <v>800</v>
      </c>
      <c r="CZ18" s="25">
        <v>800</v>
      </c>
      <c r="DA18" s="25">
        <v>900</v>
      </c>
      <c r="DB18" s="25">
        <v>600</v>
      </c>
      <c r="DC18" s="25">
        <v>900</v>
      </c>
      <c r="DD18" s="25">
        <v>350</v>
      </c>
      <c r="DE18" s="26">
        <f t="shared" si="45"/>
        <v>4350</v>
      </c>
      <c r="DF18" s="34">
        <f t="shared" si="46"/>
        <v>0.27080036261102347</v>
      </c>
      <c r="DG18" s="25"/>
      <c r="DH18" s="44" t="s">
        <v>196</v>
      </c>
      <c r="DI18" s="45">
        <v>63.4</v>
      </c>
      <c r="DJ18" s="46">
        <v>8</v>
      </c>
      <c r="DK18" s="45" t="s">
        <v>170</v>
      </c>
      <c r="DL18" s="47" t="s">
        <v>171</v>
      </c>
      <c r="DM18" s="48" t="s">
        <v>174</v>
      </c>
      <c r="DN18" s="39">
        <v>0.15169745551179636</v>
      </c>
      <c r="DO18" s="65" t="s">
        <v>181</v>
      </c>
      <c r="DP18" s="66" t="s">
        <v>182</v>
      </c>
      <c r="DQ18" s="25"/>
      <c r="DR18" s="24">
        <v>1872.212</v>
      </c>
      <c r="DS18" s="25">
        <v>2022.212</v>
      </c>
      <c r="DT18" s="26">
        <v>2222.212</v>
      </c>
      <c r="DU18" s="25"/>
      <c r="DV18" s="44">
        <f t="shared" si="47"/>
        <v>8283.1954999999998</v>
      </c>
      <c r="DW18" s="25">
        <v>7817.4579999999996</v>
      </c>
      <c r="DX18" s="26">
        <v>8748.9330000000009</v>
      </c>
      <c r="DY18" s="25"/>
      <c r="DZ18" s="24">
        <v>1841.0329999999999</v>
      </c>
      <c r="EA18" s="25">
        <v>2017.903</v>
      </c>
      <c r="EB18" s="25">
        <v>2253.6170000000002</v>
      </c>
      <c r="EC18" s="67">
        <v>9635.3029999999999</v>
      </c>
      <c r="ED18" s="25"/>
      <c r="EE18" s="24">
        <v>644.97699999999998</v>
      </c>
      <c r="EF18" s="25">
        <v>189.655</v>
      </c>
      <c r="EG18" s="25">
        <v>720.79300000000001</v>
      </c>
      <c r="EH18" s="25">
        <v>516.81700000000001</v>
      </c>
      <c r="EI18" s="25">
        <v>2843.4290000000001</v>
      </c>
      <c r="EJ18" s="25">
        <v>366.541</v>
      </c>
      <c r="EK18" s="25">
        <v>221.12799999999999</v>
      </c>
      <c r="EL18" s="25">
        <v>1.3479999999999563</v>
      </c>
      <c r="EM18" s="26">
        <v>7874.8580000000002</v>
      </c>
      <c r="EN18" s="26">
        <f t="shared" si="48"/>
        <v>13379.546</v>
      </c>
      <c r="EO18" s="45"/>
      <c r="EP18" s="36">
        <f t="shared" si="49"/>
        <v>4.8206194739343171E-2</v>
      </c>
      <c r="EQ18" s="33">
        <f t="shared" si="50"/>
        <v>1.4174995175471574E-2</v>
      </c>
      <c r="ER18" s="33">
        <f t="shared" si="51"/>
        <v>5.3872754725758261E-2</v>
      </c>
      <c r="ES18" s="33">
        <f t="shared" si="52"/>
        <v>3.8627394382440179E-2</v>
      </c>
      <c r="ET18" s="33">
        <f t="shared" si="53"/>
        <v>0.21252058926364167</v>
      </c>
      <c r="EU18" s="33">
        <f t="shared" si="54"/>
        <v>2.7395623139977992E-2</v>
      </c>
      <c r="EV18" s="33">
        <f t="shared" si="55"/>
        <v>1.6527317145140798E-2</v>
      </c>
      <c r="EW18" s="33">
        <f t="shared" si="56"/>
        <v>1.0075080275518738E-4</v>
      </c>
      <c r="EX18" s="33">
        <f t="shared" si="57"/>
        <v>0.58857438062547118</v>
      </c>
      <c r="EY18" s="39">
        <f t="shared" si="58"/>
        <v>1</v>
      </c>
      <c r="EZ18" s="45"/>
      <c r="FA18" s="27">
        <v>126.74300000000001</v>
      </c>
      <c r="FB18" s="28">
        <v>105.158</v>
      </c>
      <c r="FC18" s="42">
        <f t="shared" si="59"/>
        <v>231.90100000000001</v>
      </c>
      <c r="FE18" s="27">
        <f>CB18</f>
        <v>22.864999999999998</v>
      </c>
      <c r="FF18" s="28">
        <f>CC18</f>
        <v>35.424999999999997</v>
      </c>
      <c r="FG18" s="42">
        <f t="shared" si="60"/>
        <v>58.289999999999992</v>
      </c>
      <c r="FI18" s="53">
        <v>11779.257</v>
      </c>
      <c r="FJ18" s="54">
        <v>1357.9860000000001</v>
      </c>
      <c r="FK18" s="55">
        <v>242.53700000000001</v>
      </c>
      <c r="FL18" s="56">
        <f t="shared" si="61"/>
        <v>13379.78</v>
      </c>
      <c r="FM18" s="57">
        <f t="shared" si="62"/>
        <v>0.88037748004825189</v>
      </c>
      <c r="FN18" s="58">
        <f t="shared" si="63"/>
        <v>0.10149539080612686</v>
      </c>
      <c r="FO18" s="59">
        <f t="shared" si="64"/>
        <v>1.8127129145621229E-2</v>
      </c>
      <c r="FP18" s="61">
        <f t="shared" si="65"/>
        <v>1</v>
      </c>
      <c r="FR18" s="24">
        <f>FV18*E18</f>
        <v>7874.8580000000002</v>
      </c>
      <c r="FS18" s="25">
        <f>E18*FW18</f>
        <v>5504.6880000000001</v>
      </c>
      <c r="FT18" s="26">
        <f t="shared" si="66"/>
        <v>13379.546</v>
      </c>
      <c r="FV18" s="36">
        <v>0.58857438062547118</v>
      </c>
      <c r="FW18" s="33">
        <v>0.41142561937452882</v>
      </c>
      <c r="FX18" s="34">
        <f t="shared" si="67"/>
        <v>1</v>
      </c>
      <c r="FY18" s="45"/>
      <c r="FZ18" s="44">
        <f t="shared" si="68"/>
        <v>1866.3544999999999</v>
      </c>
      <c r="GA18" s="25">
        <v>1795.64</v>
      </c>
      <c r="GB18" s="26">
        <v>1937.069</v>
      </c>
      <c r="GD18" s="44">
        <f t="shared" si="69"/>
        <v>12769.081</v>
      </c>
      <c r="GE18" s="25">
        <v>12158.616</v>
      </c>
      <c r="GF18" s="26">
        <v>13379.546</v>
      </c>
      <c r="GH18" s="44">
        <f t="shared" si="70"/>
        <v>2861.6864999999998</v>
      </c>
      <c r="GI18" s="25">
        <v>2959.2829999999999</v>
      </c>
      <c r="GJ18" s="26">
        <v>2764.09</v>
      </c>
      <c r="GL18" s="44">
        <f t="shared" si="71"/>
        <v>15630.7675</v>
      </c>
      <c r="GM18" s="45">
        <v>15117.898999999999</v>
      </c>
      <c r="GN18" s="46">
        <v>16143.636</v>
      </c>
      <c r="GP18" s="44">
        <f t="shared" si="72"/>
        <v>9204.86</v>
      </c>
      <c r="GQ18" s="25">
        <v>8769.4269999999997</v>
      </c>
      <c r="GR18" s="26">
        <v>9640.2929999999997</v>
      </c>
      <c r="GS18" s="25"/>
      <c r="GT18" s="44">
        <f t="shared" si="73"/>
        <v>15291.754000000001</v>
      </c>
      <c r="GU18" s="25">
        <v>14520.013999999999</v>
      </c>
      <c r="GV18" s="26">
        <v>16063.494000000001</v>
      </c>
      <c r="GW18" s="25"/>
      <c r="GX18" s="61">
        <v>0.54464694916311485</v>
      </c>
      <c r="GY18" s="62"/>
      <c r="GZ18" s="121"/>
    </row>
    <row r="19" spans="1:209">
      <c r="A19" s="1"/>
      <c r="B19" s="23" t="s">
        <v>197</v>
      </c>
      <c r="C19" s="24">
        <v>4757.7860000000001</v>
      </c>
      <c r="D19" s="25">
        <f t="shared" si="0"/>
        <v>4396.2183660850005</v>
      </c>
      <c r="E19" s="25">
        <v>3776.0909999999999</v>
      </c>
      <c r="F19" s="25">
        <v>1077.0840000000001</v>
      </c>
      <c r="G19" s="25">
        <v>3077.1280000000002</v>
      </c>
      <c r="H19" s="25">
        <f t="shared" si="1"/>
        <v>5834.87</v>
      </c>
      <c r="I19" s="26">
        <f t="shared" si="2"/>
        <v>4853.1750000000002</v>
      </c>
      <c r="J19" s="25"/>
      <c r="K19" s="27">
        <v>106.432</v>
      </c>
      <c r="L19" s="28">
        <v>24.879000000000001</v>
      </c>
      <c r="M19" s="28">
        <v>0.63500000000000001</v>
      </c>
      <c r="N19" s="29">
        <f t="shared" si="3"/>
        <v>131.946</v>
      </c>
      <c r="O19" s="28">
        <v>60.59</v>
      </c>
      <c r="P19" s="29">
        <f t="shared" si="4"/>
        <v>71.355999999999995</v>
      </c>
      <c r="Q19" s="28">
        <v>1.877</v>
      </c>
      <c r="R19" s="29">
        <f t="shared" si="5"/>
        <v>69.478999999999999</v>
      </c>
      <c r="S19" s="28">
        <v>2.4969999999999999</v>
      </c>
      <c r="T19" s="28">
        <v>5.7039999999999997</v>
      </c>
      <c r="U19" s="28">
        <v>0</v>
      </c>
      <c r="V19" s="29">
        <f t="shared" si="6"/>
        <v>77.679999999999993</v>
      </c>
      <c r="W19" s="28">
        <v>18.599</v>
      </c>
      <c r="X19" s="30">
        <f t="shared" si="7"/>
        <v>59.080999999999989</v>
      </c>
      <c r="Y19" s="28"/>
      <c r="Z19" s="31">
        <f t="shared" si="8"/>
        <v>2.4209898402927092E-2</v>
      </c>
      <c r="AA19" s="32">
        <f t="shared" si="9"/>
        <v>5.6591820351625747E-3</v>
      </c>
      <c r="AB19" s="33">
        <f t="shared" si="10"/>
        <v>0.43233176593148626</v>
      </c>
      <c r="AC19" s="33">
        <f t="shared" si="11"/>
        <v>0.45067426344249989</v>
      </c>
      <c r="AD19" s="33">
        <f t="shared" si="12"/>
        <v>0.45920300729086144</v>
      </c>
      <c r="AE19" s="32">
        <f t="shared" si="13"/>
        <v>1.3782299911994067E-2</v>
      </c>
      <c r="AF19" s="32">
        <f t="shared" si="14"/>
        <v>1.3439050356503075E-2</v>
      </c>
      <c r="AG19" s="32">
        <f>X19/DV19</f>
        <v>2.6720759721270998E-2</v>
      </c>
      <c r="AH19" s="32">
        <f>(P19+S19+T19)/DV19</f>
        <v>3.5981508118433286E-2</v>
      </c>
      <c r="AI19" s="32">
        <f>R19/DV19</f>
        <v>3.1423497650246067E-2</v>
      </c>
      <c r="AJ19" s="34">
        <f>X19/FZ19</f>
        <v>0.11089713324374162</v>
      </c>
      <c r="AK19" s="35"/>
      <c r="AL19" s="36">
        <f t="shared" si="15"/>
        <v>0.15504874071601385</v>
      </c>
      <c r="AM19" s="33">
        <f t="shared" si="16"/>
        <v>0.13922693970760089</v>
      </c>
      <c r="AN19" s="34">
        <f t="shared" si="17"/>
        <v>0.1680010334164718</v>
      </c>
      <c r="AO19" s="28"/>
      <c r="AP19" s="36">
        <f t="shared" si="18"/>
        <v>0.81489773419125766</v>
      </c>
      <c r="AQ19" s="33">
        <f t="shared" si="19"/>
        <v>0.74157076800548138</v>
      </c>
      <c r="AR19" s="33">
        <f t="shared" si="20"/>
        <v>6.874158719833133E-2</v>
      </c>
      <c r="AS19" s="33">
        <f t="shared" si="21"/>
        <v>0.32379680056858379</v>
      </c>
      <c r="AT19" s="33">
        <f t="shared" si="22"/>
        <v>0.15664584354992009</v>
      </c>
      <c r="AU19" s="37">
        <v>9.8949999999999996</v>
      </c>
      <c r="AV19" s="38">
        <v>1.44</v>
      </c>
      <c r="AW19" s="28"/>
      <c r="AX19" s="36">
        <f>GB19/C19</f>
        <v>0.11647140077338493</v>
      </c>
      <c r="AY19" s="33">
        <v>0.1147</v>
      </c>
      <c r="AZ19" s="33">
        <f t="shared" si="23"/>
        <v>0.22388497603943755</v>
      </c>
      <c r="BA19" s="33">
        <f t="shared" si="24"/>
        <v>0.23631695240873685</v>
      </c>
      <c r="BB19" s="34">
        <f t="shared" si="25"/>
        <v>0.25288877690901285</v>
      </c>
      <c r="BC19" s="33"/>
      <c r="BD19" s="36">
        <f t="shared" si="26"/>
        <v>0.19641977557563392</v>
      </c>
      <c r="BE19" s="33">
        <f t="shared" si="27"/>
        <v>0.20962438064704164</v>
      </c>
      <c r="BF19" s="34">
        <f t="shared" si="28"/>
        <v>0.22719797435150102</v>
      </c>
      <c r="BG19" s="25"/>
      <c r="BH19" s="39">
        <v>2.4E-2</v>
      </c>
      <c r="BI19" s="63">
        <f t="shared" si="29"/>
        <v>1.35E-2</v>
      </c>
      <c r="BJ19" s="64">
        <f t="shared" si="30"/>
        <v>1.8000000000000002E-2</v>
      </c>
      <c r="BK19" s="39"/>
      <c r="BL19" s="33"/>
      <c r="BM19" s="39">
        <f t="shared" si="31"/>
        <v>4.2919775575633895E-2</v>
      </c>
      <c r="BN19" s="34">
        <f t="shared" si="32"/>
        <v>3.6624380647041654E-2</v>
      </c>
      <c r="BO19" s="34">
        <f t="shared" si="33"/>
        <v>2.819797435150101E-2</v>
      </c>
      <c r="BP19" s="28"/>
      <c r="BQ19" s="31">
        <f>Q19/GD19</f>
        <v>5.3283780477298261E-4</v>
      </c>
      <c r="BR19" s="33">
        <f t="shared" si="34"/>
        <v>2.3593147051799341E-2</v>
      </c>
      <c r="BS19" s="32">
        <f>FC19/E19</f>
        <v>2.0505067277245173E-2</v>
      </c>
      <c r="BT19" s="33">
        <f t="shared" si="35"/>
        <v>0.13798320585656548</v>
      </c>
      <c r="BU19" s="33">
        <f t="shared" si="36"/>
        <v>0.77283121619685546</v>
      </c>
      <c r="BV19" s="34">
        <f t="shared" si="37"/>
        <v>0.82324766776388647</v>
      </c>
      <c r="BW19" s="28"/>
      <c r="BX19" s="27">
        <v>302.56626695999995</v>
      </c>
      <c r="BY19" s="28">
        <v>240.97413443999994</v>
      </c>
      <c r="BZ19" s="29">
        <f t="shared" si="38"/>
        <v>543.54040139999984</v>
      </c>
      <c r="CA19" s="25">
        <v>3776.0909999999999</v>
      </c>
      <c r="CB19" s="28">
        <v>2.0630000000000002</v>
      </c>
      <c r="CC19" s="28">
        <v>4.9390000000000001</v>
      </c>
      <c r="CD19" s="29">
        <f t="shared" si="39"/>
        <v>3769.0889999999999</v>
      </c>
      <c r="CE19" s="28">
        <v>201.74700000000001</v>
      </c>
      <c r="CF19" s="28">
        <v>114.13881331</v>
      </c>
      <c r="CG19" s="29">
        <f t="shared" si="40"/>
        <v>315.88581331</v>
      </c>
      <c r="CH19" s="28">
        <v>14.006234340000001</v>
      </c>
      <c r="CI19" s="28">
        <v>0</v>
      </c>
      <c r="CJ19" s="28">
        <v>9.3370874199999996</v>
      </c>
      <c r="CK19" s="28">
        <v>105.92746353000049</v>
      </c>
      <c r="CL19" s="29">
        <f t="shared" si="41"/>
        <v>4757.786000000001</v>
      </c>
      <c r="CM19" s="28">
        <v>145.58863887999999</v>
      </c>
      <c r="CN19" s="25">
        <v>3077.1280000000002</v>
      </c>
      <c r="CO19" s="29">
        <f t="shared" si="42"/>
        <v>3222.7166388800001</v>
      </c>
      <c r="CP19" s="28">
        <v>856.42524571000001</v>
      </c>
      <c r="CQ19" s="28">
        <v>54.166837409999971</v>
      </c>
      <c r="CR19" s="29">
        <f t="shared" si="43"/>
        <v>910.59208311999998</v>
      </c>
      <c r="CS19" s="28">
        <v>70.331277999999998</v>
      </c>
      <c r="CT19" s="28">
        <v>554.14599999999996</v>
      </c>
      <c r="CU19" s="42">
        <f t="shared" si="44"/>
        <v>4757.7859999999991</v>
      </c>
      <c r="CV19" s="28"/>
      <c r="CW19" s="43">
        <v>745.28740139999991</v>
      </c>
      <c r="CX19" s="28"/>
      <c r="CY19" s="24">
        <v>235</v>
      </c>
      <c r="CZ19" s="25">
        <v>290</v>
      </c>
      <c r="DA19" s="25">
        <v>205</v>
      </c>
      <c r="DB19" s="25">
        <v>140</v>
      </c>
      <c r="DC19" s="25">
        <v>200</v>
      </c>
      <c r="DD19" s="25">
        <v>0</v>
      </c>
      <c r="DE19" s="26">
        <f t="shared" si="45"/>
        <v>1070</v>
      </c>
      <c r="DF19" s="34">
        <f t="shared" si="46"/>
        <v>0.22489452026635917</v>
      </c>
      <c r="DG19" s="25"/>
      <c r="DH19" s="44" t="s">
        <v>198</v>
      </c>
      <c r="DI19" s="45">
        <v>26</v>
      </c>
      <c r="DJ19" s="46">
        <v>3</v>
      </c>
      <c r="DK19" s="45" t="s">
        <v>170</v>
      </c>
      <c r="DL19" s="47" t="s">
        <v>171</v>
      </c>
      <c r="DM19" s="48" t="s">
        <v>172</v>
      </c>
      <c r="DN19" s="39">
        <v>0.17109121006392655</v>
      </c>
      <c r="DO19" s="36"/>
      <c r="DP19" s="34"/>
      <c r="DQ19" s="25"/>
      <c r="DR19" s="24">
        <v>540.26400000000001</v>
      </c>
      <c r="DS19" s="25">
        <v>570.26400000000001</v>
      </c>
      <c r="DT19" s="26">
        <v>610.25400000000002</v>
      </c>
      <c r="DU19" s="25"/>
      <c r="DV19" s="44">
        <f t="shared" si="47"/>
        <v>2211.0524033105503</v>
      </c>
      <c r="DW19" s="25">
        <v>2008.9728066211001</v>
      </c>
      <c r="DX19" s="26">
        <v>2413.1320000000001</v>
      </c>
      <c r="DY19" s="25"/>
      <c r="DZ19" s="24">
        <v>539.13300000000004</v>
      </c>
      <c r="EA19" s="25">
        <v>575.37699999999995</v>
      </c>
      <c r="EB19" s="25">
        <v>623.61300000000006</v>
      </c>
      <c r="EC19" s="67">
        <v>2744.8</v>
      </c>
      <c r="ED19" s="25"/>
      <c r="EE19" s="24">
        <v>303.33904117000003</v>
      </c>
      <c r="EF19" s="25">
        <v>11.19306733</v>
      </c>
      <c r="EG19" s="25">
        <v>191</v>
      </c>
      <c r="EH19" s="25">
        <v>4.1055711099999996</v>
      </c>
      <c r="EI19" s="25">
        <v>316.64381276999995</v>
      </c>
      <c r="EJ19" s="25">
        <v>29.64327866</v>
      </c>
      <c r="EK19" s="25">
        <v>8.5725005299999992</v>
      </c>
      <c r="EL19" s="25">
        <v>-6.6872715699996661</v>
      </c>
      <c r="EM19" s="26">
        <v>2918.2809999999999</v>
      </c>
      <c r="EN19" s="26">
        <f t="shared" si="48"/>
        <v>3776.0910000000003</v>
      </c>
      <c r="EO19" s="45"/>
      <c r="EP19" s="36">
        <f t="shared" si="49"/>
        <v>8.0331496558213242E-2</v>
      </c>
      <c r="EQ19" s="33">
        <f t="shared" si="50"/>
        <v>2.9641942765680166E-3</v>
      </c>
      <c r="ER19" s="33">
        <f t="shared" si="51"/>
        <v>5.0581408128140978E-2</v>
      </c>
      <c r="ES19" s="33">
        <f t="shared" si="52"/>
        <v>1.0872542822723285E-3</v>
      </c>
      <c r="ET19" s="33">
        <f t="shared" si="53"/>
        <v>8.3854921073141492E-2</v>
      </c>
      <c r="EU19" s="33">
        <f t="shared" si="54"/>
        <v>7.850255372553256E-3</v>
      </c>
      <c r="EV19" s="33">
        <f t="shared" si="55"/>
        <v>2.2702049632808102E-3</v>
      </c>
      <c r="EW19" s="33">
        <f t="shared" si="56"/>
        <v>-1.7709508510254826E-3</v>
      </c>
      <c r="EX19" s="33">
        <f t="shared" si="57"/>
        <v>0.77283121619685535</v>
      </c>
      <c r="EY19" s="39">
        <f t="shared" si="58"/>
        <v>1</v>
      </c>
      <c r="EZ19" s="45"/>
      <c r="FA19" s="27">
        <v>63.201999999999998</v>
      </c>
      <c r="FB19" s="28">
        <v>14.227</v>
      </c>
      <c r="FC19" s="42">
        <f t="shared" si="59"/>
        <v>77.429000000000002</v>
      </c>
      <c r="FE19" s="27">
        <f>CB19</f>
        <v>2.0630000000000002</v>
      </c>
      <c r="FF19" s="28">
        <f>CC19</f>
        <v>4.9390000000000001</v>
      </c>
      <c r="FG19" s="42">
        <f t="shared" si="60"/>
        <v>7.0020000000000007</v>
      </c>
      <c r="FI19" s="53">
        <v>3296.123</v>
      </c>
      <c r="FJ19" s="54">
        <v>410.416</v>
      </c>
      <c r="FK19" s="55">
        <v>76.552999999999997</v>
      </c>
      <c r="FL19" s="56">
        <f t="shared" si="61"/>
        <v>3783.0920000000001</v>
      </c>
      <c r="FM19" s="57">
        <f t="shared" si="62"/>
        <v>0.87127751585211255</v>
      </c>
      <c r="FN19" s="58">
        <f t="shared" si="63"/>
        <v>0.10848692022292876</v>
      </c>
      <c r="FO19" s="59">
        <f t="shared" si="64"/>
        <v>2.0235563924958736E-2</v>
      </c>
      <c r="FP19" s="61">
        <f t="shared" si="65"/>
        <v>1</v>
      </c>
      <c r="FR19" s="24">
        <f>FV19*E19</f>
        <v>2918.2809999999999</v>
      </c>
      <c r="FS19" s="25">
        <f>E19*FW19</f>
        <v>857.80999999999983</v>
      </c>
      <c r="FT19" s="26">
        <f t="shared" si="66"/>
        <v>3776.0909999999999</v>
      </c>
      <c r="FV19" s="36">
        <v>0.77283121619685546</v>
      </c>
      <c r="FW19" s="33">
        <v>0.22716878380314454</v>
      </c>
      <c r="FX19" s="34">
        <f t="shared" si="67"/>
        <v>1</v>
      </c>
      <c r="FY19" s="45"/>
      <c r="FZ19" s="44">
        <f t="shared" si="68"/>
        <v>532.75497997000002</v>
      </c>
      <c r="GA19" s="25">
        <v>511.36395993999997</v>
      </c>
      <c r="GB19" s="26">
        <v>554.14599999999996</v>
      </c>
      <c r="GD19" s="44">
        <f t="shared" si="69"/>
        <v>3522.6479487500001</v>
      </c>
      <c r="GE19" s="25">
        <v>3269.2048974999998</v>
      </c>
      <c r="GF19" s="26">
        <v>3776.0909999999999</v>
      </c>
      <c r="GH19" s="44">
        <f t="shared" si="70"/>
        <v>1033.9695000000002</v>
      </c>
      <c r="GI19" s="25">
        <v>990.85500000000002</v>
      </c>
      <c r="GJ19" s="26">
        <v>1077.0840000000001</v>
      </c>
      <c r="GL19" s="44">
        <f t="shared" si="71"/>
        <v>4556.6174487499993</v>
      </c>
      <c r="GM19" s="45">
        <v>4260.0598974999994</v>
      </c>
      <c r="GN19" s="46">
        <v>4853.1750000000002</v>
      </c>
      <c r="GP19" s="44">
        <f t="shared" si="72"/>
        <v>2855.8265331500006</v>
      </c>
      <c r="GQ19" s="25">
        <v>2634.5250663000011</v>
      </c>
      <c r="GR19" s="26">
        <v>3077.1280000000002</v>
      </c>
      <c r="GS19" s="25"/>
      <c r="GT19" s="44">
        <f t="shared" si="73"/>
        <v>4396.2183660850005</v>
      </c>
      <c r="GU19" s="25">
        <v>4034.6507321700014</v>
      </c>
      <c r="GV19" s="26">
        <v>4757.7860000000001</v>
      </c>
      <c r="GW19" s="25"/>
      <c r="GX19" s="61">
        <v>0.50719641446672881</v>
      </c>
      <c r="GY19" s="62"/>
      <c r="GZ19" s="121"/>
      <c r="HA19" s="122"/>
    </row>
    <row r="20" spans="1:209">
      <c r="A20" s="1"/>
      <c r="B20" s="23" t="s">
        <v>199</v>
      </c>
      <c r="C20" s="24">
        <v>8609.9830000000002</v>
      </c>
      <c r="D20" s="25">
        <f t="shared" si="0"/>
        <v>8352.6075000000001</v>
      </c>
      <c r="E20" s="25">
        <v>6716.6970000000001</v>
      </c>
      <c r="F20" s="25">
        <v>977.60299999999995</v>
      </c>
      <c r="G20" s="25">
        <v>4834.5159999999996</v>
      </c>
      <c r="H20" s="25">
        <f t="shared" si="1"/>
        <v>9587.5859999999993</v>
      </c>
      <c r="I20" s="26">
        <f t="shared" si="2"/>
        <v>7694.3</v>
      </c>
      <c r="J20" s="25"/>
      <c r="K20" s="27">
        <v>132.73999999999998</v>
      </c>
      <c r="L20" s="28">
        <v>48.735999999999997</v>
      </c>
      <c r="M20" s="28">
        <v>1.054</v>
      </c>
      <c r="N20" s="29">
        <f t="shared" si="3"/>
        <v>182.52999999999997</v>
      </c>
      <c r="O20" s="28">
        <v>94.566999999999993</v>
      </c>
      <c r="P20" s="29">
        <f t="shared" si="4"/>
        <v>87.96299999999998</v>
      </c>
      <c r="Q20" s="28">
        <v>32.518999999999998</v>
      </c>
      <c r="R20" s="29">
        <f t="shared" si="5"/>
        <v>55.443999999999981</v>
      </c>
      <c r="S20" s="28">
        <v>9.3230000000000004</v>
      </c>
      <c r="T20" s="28">
        <v>4.9979999999999993</v>
      </c>
      <c r="U20" s="28">
        <v>0</v>
      </c>
      <c r="V20" s="29">
        <f t="shared" si="6"/>
        <v>69.764999999999986</v>
      </c>
      <c r="W20" s="28">
        <v>14.074</v>
      </c>
      <c r="X20" s="30">
        <f t="shared" si="7"/>
        <v>55.690999999999988</v>
      </c>
      <c r="Y20" s="28"/>
      <c r="Z20" s="31">
        <f t="shared" si="8"/>
        <v>1.5892043293067461E-2</v>
      </c>
      <c r="AA20" s="32">
        <f t="shared" si="9"/>
        <v>5.8348246341037814E-3</v>
      </c>
      <c r="AB20" s="33">
        <f t="shared" si="10"/>
        <v>0.48039888037144851</v>
      </c>
      <c r="AC20" s="33">
        <f t="shared" si="11"/>
        <v>0.49291384549629147</v>
      </c>
      <c r="AD20" s="33">
        <f t="shared" si="12"/>
        <v>0.5180901769572126</v>
      </c>
      <c r="AE20" s="32">
        <f t="shared" si="13"/>
        <v>1.1321853684612858E-2</v>
      </c>
      <c r="AF20" s="32">
        <f t="shared" si="14"/>
        <v>6.6674987421592585E-3</v>
      </c>
      <c r="AG20" s="32">
        <f>X20/DV20</f>
        <v>1.3602177286261702E-2</v>
      </c>
      <c r="AH20" s="32">
        <f>(P20+S20+T20)/DV20</f>
        <v>2.4982225162916663E-2</v>
      </c>
      <c r="AI20" s="32">
        <f>R20/DV20</f>
        <v>1.3541849086198734E-2</v>
      </c>
      <c r="AJ20" s="34">
        <f>X20/FZ20</f>
        <v>6.5862976955467889E-2</v>
      </c>
      <c r="AK20" s="35"/>
      <c r="AL20" s="36">
        <f t="shared" si="15"/>
        <v>9.772515330765702E-2</v>
      </c>
      <c r="AM20" s="33">
        <f t="shared" si="16"/>
        <v>7.6667219392127853E-2</v>
      </c>
      <c r="AN20" s="34">
        <f t="shared" si="17"/>
        <v>-9.9689803387709969E-5</v>
      </c>
      <c r="AO20" s="28"/>
      <c r="AP20" s="36">
        <f t="shared" si="18"/>
        <v>0.71977580647154393</v>
      </c>
      <c r="AQ20" s="33">
        <f t="shared" si="19"/>
        <v>0.62736417341329109</v>
      </c>
      <c r="AR20" s="33">
        <f t="shared" si="20"/>
        <v>0.14692758394528768</v>
      </c>
      <c r="AS20" s="33">
        <f t="shared" si="21"/>
        <v>0.35811783832790378</v>
      </c>
      <c r="AT20" s="33">
        <f t="shared" si="22"/>
        <v>0.18658759256551377</v>
      </c>
      <c r="AU20" s="37">
        <v>2.5</v>
      </c>
      <c r="AV20" s="38">
        <v>1.51</v>
      </c>
      <c r="AW20" s="28"/>
      <c r="AX20" s="36">
        <f>GB20/C20</f>
        <v>0.10028904818975833</v>
      </c>
      <c r="AY20" s="33">
        <v>0.10920000000000001</v>
      </c>
      <c r="AZ20" s="33">
        <f t="shared" si="23"/>
        <v>0.19301510831142787</v>
      </c>
      <c r="BA20" s="33">
        <f t="shared" si="24"/>
        <v>0.22149083890185733</v>
      </c>
      <c r="BB20" s="34">
        <f t="shared" si="25"/>
        <v>0.25566171561037271</v>
      </c>
      <c r="BC20" s="33"/>
      <c r="BD20" s="36">
        <f t="shared" si="26"/>
        <v>0.17459130182022295</v>
      </c>
      <c r="BE20" s="33">
        <f t="shared" si="27"/>
        <v>0.20229348755780077</v>
      </c>
      <c r="BF20" s="34">
        <f t="shared" si="28"/>
        <v>0.23577199101916446</v>
      </c>
      <c r="BG20" s="25"/>
      <c r="BH20" s="39">
        <v>0.03</v>
      </c>
      <c r="BI20" s="63">
        <f t="shared" si="29"/>
        <v>1.6875000000000001E-2</v>
      </c>
      <c r="BJ20" s="64">
        <f t="shared" si="30"/>
        <v>2.2499999999999999E-2</v>
      </c>
      <c r="BK20" s="39">
        <v>1.4999999999999999E-2</v>
      </c>
      <c r="BL20" s="33"/>
      <c r="BM20" s="39">
        <f t="shared" si="31"/>
        <v>1.7716301820222935E-2</v>
      </c>
      <c r="BN20" s="34">
        <f t="shared" si="32"/>
        <v>2.4793487557800781E-2</v>
      </c>
      <c r="BO20" s="34">
        <f t="shared" si="33"/>
        <v>3.0771991019164446E-2</v>
      </c>
      <c r="BP20" s="28"/>
      <c r="BQ20" s="31">
        <f>Q20/GD20</f>
        <v>5.0670647104473793E-3</v>
      </c>
      <c r="BR20" s="33">
        <f t="shared" si="34"/>
        <v>0.31792851276837047</v>
      </c>
      <c r="BS20" s="32">
        <f>FC20/E20</f>
        <v>3.3255780333696749E-2</v>
      </c>
      <c r="BT20" s="33">
        <f t="shared" si="35"/>
        <v>0.24216040529010699</v>
      </c>
      <c r="BU20" s="33">
        <f t="shared" si="36"/>
        <v>0.63286463569817131</v>
      </c>
      <c r="BV20" s="34">
        <f t="shared" si="37"/>
        <v>0.67951119660008064</v>
      </c>
      <c r="BW20" s="28"/>
      <c r="BX20" s="27">
        <v>291.40300000000002</v>
      </c>
      <c r="BY20" s="28">
        <v>35.131</v>
      </c>
      <c r="BZ20" s="29">
        <f t="shared" si="38"/>
        <v>326.53399999999999</v>
      </c>
      <c r="CA20" s="25">
        <v>6716.6970000000001</v>
      </c>
      <c r="CB20" s="28">
        <v>34.923000000000002</v>
      </c>
      <c r="CC20" s="28">
        <v>23.991</v>
      </c>
      <c r="CD20" s="29">
        <f t="shared" si="39"/>
        <v>6657.7830000000004</v>
      </c>
      <c r="CE20" s="28">
        <v>1279.982</v>
      </c>
      <c r="CF20" s="28">
        <v>233.44000000000003</v>
      </c>
      <c r="CG20" s="29">
        <f t="shared" si="40"/>
        <v>1513.422</v>
      </c>
      <c r="CH20" s="28">
        <v>36.590000000000003</v>
      </c>
      <c r="CI20" s="28">
        <v>0</v>
      </c>
      <c r="CJ20" s="28">
        <v>53.500999999999998</v>
      </c>
      <c r="CK20" s="28">
        <v>22.153000000000141</v>
      </c>
      <c r="CL20" s="29">
        <f t="shared" si="41"/>
        <v>8609.9830000000002</v>
      </c>
      <c r="CM20" s="28">
        <v>0</v>
      </c>
      <c r="CN20" s="25">
        <v>4834.5159999999996</v>
      </c>
      <c r="CO20" s="29">
        <f t="shared" si="42"/>
        <v>4834.5159999999996</v>
      </c>
      <c r="CP20" s="28">
        <v>2594.587</v>
      </c>
      <c r="CQ20" s="28">
        <v>40.420000000000641</v>
      </c>
      <c r="CR20" s="29">
        <f t="shared" si="43"/>
        <v>2635.0070000000005</v>
      </c>
      <c r="CS20" s="28">
        <v>276.97300000000001</v>
      </c>
      <c r="CT20" s="28">
        <v>863.48699999999997</v>
      </c>
      <c r="CU20" s="42">
        <f t="shared" si="44"/>
        <v>8609.9830000000002</v>
      </c>
      <c r="CV20" s="28"/>
      <c r="CW20" s="43">
        <v>1606.5160000000001</v>
      </c>
      <c r="CX20" s="28"/>
      <c r="CY20" s="24">
        <v>335</v>
      </c>
      <c r="CZ20" s="25">
        <v>1025</v>
      </c>
      <c r="DA20" s="25">
        <v>300</v>
      </c>
      <c r="DB20" s="25">
        <v>300</v>
      </c>
      <c r="DC20" s="25">
        <v>760</v>
      </c>
      <c r="DD20" s="25">
        <v>150</v>
      </c>
      <c r="DE20" s="26">
        <f t="shared" si="45"/>
        <v>2870</v>
      </c>
      <c r="DF20" s="34">
        <f t="shared" si="46"/>
        <v>0.33333399148407145</v>
      </c>
      <c r="DG20" s="25"/>
      <c r="DH20" s="44" t="s">
        <v>169</v>
      </c>
      <c r="DI20" s="45">
        <v>39.799999999999997</v>
      </c>
      <c r="DJ20" s="46">
        <v>4</v>
      </c>
      <c r="DK20" s="45" t="s">
        <v>170</v>
      </c>
      <c r="DL20" s="47" t="s">
        <v>171</v>
      </c>
      <c r="DM20" s="48" t="s">
        <v>174</v>
      </c>
      <c r="DN20" s="39">
        <v>0.13943552590740227</v>
      </c>
      <c r="DO20" s="36"/>
      <c r="DP20" s="34"/>
      <c r="DQ20" s="25"/>
      <c r="DR20" s="24">
        <v>847.279</v>
      </c>
      <c r="DS20" s="25">
        <v>972.279</v>
      </c>
      <c r="DT20" s="26">
        <v>1122.279</v>
      </c>
      <c r="DU20" s="25"/>
      <c r="DV20" s="44">
        <f t="shared" si="47"/>
        <v>4094.2710000000002</v>
      </c>
      <c r="DW20" s="25">
        <v>3798.8389999999999</v>
      </c>
      <c r="DX20" s="26">
        <v>4389.7030000000004</v>
      </c>
      <c r="DY20" s="25"/>
      <c r="DZ20" s="24">
        <v>836.09400000000005</v>
      </c>
      <c r="EA20" s="25">
        <v>968.75599999999997</v>
      </c>
      <c r="EB20" s="25">
        <v>1129.08</v>
      </c>
      <c r="EC20" s="67">
        <v>4788.8639999999996</v>
      </c>
      <c r="ED20" s="25"/>
      <c r="EE20" s="24">
        <v>529.952</v>
      </c>
      <c r="EF20" s="25">
        <v>45.734999999999999</v>
      </c>
      <c r="EG20" s="25">
        <v>701.29700000000003</v>
      </c>
      <c r="EH20" s="25">
        <v>137.57399999999998</v>
      </c>
      <c r="EI20" s="25">
        <v>816.50199999999995</v>
      </c>
      <c r="EJ20" s="25">
        <v>113.495</v>
      </c>
      <c r="EK20" s="25">
        <v>121.38200000000001</v>
      </c>
      <c r="EL20" s="25">
        <v>0</v>
      </c>
      <c r="EM20" s="26">
        <v>4250.76</v>
      </c>
      <c r="EN20" s="26">
        <f t="shared" si="48"/>
        <v>6716.6970000000001</v>
      </c>
      <c r="EO20" s="45"/>
      <c r="EP20" s="36">
        <f t="shared" si="49"/>
        <v>7.8900685857944755E-2</v>
      </c>
      <c r="EQ20" s="33">
        <f t="shared" si="50"/>
        <v>6.8091503904374427E-3</v>
      </c>
      <c r="ER20" s="33">
        <f t="shared" si="51"/>
        <v>0.10441099248633666</v>
      </c>
      <c r="ES20" s="33">
        <f t="shared" si="52"/>
        <v>2.0482388888467051E-2</v>
      </c>
      <c r="ET20" s="33">
        <f t="shared" si="53"/>
        <v>0.12156302420668967</v>
      </c>
      <c r="EU20" s="33">
        <f t="shared" si="54"/>
        <v>1.6897442299392097E-2</v>
      </c>
      <c r="EV20" s="33">
        <f t="shared" si="55"/>
        <v>1.8071680172561007E-2</v>
      </c>
      <c r="EW20" s="33">
        <f t="shared" si="56"/>
        <v>0</v>
      </c>
      <c r="EX20" s="33">
        <f t="shared" si="57"/>
        <v>0.63286463569817131</v>
      </c>
      <c r="EY20" s="39">
        <f t="shared" si="58"/>
        <v>0.99999999999999989</v>
      </c>
      <c r="EZ20" s="45"/>
      <c r="FA20" s="27">
        <v>139.75799999999998</v>
      </c>
      <c r="FB20" s="28">
        <v>83.61099999999999</v>
      </c>
      <c r="FC20" s="42">
        <f t="shared" si="59"/>
        <v>223.36899999999997</v>
      </c>
      <c r="FE20" s="27">
        <f>CB20</f>
        <v>34.923000000000002</v>
      </c>
      <c r="FF20" s="28">
        <f>CC20</f>
        <v>23.991</v>
      </c>
      <c r="FG20" s="42">
        <f t="shared" si="60"/>
        <v>58.914000000000001</v>
      </c>
      <c r="FI20" s="53">
        <v>5536.4690000000001</v>
      </c>
      <c r="FJ20" s="54">
        <v>975.202</v>
      </c>
      <c r="FK20" s="55">
        <v>205.023</v>
      </c>
      <c r="FL20" s="56">
        <f t="shared" si="61"/>
        <v>6716.6940000000004</v>
      </c>
      <c r="FM20" s="57">
        <f t="shared" si="62"/>
        <v>0.82428483417586085</v>
      </c>
      <c r="FN20" s="58">
        <f t="shared" si="63"/>
        <v>0.14519077391347587</v>
      </c>
      <c r="FO20" s="59">
        <f t="shared" si="64"/>
        <v>3.0524391910663189E-2</v>
      </c>
      <c r="FP20" s="61">
        <f t="shared" si="65"/>
        <v>0.99999999999999989</v>
      </c>
      <c r="FR20" s="24">
        <f>FV20*E20</f>
        <v>4250.76</v>
      </c>
      <c r="FS20" s="25">
        <f>E20*FW20</f>
        <v>2465.9369999999999</v>
      </c>
      <c r="FT20" s="26">
        <f t="shared" si="66"/>
        <v>6716.6970000000001</v>
      </c>
      <c r="FV20" s="36">
        <v>0.63286463569817131</v>
      </c>
      <c r="FW20" s="33">
        <v>0.36713536430182869</v>
      </c>
      <c r="FX20" s="34">
        <f t="shared" si="67"/>
        <v>1</v>
      </c>
      <c r="FY20" s="45"/>
      <c r="FZ20" s="44">
        <f t="shared" si="68"/>
        <v>845.55849999999998</v>
      </c>
      <c r="GA20" s="25">
        <v>827.63</v>
      </c>
      <c r="GB20" s="26">
        <v>863.48699999999997</v>
      </c>
      <c r="GD20" s="44">
        <f t="shared" si="69"/>
        <v>6417.7195000000002</v>
      </c>
      <c r="GE20" s="25">
        <v>6118.7420000000002</v>
      </c>
      <c r="GF20" s="26">
        <v>6716.6970000000001</v>
      </c>
      <c r="GH20" s="44">
        <f t="shared" si="70"/>
        <v>1002.633</v>
      </c>
      <c r="GI20" s="25">
        <v>1027.663</v>
      </c>
      <c r="GJ20" s="26">
        <v>977.60299999999995</v>
      </c>
      <c r="GL20" s="44">
        <f t="shared" si="71"/>
        <v>7420.3525000000009</v>
      </c>
      <c r="GM20" s="45">
        <v>7146.4050000000007</v>
      </c>
      <c r="GN20" s="46">
        <v>7694.3</v>
      </c>
      <c r="GP20" s="44">
        <f t="shared" si="72"/>
        <v>4834.7569999999996</v>
      </c>
      <c r="GQ20" s="25">
        <v>4834.9979999999996</v>
      </c>
      <c r="GR20" s="26">
        <v>4834.5159999999996</v>
      </c>
      <c r="GS20" s="25"/>
      <c r="GT20" s="44">
        <f t="shared" si="73"/>
        <v>8352.6075000000001</v>
      </c>
      <c r="GU20" s="25">
        <v>8095.232</v>
      </c>
      <c r="GV20" s="26">
        <v>8609.9830000000002</v>
      </c>
      <c r="GW20" s="25"/>
      <c r="GX20" s="61">
        <v>0.50983875345630769</v>
      </c>
      <c r="GY20" s="62"/>
      <c r="GZ20" s="121"/>
    </row>
    <row r="21" spans="1:209">
      <c r="A21" s="1"/>
      <c r="B21" s="23" t="s">
        <v>200</v>
      </c>
      <c r="C21" s="24">
        <v>12443.116</v>
      </c>
      <c r="D21" s="25">
        <f t="shared" si="0"/>
        <v>12161.558000000001</v>
      </c>
      <c r="E21" s="25">
        <v>9343.4419999999991</v>
      </c>
      <c r="F21" s="25">
        <v>9299.3909999999996</v>
      </c>
      <c r="G21" s="25">
        <v>9402.9110000000001</v>
      </c>
      <c r="H21" s="25">
        <f t="shared" si="1"/>
        <v>21742.506999999998</v>
      </c>
      <c r="I21" s="26">
        <f t="shared" si="2"/>
        <v>18642.832999999999</v>
      </c>
      <c r="J21" s="25"/>
      <c r="K21" s="27">
        <v>255.21600000000001</v>
      </c>
      <c r="L21" s="28">
        <v>106.43</v>
      </c>
      <c r="M21" s="28">
        <v>0.187</v>
      </c>
      <c r="N21" s="29">
        <f t="shared" si="3"/>
        <v>361.83300000000003</v>
      </c>
      <c r="O21" s="28">
        <v>166.48000000000002</v>
      </c>
      <c r="P21" s="29">
        <f t="shared" si="4"/>
        <v>195.35300000000001</v>
      </c>
      <c r="Q21" s="28">
        <v>-1.748</v>
      </c>
      <c r="R21" s="29">
        <f t="shared" si="5"/>
        <v>197.101</v>
      </c>
      <c r="S21" s="28">
        <v>12.816000000000001</v>
      </c>
      <c r="T21" s="28">
        <v>-1.8380000000000001</v>
      </c>
      <c r="U21" s="28">
        <v>0</v>
      </c>
      <c r="V21" s="29">
        <f t="shared" si="6"/>
        <v>208.07900000000001</v>
      </c>
      <c r="W21" s="28">
        <v>48.207999999999998</v>
      </c>
      <c r="X21" s="30">
        <f t="shared" si="7"/>
        <v>159.87100000000001</v>
      </c>
      <c r="Y21" s="28"/>
      <c r="Z21" s="31">
        <f t="shared" si="8"/>
        <v>2.0985469131504366E-2</v>
      </c>
      <c r="AA21" s="32">
        <f t="shared" si="9"/>
        <v>8.7513458390775269E-3</v>
      </c>
      <c r="AB21" s="33">
        <f t="shared" si="10"/>
        <v>0.44655334740659486</v>
      </c>
      <c r="AC21" s="33">
        <f t="shared" si="11"/>
        <v>0.44436259005095441</v>
      </c>
      <c r="AD21" s="33">
        <f t="shared" si="12"/>
        <v>0.46010175965155198</v>
      </c>
      <c r="AE21" s="32">
        <f t="shared" si="13"/>
        <v>1.3689035566002317E-2</v>
      </c>
      <c r="AF21" s="32">
        <f t="shared" si="14"/>
        <v>1.314560190396658E-2</v>
      </c>
      <c r="AG21" s="32">
        <f>X21/DV21</f>
        <v>3.046457084230858E-2</v>
      </c>
      <c r="AH21" s="32">
        <f>(P21+S21+T21)/DV21</f>
        <v>3.9317858563869441E-2</v>
      </c>
      <c r="AI21" s="32">
        <f>R21/DV21</f>
        <v>3.755901556623692E-2</v>
      </c>
      <c r="AJ21" s="34">
        <f>X21/FZ21</f>
        <v>9.1961434766577504E-2</v>
      </c>
      <c r="AK21" s="35"/>
      <c r="AL21" s="36">
        <f t="shared" si="15"/>
        <v>1.3608374918637351E-2</v>
      </c>
      <c r="AM21" s="33">
        <f t="shared" si="16"/>
        <v>1.7871911768720414E-2</v>
      </c>
      <c r="AN21" s="34">
        <f t="shared" si="17"/>
        <v>4.5627627160109388E-2</v>
      </c>
      <c r="AO21" s="28"/>
      <c r="AP21" s="36">
        <f t="shared" si="18"/>
        <v>1.0063647850545872</v>
      </c>
      <c r="AQ21" s="33">
        <f t="shared" si="19"/>
        <v>0.89387987369014654</v>
      </c>
      <c r="AR21" s="33">
        <f t="shared" si="20"/>
        <v>-8.8384131434602081E-2</v>
      </c>
      <c r="AS21" s="33">
        <f t="shared" si="21"/>
        <v>0.45130138624441013</v>
      </c>
      <c r="AT21" s="33">
        <f t="shared" si="22"/>
        <v>0.17809638678928977</v>
      </c>
      <c r="AU21" s="37">
        <v>2.69</v>
      </c>
      <c r="AV21" s="38">
        <v>1.55</v>
      </c>
      <c r="AW21" s="28"/>
      <c r="AX21" s="36">
        <f>GB21/C21</f>
        <v>0.14404060847781217</v>
      </c>
      <c r="AY21" s="33">
        <v>0.1293</v>
      </c>
      <c r="AZ21" s="33">
        <f t="shared" si="23"/>
        <v>0.2997322114348549</v>
      </c>
      <c r="BA21" s="33">
        <f t="shared" si="24"/>
        <v>0.31268303835378758</v>
      </c>
      <c r="BB21" s="34">
        <f t="shared" si="25"/>
        <v>0.3256338652727202</v>
      </c>
      <c r="BC21" s="33"/>
      <c r="BD21" s="36">
        <f t="shared" si="26"/>
        <v>0.19692426417970121</v>
      </c>
      <c r="BE21" s="33">
        <f t="shared" si="27"/>
        <v>0.21162100316610197</v>
      </c>
      <c r="BF21" s="34">
        <f t="shared" si="28"/>
        <v>0.22846501469243152</v>
      </c>
      <c r="BG21" s="25"/>
      <c r="BH21" s="39">
        <v>1.7000000000000001E-2</v>
      </c>
      <c r="BI21" s="36">
        <f t="shared" si="29"/>
        <v>9.5625000000000016E-3</v>
      </c>
      <c r="BJ21" s="34">
        <f t="shared" si="30"/>
        <v>1.2750000000000001E-2</v>
      </c>
      <c r="BK21" s="39">
        <v>0.01</v>
      </c>
      <c r="BL21" s="33"/>
      <c r="BM21" s="39">
        <f t="shared" si="31"/>
        <v>4.7361764179701199E-2</v>
      </c>
      <c r="BN21" s="34">
        <f t="shared" si="32"/>
        <v>4.3871003166101957E-2</v>
      </c>
      <c r="BO21" s="34">
        <f t="shared" si="33"/>
        <v>3.6465014692431519E-2</v>
      </c>
      <c r="BP21" s="28"/>
      <c r="BQ21" s="31">
        <f>Q21/GD21</f>
        <v>-1.8834743550635776E-4</v>
      </c>
      <c r="BR21" s="33">
        <f t="shared" si="34"/>
        <v>-8.4718243986604044E-3</v>
      </c>
      <c r="BS21" s="32">
        <f>FC21/E21</f>
        <v>5.4685414646979133E-3</v>
      </c>
      <c r="BT21" s="33">
        <f t="shared" si="35"/>
        <v>2.8357517281185914E-2</v>
      </c>
      <c r="BU21" s="33">
        <f t="shared" si="36"/>
        <v>0.86564330361337938</v>
      </c>
      <c r="BV21" s="34">
        <f t="shared" si="37"/>
        <v>0.93266291662860468</v>
      </c>
      <c r="BW21" s="28"/>
      <c r="BX21" s="27">
        <v>9.6</v>
      </c>
      <c r="BY21" s="28">
        <v>563.6</v>
      </c>
      <c r="BZ21" s="29">
        <f t="shared" si="38"/>
        <v>573.20000000000005</v>
      </c>
      <c r="CA21" s="25">
        <v>9343.4419999999991</v>
      </c>
      <c r="CB21" s="28">
        <v>4.2869999999999999</v>
      </c>
      <c r="CC21" s="28">
        <v>5.2140000000000004</v>
      </c>
      <c r="CD21" s="29">
        <f t="shared" si="39"/>
        <v>9333.9409999999989</v>
      </c>
      <c r="CE21" s="28">
        <v>1631.5910000000001</v>
      </c>
      <c r="CF21" s="28">
        <v>863.84199999999987</v>
      </c>
      <c r="CG21" s="29">
        <f t="shared" si="40"/>
        <v>2495.433</v>
      </c>
      <c r="CH21" s="28">
        <v>0</v>
      </c>
      <c r="CI21" s="28">
        <v>0</v>
      </c>
      <c r="CJ21" s="28">
        <v>24.4</v>
      </c>
      <c r="CK21" s="28">
        <v>16.142000000000372</v>
      </c>
      <c r="CL21" s="29">
        <f t="shared" si="41"/>
        <v>12443.116</v>
      </c>
      <c r="CM21" s="28">
        <v>0</v>
      </c>
      <c r="CN21" s="25">
        <v>9402.9110000000001</v>
      </c>
      <c r="CO21" s="29">
        <f t="shared" si="42"/>
        <v>9402.9110000000001</v>
      </c>
      <c r="CP21" s="28">
        <v>965.9</v>
      </c>
      <c r="CQ21" s="28">
        <v>131.59099999999967</v>
      </c>
      <c r="CR21" s="29">
        <f t="shared" si="43"/>
        <v>1097.4909999999995</v>
      </c>
      <c r="CS21" s="28">
        <v>150.4</v>
      </c>
      <c r="CT21" s="28">
        <v>1792.3140000000001</v>
      </c>
      <c r="CU21" s="42">
        <f t="shared" si="44"/>
        <v>12443.116</v>
      </c>
      <c r="CV21" s="28"/>
      <c r="CW21" s="43">
        <v>2216.0740000000001</v>
      </c>
      <c r="CX21" s="28"/>
      <c r="CY21" s="24">
        <v>400</v>
      </c>
      <c r="CZ21" s="25">
        <v>435</v>
      </c>
      <c r="DA21" s="25">
        <v>0</v>
      </c>
      <c r="DB21" s="25">
        <v>0</v>
      </c>
      <c r="DC21" s="25">
        <v>275</v>
      </c>
      <c r="DD21" s="25">
        <v>0</v>
      </c>
      <c r="DE21" s="26">
        <f t="shared" si="45"/>
        <v>1110</v>
      </c>
      <c r="DF21" s="34">
        <f t="shared" si="46"/>
        <v>8.9205951306730563E-2</v>
      </c>
      <c r="DG21" s="25"/>
      <c r="DH21" s="44" t="s">
        <v>198</v>
      </c>
      <c r="DI21" s="45">
        <v>63.95</v>
      </c>
      <c r="DJ21" s="46">
        <v>8</v>
      </c>
      <c r="DK21" s="45" t="s">
        <v>170</v>
      </c>
      <c r="DL21" s="47" t="s">
        <v>171</v>
      </c>
      <c r="DM21" s="48" t="s">
        <v>172</v>
      </c>
      <c r="DN21" s="39">
        <v>0.15465379084921918</v>
      </c>
      <c r="DO21" s="65" t="s">
        <v>181</v>
      </c>
      <c r="DP21" s="66" t="s">
        <v>176</v>
      </c>
      <c r="DQ21" s="25"/>
      <c r="DR21" s="24">
        <v>1735.79</v>
      </c>
      <c r="DS21" s="25">
        <v>1810.79</v>
      </c>
      <c r="DT21" s="26">
        <v>1885.79</v>
      </c>
      <c r="DU21" s="25"/>
      <c r="DV21" s="44">
        <f t="shared" si="47"/>
        <v>5247.768</v>
      </c>
      <c r="DW21" s="25">
        <v>4704.3999999999996</v>
      </c>
      <c r="DX21" s="26">
        <v>5791.1360000000004</v>
      </c>
      <c r="DY21" s="25"/>
      <c r="DZ21" s="24">
        <v>1737.2439999999999</v>
      </c>
      <c r="EA21" s="25">
        <v>1866.8969999999999</v>
      </c>
      <c r="EB21" s="25">
        <v>2015.4929999999999</v>
      </c>
      <c r="EC21" s="67">
        <v>8821.8889999999992</v>
      </c>
      <c r="ED21" s="25"/>
      <c r="EE21" s="24">
        <v>0.87</v>
      </c>
      <c r="EF21" s="25">
        <v>0</v>
      </c>
      <c r="EG21" s="25">
        <v>0.23</v>
      </c>
      <c r="EH21" s="25">
        <v>0</v>
      </c>
      <c r="EI21" s="25">
        <v>1254.3</v>
      </c>
      <c r="EJ21" s="25">
        <v>0</v>
      </c>
      <c r="EK21" s="25">
        <v>0</v>
      </c>
      <c r="EL21" s="25">
        <v>-4.6000000001185981E-2</v>
      </c>
      <c r="EM21" s="26">
        <v>8088.0879999999997</v>
      </c>
      <c r="EN21" s="26">
        <f t="shared" si="48"/>
        <v>9343.4419999999991</v>
      </c>
      <c r="EO21" s="45"/>
      <c r="EP21" s="36">
        <f t="shared" si="49"/>
        <v>9.3113437210826599E-5</v>
      </c>
      <c r="EQ21" s="33">
        <f t="shared" si="50"/>
        <v>0</v>
      </c>
      <c r="ER21" s="33">
        <f t="shared" si="51"/>
        <v>2.4616196044241516E-5</v>
      </c>
      <c r="ES21" s="33">
        <f t="shared" si="52"/>
        <v>0</v>
      </c>
      <c r="ET21" s="33">
        <f t="shared" si="53"/>
        <v>0.13424388999257447</v>
      </c>
      <c r="EU21" s="33">
        <f t="shared" si="54"/>
        <v>0</v>
      </c>
      <c r="EV21" s="33">
        <f t="shared" si="55"/>
        <v>0</v>
      </c>
      <c r="EW21" s="33">
        <f t="shared" si="56"/>
        <v>-4.9232392089752344E-6</v>
      </c>
      <c r="EX21" s="33">
        <f t="shared" si="57"/>
        <v>0.86564330361337938</v>
      </c>
      <c r="EY21" s="39">
        <f t="shared" si="58"/>
        <v>1</v>
      </c>
      <c r="EZ21" s="45"/>
      <c r="FA21" s="27">
        <v>46.777999999999999</v>
      </c>
      <c r="FB21" s="28">
        <v>4.3170000000000002</v>
      </c>
      <c r="FC21" s="42">
        <f t="shared" si="59"/>
        <v>51.094999999999999</v>
      </c>
      <c r="FE21" s="27">
        <f>CB21</f>
        <v>4.2869999999999999</v>
      </c>
      <c r="FF21" s="28">
        <f>CC21</f>
        <v>5.2140000000000004</v>
      </c>
      <c r="FG21" s="42">
        <f t="shared" si="60"/>
        <v>9.5010000000000012</v>
      </c>
      <c r="FI21" s="53">
        <v>8866.4009999999998</v>
      </c>
      <c r="FJ21" s="54">
        <v>425.94600000000003</v>
      </c>
      <c r="FK21" s="55">
        <v>51.094999999999999</v>
      </c>
      <c r="FL21" s="56">
        <f t="shared" si="61"/>
        <v>9343.4419999999991</v>
      </c>
      <c r="FM21" s="57">
        <f t="shared" si="62"/>
        <v>0.94894376183851736</v>
      </c>
      <c r="FN21" s="58">
        <f t="shared" si="63"/>
        <v>4.5587696696784766E-2</v>
      </c>
      <c r="FO21" s="59">
        <f t="shared" si="64"/>
        <v>5.4685414646979133E-3</v>
      </c>
      <c r="FP21" s="61">
        <f t="shared" si="65"/>
        <v>1</v>
      </c>
      <c r="FR21" s="24">
        <f>FV21*E21</f>
        <v>8088.0879999999997</v>
      </c>
      <c r="FS21" s="25">
        <f>E21*FW21</f>
        <v>1255.3539999999991</v>
      </c>
      <c r="FT21" s="26">
        <f t="shared" si="66"/>
        <v>9343.4419999999991</v>
      </c>
      <c r="FV21" s="36">
        <v>0.86564330361337938</v>
      </c>
      <c r="FW21" s="33">
        <v>0.13435669638662062</v>
      </c>
      <c r="FX21" s="34">
        <f t="shared" si="67"/>
        <v>1</v>
      </c>
      <c r="FY21" s="45"/>
      <c r="FZ21" s="44">
        <f t="shared" si="68"/>
        <v>1738.4569999999999</v>
      </c>
      <c r="GA21" s="25">
        <v>1684.6</v>
      </c>
      <c r="GB21" s="26">
        <v>1792.3140000000001</v>
      </c>
      <c r="GD21" s="44">
        <f t="shared" si="69"/>
        <v>9280.7209999999995</v>
      </c>
      <c r="GE21" s="25">
        <v>9218</v>
      </c>
      <c r="GF21" s="26">
        <v>9343.4419999999991</v>
      </c>
      <c r="GH21" s="44">
        <f t="shared" si="70"/>
        <v>9198.4454999999998</v>
      </c>
      <c r="GI21" s="25">
        <v>9097.5</v>
      </c>
      <c r="GJ21" s="26">
        <v>9299.3909999999996</v>
      </c>
      <c r="GL21" s="44">
        <f t="shared" si="71"/>
        <v>18479.166499999999</v>
      </c>
      <c r="GM21" s="45">
        <v>18315.5</v>
      </c>
      <c r="GN21" s="46">
        <v>18642.832999999999</v>
      </c>
      <c r="GP21" s="44">
        <f t="shared" si="72"/>
        <v>9197.7554999999993</v>
      </c>
      <c r="GQ21" s="25">
        <v>8992.6</v>
      </c>
      <c r="GR21" s="26">
        <v>9402.9110000000001</v>
      </c>
      <c r="GS21" s="25"/>
      <c r="GT21" s="44">
        <f t="shared" si="73"/>
        <v>12161.558000000001</v>
      </c>
      <c r="GU21" s="25">
        <v>11880</v>
      </c>
      <c r="GV21" s="26">
        <v>12443.116</v>
      </c>
      <c r="GW21" s="25"/>
      <c r="GX21" s="61">
        <v>0.46540882524923827</v>
      </c>
      <c r="GY21" s="62"/>
      <c r="GZ21" s="121"/>
    </row>
    <row r="22" spans="1:209">
      <c r="A22" s="1"/>
      <c r="B22" s="23" t="s">
        <v>201</v>
      </c>
      <c r="C22" s="24">
        <v>18852.641</v>
      </c>
      <c r="D22" s="25">
        <f t="shared" si="0"/>
        <v>18125.751499999998</v>
      </c>
      <c r="E22" s="25">
        <v>15332.550999999999</v>
      </c>
      <c r="F22" s="25">
        <v>7169.6869999999999</v>
      </c>
      <c r="G22" s="25">
        <v>12247.546</v>
      </c>
      <c r="H22" s="25">
        <f t="shared" si="1"/>
        <v>26022.328000000001</v>
      </c>
      <c r="I22" s="26">
        <f t="shared" si="2"/>
        <v>22502.237999999998</v>
      </c>
      <c r="J22" s="25"/>
      <c r="K22" s="27">
        <v>413.76799999999997</v>
      </c>
      <c r="L22" s="28">
        <v>106.13400000000001</v>
      </c>
      <c r="M22" s="28">
        <v>0.46799999999999997</v>
      </c>
      <c r="N22" s="29">
        <f t="shared" si="3"/>
        <v>520.37</v>
      </c>
      <c r="O22" s="28">
        <v>212.52600000000001</v>
      </c>
      <c r="P22" s="29">
        <f t="shared" si="4"/>
        <v>307.84399999999999</v>
      </c>
      <c r="Q22" s="28">
        <v>-6.0240000000000009</v>
      </c>
      <c r="R22" s="29">
        <f t="shared" si="5"/>
        <v>313.86799999999999</v>
      </c>
      <c r="S22" s="28">
        <v>18.921999999999997</v>
      </c>
      <c r="T22" s="28">
        <v>3.4220000000000002</v>
      </c>
      <c r="U22" s="28">
        <v>0</v>
      </c>
      <c r="V22" s="29">
        <f t="shared" si="6"/>
        <v>336.21199999999999</v>
      </c>
      <c r="W22" s="28">
        <v>61.147999999999996</v>
      </c>
      <c r="X22" s="30">
        <f t="shared" si="7"/>
        <v>275.06399999999996</v>
      </c>
      <c r="Y22" s="28"/>
      <c r="Z22" s="31">
        <f t="shared" si="8"/>
        <v>2.2827632829458135E-2</v>
      </c>
      <c r="AA22" s="32">
        <f t="shared" si="9"/>
        <v>5.855426187432837E-3</v>
      </c>
      <c r="AB22" s="33">
        <f t="shared" si="10"/>
        <v>0.391598521504881</v>
      </c>
      <c r="AC22" s="33">
        <f t="shared" si="11"/>
        <v>0.39408335373044656</v>
      </c>
      <c r="AD22" s="33">
        <f t="shared" si="12"/>
        <v>0.40841324442223803</v>
      </c>
      <c r="AE22" s="32">
        <f t="shared" si="13"/>
        <v>1.1725086267457658E-2</v>
      </c>
      <c r="AF22" s="32">
        <f t="shared" si="14"/>
        <v>1.5175315627603081E-2</v>
      </c>
      <c r="AG22" s="32">
        <f>X22/DV22</f>
        <v>3.0409828557770229E-2</v>
      </c>
      <c r="AH22" s="32">
        <f>(P22+S22+T22)/DV22</f>
        <v>3.6504088037086047E-2</v>
      </c>
      <c r="AI22" s="32">
        <f>R22/DV22</f>
        <v>3.4699822840394336E-2</v>
      </c>
      <c r="AJ22" s="34">
        <f>X22/FZ22</f>
        <v>0.1140342222063763</v>
      </c>
      <c r="AK22" s="35"/>
      <c r="AL22" s="36">
        <f t="shared" si="15"/>
        <v>8.7013925784260315E-2</v>
      </c>
      <c r="AM22" s="33">
        <f t="shared" si="16"/>
        <v>8.8870215949878165E-2</v>
      </c>
      <c r="AN22" s="34">
        <f t="shared" si="17"/>
        <v>9.1859665157161693E-2</v>
      </c>
      <c r="AO22" s="28"/>
      <c r="AP22" s="36">
        <f t="shared" si="18"/>
        <v>0.79879375584662993</v>
      </c>
      <c r="AQ22" s="33">
        <f t="shared" si="19"/>
        <v>0.75502151379410964</v>
      </c>
      <c r="AR22" s="33">
        <f t="shared" si="20"/>
        <v>7.5717667354934515E-2</v>
      </c>
      <c r="AS22" s="33">
        <f t="shared" si="21"/>
        <v>0.38232020118560578</v>
      </c>
      <c r="AT22" s="33">
        <f t="shared" si="22"/>
        <v>0.13507014746634172</v>
      </c>
      <c r="AU22" s="37">
        <v>2.0299999999999998</v>
      </c>
      <c r="AV22" s="38">
        <v>1.3160000000000001</v>
      </c>
      <c r="AW22" s="28"/>
      <c r="AX22" s="36">
        <f>GB22/C22</f>
        <v>0.13042639490138278</v>
      </c>
      <c r="AY22" s="33">
        <v>0.1166</v>
      </c>
      <c r="AZ22" s="33">
        <f t="shared" si="23"/>
        <v>0.2265395791427707</v>
      </c>
      <c r="BA22" s="33">
        <f t="shared" si="24"/>
        <v>0.24170065189580622</v>
      </c>
      <c r="BB22" s="34">
        <f t="shared" si="25"/>
        <v>0.26191541556652026</v>
      </c>
      <c r="BC22" s="33"/>
      <c r="BD22" s="36">
        <f t="shared" si="26"/>
        <v>0.18038546282034884</v>
      </c>
      <c r="BE22" s="33">
        <f t="shared" si="27"/>
        <v>0.19616191686637674</v>
      </c>
      <c r="BF22" s="34">
        <f t="shared" si="28"/>
        <v>0.2172457697946554</v>
      </c>
      <c r="BG22" s="25"/>
      <c r="BH22" s="39">
        <v>1.9E-2</v>
      </c>
      <c r="BI22" s="63">
        <f t="shared" si="29"/>
        <v>1.0687499999999999E-2</v>
      </c>
      <c r="BJ22" s="64">
        <f t="shared" si="30"/>
        <v>1.4249999999999999E-2</v>
      </c>
      <c r="BK22" s="39"/>
      <c r="BL22" s="33"/>
      <c r="BM22" s="39">
        <f t="shared" si="31"/>
        <v>2.9697962820348839E-2</v>
      </c>
      <c r="BN22" s="34">
        <f t="shared" si="32"/>
        <v>2.6911916866376728E-2</v>
      </c>
      <c r="BO22" s="34">
        <f t="shared" si="33"/>
        <v>2.3245769794655397E-2</v>
      </c>
      <c r="BP22" s="28"/>
      <c r="BQ22" s="31">
        <f>Q22/GD22</f>
        <v>-4.0927036788439671E-4</v>
      </c>
      <c r="BR22" s="33">
        <f t="shared" si="34"/>
        <v>-1.8244151816540884E-2</v>
      </c>
      <c r="BS22" s="32">
        <f>FC22/E22</f>
        <v>7.4309878375751048E-3</v>
      </c>
      <c r="BT22" s="33">
        <f t="shared" si="35"/>
        <v>4.5729165788695257E-2</v>
      </c>
      <c r="BU22" s="33">
        <f t="shared" si="36"/>
        <v>0.62852743812820189</v>
      </c>
      <c r="BV22" s="34">
        <f t="shared" si="37"/>
        <v>0.74688642080845491</v>
      </c>
      <c r="BW22" s="28"/>
      <c r="BX22" s="27">
        <v>32.869999999999997</v>
      </c>
      <c r="BY22" s="28">
        <v>651.36099999999999</v>
      </c>
      <c r="BZ22" s="29">
        <f t="shared" si="38"/>
        <v>684.23099999999999</v>
      </c>
      <c r="CA22" s="25">
        <v>15332.550999999999</v>
      </c>
      <c r="CB22" s="28">
        <v>7.5650000000000004</v>
      </c>
      <c r="CC22" s="28">
        <v>25.091999999999999</v>
      </c>
      <c r="CD22" s="29">
        <f t="shared" si="39"/>
        <v>15299.893999999998</v>
      </c>
      <c r="CE22" s="28">
        <v>1862.1980000000001</v>
      </c>
      <c r="CF22" s="28">
        <v>889.44299999999998</v>
      </c>
      <c r="CG22" s="29">
        <f t="shared" si="40"/>
        <v>2751.6410000000001</v>
      </c>
      <c r="CH22" s="28">
        <v>4.1349999999999998</v>
      </c>
      <c r="CI22" s="28">
        <v>0</v>
      </c>
      <c r="CJ22" s="28">
        <v>87.965999999999994</v>
      </c>
      <c r="CK22" s="28">
        <v>24.774000000001365</v>
      </c>
      <c r="CL22" s="29">
        <f t="shared" si="41"/>
        <v>18852.641</v>
      </c>
      <c r="CM22" s="28">
        <v>0.33700000000000002</v>
      </c>
      <c r="CN22" s="25">
        <v>12247.546</v>
      </c>
      <c r="CO22" s="29">
        <f t="shared" si="42"/>
        <v>12247.883</v>
      </c>
      <c r="CP22" s="28">
        <v>3622.5650000000001</v>
      </c>
      <c r="CQ22" s="28">
        <v>172.30599999999959</v>
      </c>
      <c r="CR22" s="29">
        <f t="shared" si="43"/>
        <v>3794.8709999999996</v>
      </c>
      <c r="CS22" s="28">
        <v>351.005</v>
      </c>
      <c r="CT22" s="28">
        <v>2458.8820000000001</v>
      </c>
      <c r="CU22" s="42">
        <f t="shared" si="44"/>
        <v>18852.641</v>
      </c>
      <c r="CV22" s="28"/>
      <c r="CW22" s="43">
        <v>2546.4290000000001</v>
      </c>
      <c r="CX22" s="28"/>
      <c r="CY22" s="24">
        <v>800</v>
      </c>
      <c r="CZ22" s="25">
        <v>600</v>
      </c>
      <c r="DA22" s="25">
        <v>500</v>
      </c>
      <c r="DB22" s="25">
        <v>1250</v>
      </c>
      <c r="DC22" s="25">
        <v>500</v>
      </c>
      <c r="DD22" s="25">
        <v>300</v>
      </c>
      <c r="DE22" s="26">
        <f t="shared" si="45"/>
        <v>3950</v>
      </c>
      <c r="DF22" s="34">
        <f t="shared" si="46"/>
        <v>0.20951971662750063</v>
      </c>
      <c r="DG22" s="25"/>
      <c r="DH22" s="44" t="s">
        <v>196</v>
      </c>
      <c r="DI22" s="45">
        <v>94</v>
      </c>
      <c r="DJ22" s="46">
        <v>4</v>
      </c>
      <c r="DK22" s="45" t="s">
        <v>170</v>
      </c>
      <c r="DL22" s="47" t="s">
        <v>171</v>
      </c>
      <c r="DM22" s="48" t="s">
        <v>174</v>
      </c>
      <c r="DN22" s="39">
        <v>0.51814505585569637</v>
      </c>
      <c r="DO22" s="65" t="s">
        <v>181</v>
      </c>
      <c r="DP22" s="66" t="s">
        <v>176</v>
      </c>
      <c r="DQ22" s="25"/>
      <c r="DR22" s="24">
        <v>2241.328</v>
      </c>
      <c r="DS22" s="25">
        <v>2391.328</v>
      </c>
      <c r="DT22" s="26">
        <v>2591.328</v>
      </c>
      <c r="DU22" s="25"/>
      <c r="DV22" s="44">
        <f t="shared" si="47"/>
        <v>9045.2335000000003</v>
      </c>
      <c r="DW22" s="25">
        <v>8196.7080000000005</v>
      </c>
      <c r="DX22" s="26">
        <v>9893.759</v>
      </c>
      <c r="DY22" s="25"/>
      <c r="DZ22" s="24">
        <v>2224.145</v>
      </c>
      <c r="EA22" s="25">
        <v>2418.6680000000001</v>
      </c>
      <c r="EB22" s="25">
        <v>2678.6309999999999</v>
      </c>
      <c r="EC22" s="67">
        <v>12329.957</v>
      </c>
      <c r="ED22" s="25"/>
      <c r="EE22" s="24">
        <v>2810.8669999999997</v>
      </c>
      <c r="EF22" s="25">
        <v>152.851</v>
      </c>
      <c r="EG22" s="25">
        <v>403.44799999999998</v>
      </c>
      <c r="EH22" s="25">
        <v>85.382000000000005</v>
      </c>
      <c r="EI22" s="25">
        <v>2077.9079999999999</v>
      </c>
      <c r="EJ22" s="25">
        <v>85.741</v>
      </c>
      <c r="EK22" s="25">
        <v>73.807000000000002</v>
      </c>
      <c r="EL22" s="25">
        <v>5.6179999999985739</v>
      </c>
      <c r="EM22" s="26">
        <v>9636.9290000000001</v>
      </c>
      <c r="EN22" s="26">
        <f t="shared" si="48"/>
        <v>15332.550999999998</v>
      </c>
      <c r="EO22" s="45"/>
      <c r="EP22" s="36">
        <f t="shared" si="49"/>
        <v>0.18332676669394415</v>
      </c>
      <c r="EQ22" s="33">
        <f t="shared" si="50"/>
        <v>9.969052116637343E-3</v>
      </c>
      <c r="ER22" s="33">
        <f t="shared" si="51"/>
        <v>2.6313168630582088E-2</v>
      </c>
      <c r="ES22" s="33">
        <f t="shared" si="52"/>
        <v>5.5686754278528091E-3</v>
      </c>
      <c r="ET22" s="33">
        <f t="shared" si="53"/>
        <v>0.13552265373191977</v>
      </c>
      <c r="EU22" s="33">
        <f t="shared" si="54"/>
        <v>5.5920896659662185E-3</v>
      </c>
      <c r="EV22" s="33">
        <f t="shared" si="55"/>
        <v>4.8137456056725342E-3</v>
      </c>
      <c r="EW22" s="33">
        <f t="shared" si="56"/>
        <v>3.6640999922312828E-4</v>
      </c>
      <c r="EX22" s="33">
        <f t="shared" si="57"/>
        <v>0.628527438128202</v>
      </c>
      <c r="EY22" s="39">
        <f t="shared" si="58"/>
        <v>1</v>
      </c>
      <c r="EZ22" s="45"/>
      <c r="FA22" s="27">
        <v>30</v>
      </c>
      <c r="FB22" s="28">
        <v>83.936000000000007</v>
      </c>
      <c r="FC22" s="42">
        <f t="shared" si="59"/>
        <v>113.93600000000001</v>
      </c>
      <c r="FE22" s="27">
        <f>CB22</f>
        <v>7.5650000000000004</v>
      </c>
      <c r="FF22" s="28">
        <f>CC22</f>
        <v>25.091999999999999</v>
      </c>
      <c r="FG22" s="42">
        <f t="shared" si="60"/>
        <v>32.656999999999996</v>
      </c>
      <c r="FI22" s="53">
        <v>13837.245000000001</v>
      </c>
      <c r="FJ22" s="54">
        <v>1078.835</v>
      </c>
      <c r="FK22" s="55">
        <v>104.298</v>
      </c>
      <c r="FL22" s="56">
        <f t="shared" si="61"/>
        <v>15020.378000000002</v>
      </c>
      <c r="FM22" s="57">
        <f t="shared" si="62"/>
        <v>0.92123147633168745</v>
      </c>
      <c r="FN22" s="58">
        <f t="shared" si="63"/>
        <v>7.1824757006781051E-2</v>
      </c>
      <c r="FO22" s="59">
        <f t="shared" si="64"/>
        <v>6.9437666615314196E-3</v>
      </c>
      <c r="FP22" s="61">
        <f t="shared" si="65"/>
        <v>0.99999999999999989</v>
      </c>
      <c r="FR22" s="24">
        <f>FV22*E22</f>
        <v>9636.9290000000001</v>
      </c>
      <c r="FS22" s="25">
        <f>E22*FW22</f>
        <v>5695.6219999999994</v>
      </c>
      <c r="FT22" s="26">
        <f t="shared" si="66"/>
        <v>15332.550999999999</v>
      </c>
      <c r="FV22" s="36">
        <v>0.62852743812820189</v>
      </c>
      <c r="FW22" s="33">
        <v>0.37147256187179811</v>
      </c>
      <c r="FX22" s="34">
        <f t="shared" si="67"/>
        <v>1</v>
      </c>
      <c r="FY22" s="45"/>
      <c r="FZ22" s="44">
        <f t="shared" si="68"/>
        <v>2412.1179999999999</v>
      </c>
      <c r="GA22" s="25">
        <v>2365.3539999999998</v>
      </c>
      <c r="GB22" s="26">
        <v>2458.8820000000001</v>
      </c>
      <c r="GD22" s="44">
        <f t="shared" si="69"/>
        <v>14718.876499999998</v>
      </c>
      <c r="GE22" s="25">
        <v>14105.201999999999</v>
      </c>
      <c r="GF22" s="26">
        <v>15332.550999999999</v>
      </c>
      <c r="GH22" s="44">
        <f t="shared" si="70"/>
        <v>6865.08</v>
      </c>
      <c r="GI22" s="25">
        <v>6560.473</v>
      </c>
      <c r="GJ22" s="26">
        <v>7169.6869999999999</v>
      </c>
      <c r="GL22" s="44">
        <f t="shared" si="71"/>
        <v>21583.9565</v>
      </c>
      <c r="GM22" s="45">
        <v>20665.674999999999</v>
      </c>
      <c r="GN22" s="46">
        <v>22502.237999999998</v>
      </c>
      <c r="GP22" s="44">
        <f t="shared" si="72"/>
        <v>11732.344499999999</v>
      </c>
      <c r="GQ22" s="25">
        <v>11217.143</v>
      </c>
      <c r="GR22" s="26">
        <v>12247.546</v>
      </c>
      <c r="GS22" s="25"/>
      <c r="GT22" s="44">
        <f t="shared" si="73"/>
        <v>18125.751499999998</v>
      </c>
      <c r="GU22" s="25">
        <v>17398.862000000001</v>
      </c>
      <c r="GV22" s="26">
        <v>18852.641</v>
      </c>
      <c r="GW22" s="25"/>
      <c r="GX22" s="61">
        <v>0.52479432457235042</v>
      </c>
      <c r="GY22" s="62"/>
      <c r="GZ22" s="121"/>
      <c r="HA22" s="122"/>
    </row>
    <row r="23" spans="1:209">
      <c r="A23" s="1"/>
      <c r="B23" s="23" t="s">
        <v>202</v>
      </c>
      <c r="C23" s="24">
        <v>3682.078</v>
      </c>
      <c r="D23" s="25">
        <f t="shared" si="0"/>
        <v>3587.3665000000001</v>
      </c>
      <c r="E23" s="25">
        <v>2820.7640000000001</v>
      </c>
      <c r="F23" s="25">
        <v>1388.3030000000001</v>
      </c>
      <c r="G23" s="25">
        <v>2599.335</v>
      </c>
      <c r="H23" s="25">
        <f t="shared" si="1"/>
        <v>5070.3810000000003</v>
      </c>
      <c r="I23" s="26">
        <f t="shared" si="2"/>
        <v>4209.067</v>
      </c>
      <c r="J23" s="25"/>
      <c r="K23" s="27">
        <v>93.498000000000005</v>
      </c>
      <c r="L23" s="28">
        <v>27.182000000000002</v>
      </c>
      <c r="M23" s="28">
        <v>0.36699999999999999</v>
      </c>
      <c r="N23" s="29">
        <f t="shared" si="3"/>
        <v>121.04700000000001</v>
      </c>
      <c r="O23" s="28">
        <v>63.615000000000002</v>
      </c>
      <c r="P23" s="29">
        <f t="shared" si="4"/>
        <v>57.432000000000009</v>
      </c>
      <c r="Q23" s="28">
        <v>-0.46899999999999997</v>
      </c>
      <c r="R23" s="29">
        <f t="shared" si="5"/>
        <v>57.90100000000001</v>
      </c>
      <c r="S23" s="28">
        <v>4.944</v>
      </c>
      <c r="T23" s="28">
        <v>0.30399999999999999</v>
      </c>
      <c r="U23" s="28">
        <v>0</v>
      </c>
      <c r="V23" s="29">
        <f t="shared" si="6"/>
        <v>63.149000000000015</v>
      </c>
      <c r="W23" s="28">
        <v>14.275</v>
      </c>
      <c r="X23" s="30">
        <f t="shared" si="7"/>
        <v>48.874000000000017</v>
      </c>
      <c r="Y23" s="28"/>
      <c r="Z23" s="31">
        <f t="shared" si="8"/>
        <v>2.6063130154111658E-2</v>
      </c>
      <c r="AA23" s="32">
        <f t="shared" si="9"/>
        <v>7.5771460763766401E-3</v>
      </c>
      <c r="AB23" s="33">
        <f t="shared" si="10"/>
        <v>0.50370165089671004</v>
      </c>
      <c r="AC23" s="33">
        <f t="shared" si="11"/>
        <v>0.50491701788222965</v>
      </c>
      <c r="AD23" s="33">
        <f t="shared" si="12"/>
        <v>0.52553966641056782</v>
      </c>
      <c r="AE23" s="32">
        <f t="shared" si="13"/>
        <v>1.7733064073603855E-2</v>
      </c>
      <c r="AF23" s="32">
        <f t="shared" si="14"/>
        <v>1.3623921614922818E-2</v>
      </c>
      <c r="AG23" s="32">
        <f>X23/DV23</f>
        <v>2.8389763559983652E-2</v>
      </c>
      <c r="AH23" s="32">
        <f>(P23+S23+T23)/DV23</f>
        <v>3.6409346072344702E-2</v>
      </c>
      <c r="AI23" s="32">
        <f>R23/DV23</f>
        <v>3.36333367411428E-2</v>
      </c>
      <c r="AJ23" s="34">
        <f>X23/FZ23</f>
        <v>9.5153358227843196E-2</v>
      </c>
      <c r="AK23" s="35"/>
      <c r="AL23" s="36">
        <f t="shared" si="15"/>
        <v>4.1321047253817932E-2</v>
      </c>
      <c r="AM23" s="33">
        <f t="shared" si="16"/>
        <v>6.8403050681439745E-2</v>
      </c>
      <c r="AN23" s="34">
        <f t="shared" si="17"/>
        <v>4.3429828452378347E-2</v>
      </c>
      <c r="AO23" s="28"/>
      <c r="AP23" s="36">
        <f t="shared" si="18"/>
        <v>0.92150034529652247</v>
      </c>
      <c r="AQ23" s="33">
        <f t="shared" si="19"/>
        <v>0.83393878651361886</v>
      </c>
      <c r="AR23" s="33">
        <f t="shared" si="20"/>
        <v>-3.7004812936290175E-2</v>
      </c>
      <c r="AS23" s="33">
        <f t="shared" si="21"/>
        <v>0.30988017803533768</v>
      </c>
      <c r="AT23" s="33">
        <f t="shared" si="22"/>
        <v>0.1775782833131328</v>
      </c>
      <c r="AU23" s="37">
        <v>3.65</v>
      </c>
      <c r="AV23" s="38">
        <v>1.51</v>
      </c>
      <c r="AW23" s="28"/>
      <c r="AX23" s="36">
        <f>GB23/C23</f>
        <v>0.1442631036061702</v>
      </c>
      <c r="AY23" s="33">
        <v>0.13850000000000001</v>
      </c>
      <c r="AZ23" s="33">
        <f t="shared" si="23"/>
        <v>0.28072200872793596</v>
      </c>
      <c r="BA23" s="33">
        <f t="shared" si="24"/>
        <v>0.29700547124340521</v>
      </c>
      <c r="BB23" s="34">
        <f t="shared" si="25"/>
        <v>0.31871675459736426</v>
      </c>
      <c r="BC23" s="33"/>
      <c r="BD23" s="36">
        <f t="shared" si="26"/>
        <v>0.2227969479667268</v>
      </c>
      <c r="BE23" s="33">
        <f t="shared" si="27"/>
        <v>0.23978463102534608</v>
      </c>
      <c r="BF23" s="34">
        <f t="shared" si="28"/>
        <v>0.26225367315087983</v>
      </c>
      <c r="BG23" s="25"/>
      <c r="BH23" s="39">
        <v>2.5999999999999999E-2</v>
      </c>
      <c r="BI23" s="63">
        <f t="shared" si="29"/>
        <v>1.4624999999999999E-2</v>
      </c>
      <c r="BJ23" s="64">
        <f t="shared" si="30"/>
        <v>1.95E-2</v>
      </c>
      <c r="BK23" s="39"/>
      <c r="BL23" s="33"/>
      <c r="BM23" s="39">
        <f t="shared" si="31"/>
        <v>6.8171947966726792E-2</v>
      </c>
      <c r="BN23" s="34">
        <f t="shared" si="32"/>
        <v>6.5284631025346096E-2</v>
      </c>
      <c r="BO23" s="34">
        <f t="shared" si="33"/>
        <v>6.1253673150879817E-2</v>
      </c>
      <c r="BP23" s="28"/>
      <c r="BQ23" s="31">
        <f>Q23/GD23</f>
        <v>-1.696326392306689E-4</v>
      </c>
      <c r="BR23" s="33">
        <f t="shared" si="34"/>
        <v>-7.4824505424377769E-3</v>
      </c>
      <c r="BS23" s="32">
        <f>FC23/E23</f>
        <v>1.652814627526443E-2</v>
      </c>
      <c r="BT23" s="33">
        <f t="shared" si="35"/>
        <v>8.5074468900429551E-2</v>
      </c>
      <c r="BU23" s="33">
        <f t="shared" si="36"/>
        <v>0.85718266398748699</v>
      </c>
      <c r="BV23" s="34">
        <f t="shared" si="37"/>
        <v>0.90428900276474566</v>
      </c>
      <c r="BW23" s="28"/>
      <c r="BX23" s="27">
        <v>76.711398900000006</v>
      </c>
      <c r="BY23" s="28">
        <v>185.36119436999996</v>
      </c>
      <c r="BZ23" s="29">
        <f t="shared" si="38"/>
        <v>262.07259326999997</v>
      </c>
      <c r="CA23" s="25">
        <v>2820.7640000000001</v>
      </c>
      <c r="CB23" s="28">
        <v>9.7789999999999999</v>
      </c>
      <c r="CC23" s="28">
        <v>7.0470000000000006</v>
      </c>
      <c r="CD23" s="29">
        <f t="shared" si="39"/>
        <v>2803.9380000000001</v>
      </c>
      <c r="CE23" s="28">
        <v>391.78441782000004</v>
      </c>
      <c r="CF23" s="28">
        <v>186.07979828999999</v>
      </c>
      <c r="CG23" s="29">
        <f t="shared" si="40"/>
        <v>577.86421611000003</v>
      </c>
      <c r="CH23" s="28">
        <v>0.02</v>
      </c>
      <c r="CI23" s="28">
        <v>0</v>
      </c>
      <c r="CJ23" s="28">
        <v>23.706862240000017</v>
      </c>
      <c r="CK23" s="28">
        <v>14.476195509999609</v>
      </c>
      <c r="CL23" s="29">
        <f t="shared" si="41"/>
        <v>3682.07786713</v>
      </c>
      <c r="CM23" s="28">
        <v>0</v>
      </c>
      <c r="CN23" s="25">
        <v>2599.335</v>
      </c>
      <c r="CO23" s="29">
        <f t="shared" si="42"/>
        <v>2599.335</v>
      </c>
      <c r="CP23" s="28">
        <v>446.85148617999999</v>
      </c>
      <c r="CQ23" s="28">
        <v>33.952145740000006</v>
      </c>
      <c r="CR23" s="29">
        <f t="shared" si="43"/>
        <v>480.80363191999999</v>
      </c>
      <c r="CS23" s="28">
        <v>70.750922220000007</v>
      </c>
      <c r="CT23" s="28">
        <v>531.18799999999999</v>
      </c>
      <c r="CU23" s="42">
        <f t="shared" si="44"/>
        <v>3682.0775541400003</v>
      </c>
      <c r="CV23" s="28"/>
      <c r="CW23" s="43">
        <v>653.85701109000001</v>
      </c>
      <c r="CX23" s="28"/>
      <c r="CY23" s="24">
        <v>110</v>
      </c>
      <c r="CZ23" s="25">
        <v>165</v>
      </c>
      <c r="DA23" s="25">
        <v>150</v>
      </c>
      <c r="DB23" s="25">
        <v>50</v>
      </c>
      <c r="DC23" s="25">
        <v>40</v>
      </c>
      <c r="DD23" s="25">
        <v>0</v>
      </c>
      <c r="DE23" s="26">
        <f t="shared" si="45"/>
        <v>515</v>
      </c>
      <c r="DF23" s="34">
        <f t="shared" si="46"/>
        <v>0.13986667311230236</v>
      </c>
      <c r="DG23" s="25"/>
      <c r="DH23" s="44" t="s">
        <v>169</v>
      </c>
      <c r="DI23" s="45">
        <v>28</v>
      </c>
      <c r="DJ23" s="46">
        <v>5</v>
      </c>
      <c r="DK23" s="45" t="s">
        <v>170</v>
      </c>
      <c r="DL23" s="47" t="s">
        <v>171</v>
      </c>
      <c r="DM23" s="48" t="s">
        <v>172</v>
      </c>
      <c r="DN23" s="39">
        <v>0.24023291463020435</v>
      </c>
      <c r="DO23" s="36"/>
      <c r="DP23" s="34"/>
      <c r="DQ23" s="25"/>
      <c r="DR23" s="24">
        <v>517.19100000000003</v>
      </c>
      <c r="DS23" s="25">
        <v>547.19100000000003</v>
      </c>
      <c r="DT23" s="26">
        <v>587.19100000000003</v>
      </c>
      <c r="DU23" s="25"/>
      <c r="DV23" s="44">
        <f t="shared" si="47"/>
        <v>1721.5360000000001</v>
      </c>
      <c r="DW23" s="25">
        <v>1600.712</v>
      </c>
      <c r="DX23" s="26">
        <v>1842.36</v>
      </c>
      <c r="DY23" s="25"/>
      <c r="DZ23" s="24">
        <v>511.49299999999999</v>
      </c>
      <c r="EA23" s="25">
        <v>550.49300000000005</v>
      </c>
      <c r="EB23" s="25">
        <v>602.077</v>
      </c>
      <c r="EC23" s="67">
        <v>2295.7809999999999</v>
      </c>
      <c r="ED23" s="25"/>
      <c r="EE23" s="24">
        <v>33.849968799999992</v>
      </c>
      <c r="EF23" s="25">
        <v>0</v>
      </c>
      <c r="EG23" s="25">
        <v>69</v>
      </c>
      <c r="EH23" s="25">
        <v>42.053310100000004</v>
      </c>
      <c r="EI23" s="25">
        <v>213</v>
      </c>
      <c r="EJ23" s="25">
        <v>38.826350700000006</v>
      </c>
      <c r="EK23" s="25">
        <v>5.0781325299999995</v>
      </c>
      <c r="EL23" s="25">
        <v>1.0462378699999189</v>
      </c>
      <c r="EM23" s="26">
        <v>2417.91</v>
      </c>
      <c r="EN23" s="26">
        <f t="shared" si="48"/>
        <v>2820.7640000000001</v>
      </c>
      <c r="EO23" s="45"/>
      <c r="EP23" s="36">
        <f t="shared" si="49"/>
        <v>1.2000283894717882E-2</v>
      </c>
      <c r="EQ23" s="33">
        <f t="shared" si="50"/>
        <v>0</v>
      </c>
      <c r="ER23" s="33">
        <f t="shared" si="51"/>
        <v>2.4461457959616614E-2</v>
      </c>
      <c r="ES23" s="33">
        <f t="shared" si="52"/>
        <v>1.490848227643291E-2</v>
      </c>
      <c r="ET23" s="33">
        <f t="shared" si="53"/>
        <v>7.5511457179686062E-2</v>
      </c>
      <c r="EU23" s="33">
        <f t="shared" si="54"/>
        <v>1.3764480367730163E-2</v>
      </c>
      <c r="EV23" s="33">
        <f t="shared" si="55"/>
        <v>1.8002684839993701E-3</v>
      </c>
      <c r="EW23" s="33">
        <f t="shared" si="56"/>
        <v>3.7090585032988185E-4</v>
      </c>
      <c r="EX23" s="33">
        <f t="shared" si="57"/>
        <v>0.85718266398748699</v>
      </c>
      <c r="EY23" s="39">
        <f t="shared" si="58"/>
        <v>0.99999999999999989</v>
      </c>
      <c r="EZ23" s="45"/>
      <c r="FA23" s="27">
        <v>21.254999999999999</v>
      </c>
      <c r="FB23" s="28">
        <v>25.367000000000001</v>
      </c>
      <c r="FC23" s="42">
        <f t="shared" si="59"/>
        <v>46.622</v>
      </c>
      <c r="FE23" s="27">
        <f>CB23</f>
        <v>9.7789999999999999</v>
      </c>
      <c r="FF23" s="28">
        <f>CC23</f>
        <v>7.0470000000000006</v>
      </c>
      <c r="FG23" s="42">
        <f t="shared" si="60"/>
        <v>16.826000000000001</v>
      </c>
      <c r="FI23" s="53">
        <v>2567.1579999999999</v>
      </c>
      <c r="FJ23" s="54">
        <v>206.905</v>
      </c>
      <c r="FK23" s="55">
        <v>46.701000000000001</v>
      </c>
      <c r="FL23" s="56">
        <f t="shared" si="61"/>
        <v>2820.7640000000001</v>
      </c>
      <c r="FM23" s="57">
        <f t="shared" si="62"/>
        <v>0.91009315206802122</v>
      </c>
      <c r="FN23" s="58">
        <f t="shared" si="63"/>
        <v>7.3350695059919938E-2</v>
      </c>
      <c r="FO23" s="59">
        <f t="shared" si="64"/>
        <v>1.6556152872058773E-2</v>
      </c>
      <c r="FP23" s="61">
        <f t="shared" si="65"/>
        <v>1</v>
      </c>
      <c r="FR23" s="24">
        <f>FV23*E23</f>
        <v>2417.91</v>
      </c>
      <c r="FS23" s="25">
        <f>E23*FW23</f>
        <v>402.85400000000027</v>
      </c>
      <c r="FT23" s="26">
        <f t="shared" si="66"/>
        <v>2820.7640000000001</v>
      </c>
      <c r="FV23" s="36">
        <v>0.85718266398748699</v>
      </c>
      <c r="FW23" s="33">
        <v>0.14281733601251301</v>
      </c>
      <c r="FX23" s="34">
        <f t="shared" si="67"/>
        <v>1</v>
      </c>
      <c r="FY23" s="45"/>
      <c r="FZ23" s="44">
        <f t="shared" si="68"/>
        <v>513.63400000000001</v>
      </c>
      <c r="GA23" s="25">
        <v>496.08000000000004</v>
      </c>
      <c r="GB23" s="26">
        <v>531.18799999999999</v>
      </c>
      <c r="GD23" s="44">
        <f t="shared" si="69"/>
        <v>2764.798108</v>
      </c>
      <c r="GE23" s="25">
        <v>2708.8322159999998</v>
      </c>
      <c r="GF23" s="26">
        <v>2820.7640000000001</v>
      </c>
      <c r="GH23" s="44">
        <f t="shared" si="70"/>
        <v>1309.529</v>
      </c>
      <c r="GI23" s="25">
        <v>1230.7550000000001</v>
      </c>
      <c r="GJ23" s="26">
        <v>1388.3030000000001</v>
      </c>
      <c r="GL23" s="44">
        <f t="shared" si="71"/>
        <v>4074.327108</v>
      </c>
      <c r="GM23" s="45">
        <v>3939.5872159999999</v>
      </c>
      <c r="GN23" s="46">
        <v>4209.067</v>
      </c>
      <c r="GP23" s="44">
        <f t="shared" si="72"/>
        <v>2545.2399999999998</v>
      </c>
      <c r="GQ23" s="25">
        <v>2491.145</v>
      </c>
      <c r="GR23" s="26">
        <v>2599.335</v>
      </c>
      <c r="GS23" s="25"/>
      <c r="GT23" s="44">
        <f t="shared" si="73"/>
        <v>3587.3665000000001</v>
      </c>
      <c r="GU23" s="25">
        <v>3492.6550000000002</v>
      </c>
      <c r="GV23" s="26">
        <v>3682.078</v>
      </c>
      <c r="GW23" s="25"/>
      <c r="GX23" s="61">
        <v>0.50035876480617736</v>
      </c>
      <c r="GY23" s="62"/>
      <c r="GZ23" s="121"/>
    </row>
    <row r="24" spans="1:209">
      <c r="A24" s="1"/>
      <c r="B24" s="23" t="s">
        <v>203</v>
      </c>
      <c r="C24" s="24">
        <v>6075.9</v>
      </c>
      <c r="D24" s="25">
        <f t="shared" si="0"/>
        <v>5816.5239999999994</v>
      </c>
      <c r="E24" s="25">
        <v>5048.5209999999997</v>
      </c>
      <c r="F24" s="25">
        <v>1939.6745430000001</v>
      </c>
      <c r="G24" s="25">
        <v>4755.018</v>
      </c>
      <c r="H24" s="25">
        <f t="shared" si="1"/>
        <v>8015.5745429999997</v>
      </c>
      <c r="I24" s="26">
        <f t="shared" si="2"/>
        <v>6988.1955429999998</v>
      </c>
      <c r="J24" s="25"/>
      <c r="K24" s="27">
        <v>155.09100000000001</v>
      </c>
      <c r="L24" s="28">
        <v>36.963000000000001</v>
      </c>
      <c r="M24" s="28">
        <v>0.156</v>
      </c>
      <c r="N24" s="29">
        <f t="shared" si="3"/>
        <v>192.21</v>
      </c>
      <c r="O24" s="28">
        <v>82.197999999999993</v>
      </c>
      <c r="P24" s="29">
        <f t="shared" si="4"/>
        <v>110.01200000000001</v>
      </c>
      <c r="Q24" s="28">
        <v>3.2549999999999999</v>
      </c>
      <c r="R24" s="29">
        <f t="shared" si="5"/>
        <v>106.75700000000002</v>
      </c>
      <c r="S24" s="28">
        <v>6.4669999999999996</v>
      </c>
      <c r="T24" s="28">
        <v>3.31</v>
      </c>
      <c r="U24" s="28">
        <v>-1.9</v>
      </c>
      <c r="V24" s="29">
        <f t="shared" si="6"/>
        <v>114.63400000000001</v>
      </c>
      <c r="W24" s="28">
        <v>27.887</v>
      </c>
      <c r="X24" s="30">
        <f t="shared" si="7"/>
        <v>86.747000000000014</v>
      </c>
      <c r="Y24" s="28"/>
      <c r="Z24" s="31">
        <f t="shared" si="8"/>
        <v>2.6663863159509017E-2</v>
      </c>
      <c r="AA24" s="32">
        <f t="shared" si="9"/>
        <v>6.3548263533340539E-3</v>
      </c>
      <c r="AB24" s="33">
        <f t="shared" si="10"/>
        <v>0.40694698173644833</v>
      </c>
      <c r="AC24" s="33">
        <f t="shared" si="11"/>
        <v>0.41372680280052537</v>
      </c>
      <c r="AD24" s="33">
        <f t="shared" si="12"/>
        <v>0.42764684459705526</v>
      </c>
      <c r="AE24" s="32">
        <f t="shared" si="13"/>
        <v>1.4131807932022631E-2</v>
      </c>
      <c r="AF24" s="32">
        <f t="shared" si="14"/>
        <v>1.4913890151575068E-2</v>
      </c>
      <c r="AG24" s="32">
        <f>X24/DV24</f>
        <v>2.7347967234898796E-2</v>
      </c>
      <c r="AH24" s="32">
        <f>(P24+S24+T24)/DV24</f>
        <v>3.7764829297858044E-2</v>
      </c>
      <c r="AI24" s="32">
        <f>R24/DV24</f>
        <v>3.3656344750782052E-2</v>
      </c>
      <c r="AJ24" s="34">
        <f>X24/FZ24</f>
        <v>8.3197423524057845E-2</v>
      </c>
      <c r="AK24" s="35"/>
      <c r="AL24" s="36">
        <f t="shared" si="15"/>
        <v>8.6520317210530717E-2</v>
      </c>
      <c r="AM24" s="33">
        <f t="shared" si="16"/>
        <v>0.10392519751961068</v>
      </c>
      <c r="AN24" s="34">
        <f t="shared" si="17"/>
        <v>8.6627290763908668E-2</v>
      </c>
      <c r="AO24" s="28"/>
      <c r="AP24" s="36">
        <f t="shared" si="18"/>
        <v>0.94186356756761047</v>
      </c>
      <c r="AQ24" s="33">
        <f t="shared" si="19"/>
        <v>0.96925960465365157</v>
      </c>
      <c r="AR24" s="33">
        <f t="shared" si="20"/>
        <v>-0.10025477707006368</v>
      </c>
      <c r="AS24" s="33">
        <f t="shared" si="21"/>
        <v>0.18444086826642969</v>
      </c>
      <c r="AT24" s="33">
        <f t="shared" si="22"/>
        <v>0.12507529748679208</v>
      </c>
      <c r="AU24" s="37">
        <v>1.92</v>
      </c>
      <c r="AV24" s="38">
        <v>1.4</v>
      </c>
      <c r="AW24" s="28"/>
      <c r="AX24" s="36">
        <f>GB24/C24</f>
        <v>0.17761994107868795</v>
      </c>
      <c r="AY24" s="33">
        <v>0.16439999999999999</v>
      </c>
      <c r="AZ24" s="33">
        <f t="shared" si="23"/>
        <v>0.32606137713458383</v>
      </c>
      <c r="BA24" s="33">
        <f t="shared" si="24"/>
        <v>0.32606137713458383</v>
      </c>
      <c r="BB24" s="34">
        <f t="shared" si="25"/>
        <v>0.32606137713458383</v>
      </c>
      <c r="BC24" s="33"/>
      <c r="BD24" s="36">
        <f t="shared" si="26"/>
        <v>0.2682742891338929</v>
      </c>
      <c r="BE24" s="33">
        <f t="shared" si="27"/>
        <v>0.27137839683523501</v>
      </c>
      <c r="BF24" s="34">
        <f t="shared" si="28"/>
        <v>0.27555927369986227</v>
      </c>
      <c r="BG24" s="25"/>
      <c r="BH24" s="39"/>
      <c r="BI24" s="36"/>
      <c r="BJ24" s="34"/>
      <c r="BK24" s="39"/>
      <c r="BL24" s="33"/>
      <c r="BM24" s="39">
        <f t="shared" si="31"/>
        <v>0.12827428913389288</v>
      </c>
      <c r="BN24" s="34">
        <f t="shared" si="32"/>
        <v>0.11637839683523502</v>
      </c>
      <c r="BO24" s="34">
        <f t="shared" si="33"/>
        <v>0.10055927369986226</v>
      </c>
      <c r="BP24" s="28"/>
      <c r="BQ24" s="31">
        <f>Q24/GD24</f>
        <v>6.7147841289733653E-4</v>
      </c>
      <c r="BR24" s="33">
        <f t="shared" si="34"/>
        <v>2.7172778802728125E-2</v>
      </c>
      <c r="BS24" s="32">
        <f>FC24/E24</f>
        <v>1.1563980817352252E-2</v>
      </c>
      <c r="BT24" s="33">
        <f t="shared" si="35"/>
        <v>5.2803952178781463E-2</v>
      </c>
      <c r="BU24" s="33">
        <f t="shared" si="36"/>
        <v>0.69518379739333569</v>
      </c>
      <c r="BV24" s="34">
        <f t="shared" si="37"/>
        <v>0.77978993424969778</v>
      </c>
      <c r="BW24" s="28"/>
      <c r="BX24" s="27">
        <v>63.073999999999998</v>
      </c>
      <c r="BY24" s="28">
        <v>196.06200000000001</v>
      </c>
      <c r="BZ24" s="29">
        <f t="shared" si="38"/>
        <v>259.13600000000002</v>
      </c>
      <c r="CA24" s="25">
        <v>5048.5209999999997</v>
      </c>
      <c r="CB24" s="28">
        <v>4.0350000000000001</v>
      </c>
      <c r="CC24" s="28">
        <v>22.382000000000001</v>
      </c>
      <c r="CD24" s="29">
        <f t="shared" si="39"/>
        <v>5022.1040000000003</v>
      </c>
      <c r="CE24" s="28">
        <v>479.86699999999996</v>
      </c>
      <c r="CF24" s="28">
        <v>257.24800000000005</v>
      </c>
      <c r="CG24" s="29">
        <f t="shared" si="40"/>
        <v>737.11500000000001</v>
      </c>
      <c r="CH24" s="28">
        <v>8.1</v>
      </c>
      <c r="CI24" s="28">
        <v>0</v>
      </c>
      <c r="CJ24" s="28">
        <v>39.536999999999999</v>
      </c>
      <c r="CK24" s="28">
        <v>9.9079999999989354</v>
      </c>
      <c r="CL24" s="29">
        <f t="shared" si="41"/>
        <v>6075.9</v>
      </c>
      <c r="CM24" s="28">
        <v>0</v>
      </c>
      <c r="CN24" s="25">
        <v>4755.018</v>
      </c>
      <c r="CO24" s="29">
        <f t="shared" si="42"/>
        <v>4755.018</v>
      </c>
      <c r="CP24" s="28">
        <v>150.80699999999999</v>
      </c>
      <c r="CQ24" s="28">
        <v>90.873999999999569</v>
      </c>
      <c r="CR24" s="29">
        <f t="shared" si="43"/>
        <v>241.68099999999956</v>
      </c>
      <c r="CS24" s="28">
        <v>0</v>
      </c>
      <c r="CT24" s="28">
        <v>1079.201</v>
      </c>
      <c r="CU24" s="42">
        <f t="shared" si="44"/>
        <v>6075.9</v>
      </c>
      <c r="CV24" s="28"/>
      <c r="CW24" s="43">
        <v>759.94499999999994</v>
      </c>
      <c r="CX24" s="28"/>
      <c r="CY24" s="24">
        <v>50</v>
      </c>
      <c r="CZ24" s="25">
        <v>50</v>
      </c>
      <c r="DA24" s="25">
        <v>50</v>
      </c>
      <c r="DB24" s="25">
        <v>0</v>
      </c>
      <c r="DC24" s="25">
        <v>0</v>
      </c>
      <c r="DD24" s="25">
        <v>0</v>
      </c>
      <c r="DE24" s="26">
        <f t="shared" si="45"/>
        <v>150</v>
      </c>
      <c r="DF24" s="34">
        <f t="shared" si="46"/>
        <v>2.4687700587567276E-2</v>
      </c>
      <c r="DG24" s="25"/>
      <c r="DH24" s="44" t="s">
        <v>169</v>
      </c>
      <c r="DI24" s="45">
        <v>32</v>
      </c>
      <c r="DJ24" s="46">
        <v>5</v>
      </c>
      <c r="DK24" s="45" t="s">
        <v>170</v>
      </c>
      <c r="DL24" s="44"/>
      <c r="DM24" s="45"/>
      <c r="DN24" s="39" t="s">
        <v>178</v>
      </c>
      <c r="DO24" s="36"/>
      <c r="DP24" s="34"/>
      <c r="DQ24" s="25"/>
      <c r="DR24" s="24">
        <v>1060.498</v>
      </c>
      <c r="DS24" s="25">
        <v>1060.498</v>
      </c>
      <c r="DT24" s="26">
        <v>1060.498</v>
      </c>
      <c r="DU24" s="25"/>
      <c r="DV24" s="44">
        <f t="shared" si="47"/>
        <v>3171.9724999999999</v>
      </c>
      <c r="DW24" s="25">
        <v>3091.4960000000001</v>
      </c>
      <c r="DX24" s="26">
        <v>3252.4490000000001</v>
      </c>
      <c r="DY24" s="25"/>
      <c r="DZ24" s="24">
        <v>1054.3920000000001</v>
      </c>
      <c r="EA24" s="25">
        <v>1066.5920000000001</v>
      </c>
      <c r="EB24" s="25">
        <v>1083.0239999999999</v>
      </c>
      <c r="EC24" s="67">
        <v>3930.2759999999998</v>
      </c>
      <c r="ED24" s="25"/>
      <c r="EE24" s="24">
        <v>929.97500000000002</v>
      </c>
      <c r="EF24" s="25">
        <v>38.909999999999997</v>
      </c>
      <c r="EG24" s="25">
        <v>94.965000000000003</v>
      </c>
      <c r="EH24" s="25">
        <v>105.492</v>
      </c>
      <c r="EI24" s="25">
        <v>255.50899999999999</v>
      </c>
      <c r="EJ24" s="25">
        <v>78.111999999999995</v>
      </c>
      <c r="EK24" s="25">
        <v>35.908000000000001</v>
      </c>
      <c r="EL24" s="25">
        <v>0</v>
      </c>
      <c r="EM24" s="26">
        <v>3509.65</v>
      </c>
      <c r="EN24" s="26">
        <f t="shared" si="48"/>
        <v>5048.5209999999997</v>
      </c>
      <c r="EO24" s="45"/>
      <c r="EP24" s="36">
        <f t="shared" si="49"/>
        <v>0.1842074144090913</v>
      </c>
      <c r="EQ24" s="33">
        <f t="shared" si="50"/>
        <v>7.707207714893134E-3</v>
      </c>
      <c r="ER24" s="33">
        <f t="shared" si="51"/>
        <v>1.8810459538546043E-2</v>
      </c>
      <c r="ES24" s="33">
        <f t="shared" si="52"/>
        <v>2.0895624678990147E-2</v>
      </c>
      <c r="ET24" s="33">
        <f t="shared" si="53"/>
        <v>5.0610663994464913E-2</v>
      </c>
      <c r="EU24" s="33">
        <f t="shared" si="54"/>
        <v>1.5472254151265291E-2</v>
      </c>
      <c r="EV24" s="33">
        <f t="shared" si="55"/>
        <v>7.1125781194135871E-3</v>
      </c>
      <c r="EW24" s="33">
        <f t="shared" si="56"/>
        <v>0</v>
      </c>
      <c r="EX24" s="33">
        <f t="shared" si="57"/>
        <v>0.69518379739333569</v>
      </c>
      <c r="EY24" s="39">
        <f t="shared" si="58"/>
        <v>1</v>
      </c>
      <c r="EZ24" s="45"/>
      <c r="FA24" s="27">
        <v>16.302</v>
      </c>
      <c r="FB24" s="28">
        <v>42.079000000000001</v>
      </c>
      <c r="FC24" s="42">
        <f t="shared" si="59"/>
        <v>58.381</v>
      </c>
      <c r="FE24" s="27">
        <f>CB24</f>
        <v>4.0350000000000001</v>
      </c>
      <c r="FF24" s="28">
        <f>CC24</f>
        <v>22.382000000000001</v>
      </c>
      <c r="FG24" s="42">
        <f t="shared" si="60"/>
        <v>26.417000000000002</v>
      </c>
      <c r="FI24" s="53">
        <v>4433.7740000000003</v>
      </c>
      <c r="FJ24" s="54">
        <v>556.87</v>
      </c>
      <c r="FK24" s="55">
        <v>57.874000000000002</v>
      </c>
      <c r="FL24" s="56">
        <f t="shared" si="61"/>
        <v>5048.518</v>
      </c>
      <c r="FM24" s="57">
        <f t="shared" si="62"/>
        <v>0.87823278039218644</v>
      </c>
      <c r="FN24" s="58">
        <f t="shared" si="63"/>
        <v>0.11030365742976454</v>
      </c>
      <c r="FO24" s="59">
        <f t="shared" si="64"/>
        <v>1.1463562178049082E-2</v>
      </c>
      <c r="FP24" s="61">
        <f t="shared" si="65"/>
        <v>1</v>
      </c>
      <c r="FR24" s="24">
        <f>FV24*E24</f>
        <v>3509.65</v>
      </c>
      <c r="FS24" s="25">
        <f>E24*FW24</f>
        <v>1538.8709999999994</v>
      </c>
      <c r="FT24" s="26">
        <f t="shared" si="66"/>
        <v>5048.5209999999997</v>
      </c>
      <c r="FV24" s="36">
        <v>0.69518379739333569</v>
      </c>
      <c r="FW24" s="33">
        <v>0.30481620260666431</v>
      </c>
      <c r="FX24" s="34">
        <f t="shared" si="67"/>
        <v>1</v>
      </c>
      <c r="FY24" s="45"/>
      <c r="FZ24" s="44">
        <f t="shared" si="68"/>
        <v>1042.6645000000001</v>
      </c>
      <c r="GA24" s="25">
        <v>1006.128</v>
      </c>
      <c r="GB24" s="26">
        <v>1079.201</v>
      </c>
      <c r="GD24" s="44">
        <f t="shared" si="69"/>
        <v>4847.5124999999998</v>
      </c>
      <c r="GE24" s="25">
        <v>4646.5039999999999</v>
      </c>
      <c r="GF24" s="26">
        <v>5048.5209999999997</v>
      </c>
      <c r="GH24" s="44">
        <f t="shared" si="70"/>
        <v>1811.7433631449994</v>
      </c>
      <c r="GI24" s="25">
        <v>1683.8121832899985</v>
      </c>
      <c r="GJ24" s="26">
        <v>1939.6745430000001</v>
      </c>
      <c r="GL24" s="44">
        <f t="shared" si="71"/>
        <v>6659.2558631449992</v>
      </c>
      <c r="GM24" s="45">
        <v>6330.3161832899987</v>
      </c>
      <c r="GN24" s="46">
        <v>6988.1955429999998</v>
      </c>
      <c r="GP24" s="44">
        <f t="shared" si="72"/>
        <v>4565.4799999999996</v>
      </c>
      <c r="GQ24" s="25">
        <v>4375.942</v>
      </c>
      <c r="GR24" s="26">
        <v>4755.018</v>
      </c>
      <c r="GS24" s="25"/>
      <c r="GT24" s="44">
        <f t="shared" si="73"/>
        <v>5816.5239999999994</v>
      </c>
      <c r="GU24" s="25">
        <v>5557.1480000000001</v>
      </c>
      <c r="GV24" s="26">
        <v>6075.9</v>
      </c>
      <c r="GW24" s="25"/>
      <c r="GX24" s="61">
        <v>0.53530324725555067</v>
      </c>
      <c r="GY24" s="62"/>
      <c r="GZ24" s="121"/>
    </row>
    <row r="25" spans="1:209">
      <c r="A25" s="1"/>
      <c r="B25" s="23" t="s">
        <v>204</v>
      </c>
      <c r="C25" s="24">
        <v>11094.692999999999</v>
      </c>
      <c r="D25" s="25">
        <f t="shared" si="0"/>
        <v>11087.0875</v>
      </c>
      <c r="E25" s="25">
        <v>9584.8050000000003</v>
      </c>
      <c r="F25" s="25">
        <v>2721.5830000000001</v>
      </c>
      <c r="G25" s="25">
        <v>7175.634</v>
      </c>
      <c r="H25" s="25">
        <f t="shared" si="1"/>
        <v>13816.276</v>
      </c>
      <c r="I25" s="26">
        <f t="shared" si="2"/>
        <v>12306.388000000001</v>
      </c>
      <c r="J25" s="25"/>
      <c r="K25" s="27">
        <v>259.61400000000003</v>
      </c>
      <c r="L25" s="28">
        <v>61.558999999999997</v>
      </c>
      <c r="M25" s="28">
        <v>5.0990000000000002</v>
      </c>
      <c r="N25" s="29">
        <f t="shared" si="3"/>
        <v>326.27199999999999</v>
      </c>
      <c r="O25" s="28">
        <v>152.99799999999999</v>
      </c>
      <c r="P25" s="29">
        <f t="shared" si="4"/>
        <v>173.274</v>
      </c>
      <c r="Q25" s="28">
        <v>15.695</v>
      </c>
      <c r="R25" s="29">
        <f t="shared" si="5"/>
        <v>157.57900000000001</v>
      </c>
      <c r="S25" s="28">
        <v>9.6780000000000008</v>
      </c>
      <c r="T25" s="28">
        <v>8.2279999999999998</v>
      </c>
      <c r="U25" s="28">
        <v>4.3</v>
      </c>
      <c r="V25" s="29">
        <f t="shared" si="6"/>
        <v>179.78500000000003</v>
      </c>
      <c r="W25" s="28">
        <v>40.213999999999999</v>
      </c>
      <c r="X25" s="30">
        <f t="shared" si="7"/>
        <v>139.57100000000003</v>
      </c>
      <c r="Y25" s="28"/>
      <c r="Z25" s="31">
        <f t="shared" si="8"/>
        <v>2.3415888077008506E-2</v>
      </c>
      <c r="AA25" s="32">
        <f t="shared" si="9"/>
        <v>5.5523147986339966E-3</v>
      </c>
      <c r="AB25" s="33">
        <f t="shared" si="10"/>
        <v>0.44453160864436425</v>
      </c>
      <c r="AC25" s="33">
        <f t="shared" si="11"/>
        <v>0.45541896115493374</v>
      </c>
      <c r="AD25" s="33">
        <f t="shared" si="12"/>
        <v>0.46892776579050605</v>
      </c>
      <c r="AE25" s="32">
        <f t="shared" si="13"/>
        <v>1.3799656582488412E-2</v>
      </c>
      <c r="AF25" s="32">
        <f t="shared" si="14"/>
        <v>1.2588608144384179E-2</v>
      </c>
      <c r="AG25" s="32">
        <f>X25/DV25</f>
        <v>2.2150632106616833E-2</v>
      </c>
      <c r="AH25" s="32">
        <f>(P25+S25+T25)/DV25</f>
        <v>3.0341244571888182E-2</v>
      </c>
      <c r="AI25" s="32">
        <f>R25/DV25</f>
        <v>2.5008593882171609E-2</v>
      </c>
      <c r="AJ25" s="34">
        <f>X25/FZ25</f>
        <v>9.8949506478959143E-2</v>
      </c>
      <c r="AK25" s="35"/>
      <c r="AL25" s="36">
        <f t="shared" si="15"/>
        <v>1.6578144260093054E-2</v>
      </c>
      <c r="AM25" s="33">
        <f t="shared" si="16"/>
        <v>2.7354174736532753E-2</v>
      </c>
      <c r="AN25" s="34">
        <f t="shared" si="17"/>
        <v>-4.2145410965633507E-3</v>
      </c>
      <c r="AO25" s="28"/>
      <c r="AP25" s="36">
        <f t="shared" si="18"/>
        <v>0.74864684258052194</v>
      </c>
      <c r="AQ25" s="33">
        <f t="shared" si="19"/>
        <v>0.75114836353943004</v>
      </c>
      <c r="AR25" s="33">
        <f t="shared" si="20"/>
        <v>0.13535026431105399</v>
      </c>
      <c r="AS25" s="33">
        <f t="shared" si="21"/>
        <v>0.31337546859205567</v>
      </c>
      <c r="AT25" s="33">
        <f t="shared" si="22"/>
        <v>7.8918944107781983E-2</v>
      </c>
      <c r="AU25" s="37">
        <v>2.15</v>
      </c>
      <c r="AV25" s="38">
        <v>1.1399999999999999</v>
      </c>
      <c r="AW25" s="28"/>
      <c r="AX25" s="36">
        <f>GB25/C25</f>
        <v>0.13095873856085968</v>
      </c>
      <c r="AY25" s="33">
        <v>0.129</v>
      </c>
      <c r="AZ25" s="33">
        <f t="shared" si="23"/>
        <v>0.21164097444780369</v>
      </c>
      <c r="BA25" s="33">
        <f t="shared" si="24"/>
        <v>0.22833441638361165</v>
      </c>
      <c r="BB25" s="34">
        <f t="shared" si="25"/>
        <v>0.25109820084153156</v>
      </c>
      <c r="BC25" s="33"/>
      <c r="BD25" s="36">
        <f t="shared" si="26"/>
        <v>0.18320131760603123</v>
      </c>
      <c r="BE25" s="33">
        <f t="shared" si="27"/>
        <v>0.20013856156044896</v>
      </c>
      <c r="BF25" s="34">
        <f t="shared" si="28"/>
        <v>0.22319507809845446</v>
      </c>
      <c r="BG25" s="25"/>
      <c r="BH25" s="39">
        <v>2.3E-2</v>
      </c>
      <c r="BI25" s="63">
        <f t="shared" ref="BI25:BI50" si="74">BH25*56.25%</f>
        <v>1.2937499999999999E-2</v>
      </c>
      <c r="BJ25" s="64">
        <f t="shared" ref="BJ25:BJ50" si="75">BH25*75%</f>
        <v>1.7250000000000001E-2</v>
      </c>
      <c r="BK25" s="39">
        <v>1.4999999999999999E-2</v>
      </c>
      <c r="BL25" s="33"/>
      <c r="BM25" s="39">
        <f t="shared" si="31"/>
        <v>3.0263817606031224E-2</v>
      </c>
      <c r="BN25" s="34">
        <f t="shared" si="32"/>
        <v>2.7888561560448943E-2</v>
      </c>
      <c r="BO25" s="34">
        <f t="shared" si="33"/>
        <v>2.5195078098454449E-2</v>
      </c>
      <c r="BP25" s="28"/>
      <c r="BQ25" s="31">
        <f>Q25/GD25</f>
        <v>1.6509493379451218E-3</v>
      </c>
      <c r="BR25" s="33">
        <f t="shared" si="34"/>
        <v>8.2095407469400569E-2</v>
      </c>
      <c r="BS25" s="32">
        <f>FC25/E25</f>
        <v>3.630016468775317E-2</v>
      </c>
      <c r="BT25" s="33">
        <f t="shared" si="35"/>
        <v>0.23260991358273958</v>
      </c>
      <c r="BU25" s="33">
        <f t="shared" si="36"/>
        <v>0.67901131008925064</v>
      </c>
      <c r="BV25" s="34">
        <f t="shared" si="37"/>
        <v>0.74999861860360639</v>
      </c>
      <c r="BW25" s="28"/>
      <c r="BX25" s="27">
        <v>4.9203431100000001</v>
      </c>
      <c r="BY25" s="28">
        <v>141.84445864999998</v>
      </c>
      <c r="BZ25" s="29">
        <f t="shared" si="38"/>
        <v>146.76480175999998</v>
      </c>
      <c r="CA25" s="25">
        <v>9584.8050000000003</v>
      </c>
      <c r="CB25" s="28">
        <v>32.052</v>
      </c>
      <c r="CC25" s="28">
        <v>10.766999999999999</v>
      </c>
      <c r="CD25" s="29">
        <f t="shared" si="39"/>
        <v>9541.9860000000008</v>
      </c>
      <c r="CE25" s="28">
        <v>728.81665499999997</v>
      </c>
      <c r="CF25" s="28">
        <v>387.37938993</v>
      </c>
      <c r="CG25" s="29">
        <f t="shared" si="40"/>
        <v>1116.19604493</v>
      </c>
      <c r="CH25" s="28">
        <v>45.103706459999998</v>
      </c>
      <c r="CI25" s="28">
        <v>3.97030254</v>
      </c>
      <c r="CJ25" s="28">
        <v>224.81773873</v>
      </c>
      <c r="CK25" s="28">
        <v>15.854405579998115</v>
      </c>
      <c r="CL25" s="29">
        <f t="shared" si="41"/>
        <v>11094.692999999999</v>
      </c>
      <c r="CM25" s="28">
        <v>0</v>
      </c>
      <c r="CN25" s="25">
        <v>7175.634</v>
      </c>
      <c r="CO25" s="29">
        <f t="shared" si="42"/>
        <v>7175.634</v>
      </c>
      <c r="CP25" s="28">
        <v>2116.0131177600001</v>
      </c>
      <c r="CQ25" s="28">
        <v>88.860913239999263</v>
      </c>
      <c r="CR25" s="29">
        <f t="shared" si="43"/>
        <v>2204.8740309999994</v>
      </c>
      <c r="CS25" s="28">
        <v>261.23796900000002</v>
      </c>
      <c r="CT25" s="28">
        <v>1452.9469999999999</v>
      </c>
      <c r="CU25" s="42">
        <f t="shared" si="44"/>
        <v>11094.692999999999</v>
      </c>
      <c r="CV25" s="28"/>
      <c r="CW25" s="43">
        <v>875.58145675999992</v>
      </c>
      <c r="CX25" s="28"/>
      <c r="CY25" s="24">
        <v>750</v>
      </c>
      <c r="CZ25" s="25">
        <v>400</v>
      </c>
      <c r="DA25" s="25">
        <v>400</v>
      </c>
      <c r="DB25" s="25">
        <v>480</v>
      </c>
      <c r="DC25" s="25">
        <v>380</v>
      </c>
      <c r="DD25" s="25">
        <v>0</v>
      </c>
      <c r="DE25" s="26">
        <f t="shared" si="45"/>
        <v>2410</v>
      </c>
      <c r="DF25" s="34">
        <f t="shared" si="46"/>
        <v>0.21722097222518913</v>
      </c>
      <c r="DG25" s="25"/>
      <c r="DH25" s="44" t="s">
        <v>196</v>
      </c>
      <c r="DI25" s="45">
        <v>66.5</v>
      </c>
      <c r="DJ25" s="46">
        <v>6</v>
      </c>
      <c r="DK25" s="45" t="s">
        <v>170</v>
      </c>
      <c r="DL25" s="47" t="s">
        <v>171</v>
      </c>
      <c r="DM25" s="48" t="s">
        <v>174</v>
      </c>
      <c r="DN25" s="39">
        <v>0.32440195751806228</v>
      </c>
      <c r="DO25" s="65" t="s">
        <v>181</v>
      </c>
      <c r="DP25" s="66" t="s">
        <v>176</v>
      </c>
      <c r="DQ25" s="25"/>
      <c r="DR25" s="24">
        <v>1394.59</v>
      </c>
      <c r="DS25" s="25">
        <v>1504.59</v>
      </c>
      <c r="DT25" s="26">
        <v>1654.59</v>
      </c>
      <c r="DU25" s="25"/>
      <c r="DV25" s="44">
        <f t="shared" si="47"/>
        <v>6300.9939999999997</v>
      </c>
      <c r="DW25" s="25">
        <v>6012.5739999999996</v>
      </c>
      <c r="DX25" s="26">
        <v>6589.4139999999998</v>
      </c>
      <c r="DY25" s="25"/>
      <c r="DZ25" s="24">
        <v>1383.5139999999999</v>
      </c>
      <c r="EA25" s="25">
        <v>1511.422</v>
      </c>
      <c r="EB25" s="25">
        <v>1685.5419999999999</v>
      </c>
      <c r="EC25" s="67">
        <v>7551.8779999999997</v>
      </c>
      <c r="ED25" s="25"/>
      <c r="EE25" s="24">
        <v>435.61414425000004</v>
      </c>
      <c r="EF25" s="25">
        <v>21.299854500000002</v>
      </c>
      <c r="EG25" s="25">
        <v>931.29</v>
      </c>
      <c r="EH25" s="25">
        <v>73.725999999999999</v>
      </c>
      <c r="EI25" s="25">
        <v>1412.6670161299999</v>
      </c>
      <c r="EJ25" s="25">
        <v>155.55132565000002</v>
      </c>
      <c r="EK25" s="25">
        <v>46.46564575</v>
      </c>
      <c r="EL25" s="25">
        <v>1.3720002243644558E-5</v>
      </c>
      <c r="EM25" s="26">
        <v>6508.1909999999998</v>
      </c>
      <c r="EN25" s="26">
        <f t="shared" si="48"/>
        <v>9584.8050000000021</v>
      </c>
      <c r="EO25" s="45"/>
      <c r="EP25" s="36">
        <f t="shared" si="49"/>
        <v>4.5448409670306278E-2</v>
      </c>
      <c r="EQ25" s="33">
        <f t="shared" si="50"/>
        <v>2.2222522523932409E-3</v>
      </c>
      <c r="ER25" s="33">
        <f t="shared" si="51"/>
        <v>9.7163166073801169E-2</v>
      </c>
      <c r="ES25" s="33">
        <f t="shared" si="52"/>
        <v>7.6919666075626978E-3</v>
      </c>
      <c r="ET25" s="33">
        <f t="shared" si="53"/>
        <v>0.14738609873961958</v>
      </c>
      <c r="EU25" s="33">
        <f t="shared" si="54"/>
        <v>1.6228950474214132E-2</v>
      </c>
      <c r="EV25" s="33">
        <f t="shared" si="55"/>
        <v>4.8478446614198195E-3</v>
      </c>
      <c r="EW25" s="33">
        <f t="shared" si="56"/>
        <v>1.4314325897756453E-9</v>
      </c>
      <c r="EX25" s="33">
        <f t="shared" si="57"/>
        <v>0.67901131008925042</v>
      </c>
      <c r="EY25" s="39">
        <f t="shared" si="58"/>
        <v>0.99999999999999989</v>
      </c>
      <c r="EZ25" s="45"/>
      <c r="FA25" s="27">
        <v>149.845</v>
      </c>
      <c r="FB25" s="28">
        <v>198.08500000000001</v>
      </c>
      <c r="FC25" s="42">
        <f t="shared" si="59"/>
        <v>347.93</v>
      </c>
      <c r="FE25" s="27">
        <f>CB25</f>
        <v>32.052</v>
      </c>
      <c r="FF25" s="28">
        <f>CC25</f>
        <v>10.766999999999999</v>
      </c>
      <c r="FG25" s="42">
        <f t="shared" si="60"/>
        <v>42.819000000000003</v>
      </c>
      <c r="FI25" s="53">
        <v>8403.3269999999993</v>
      </c>
      <c r="FJ25" s="54">
        <v>844.52099999999996</v>
      </c>
      <c r="FK25" s="55">
        <v>336.95600000000002</v>
      </c>
      <c r="FL25" s="56">
        <f t="shared" si="61"/>
        <v>9584.8040000000001</v>
      </c>
      <c r="FM25" s="57">
        <f t="shared" si="62"/>
        <v>0.87673435993057336</v>
      </c>
      <c r="FN25" s="58">
        <f t="shared" si="63"/>
        <v>8.8110408934809717E-2</v>
      </c>
      <c r="FO25" s="59">
        <f t="shared" si="64"/>
        <v>3.5155231134616841E-2</v>
      </c>
      <c r="FP25" s="61">
        <f t="shared" si="65"/>
        <v>0.99999999999999989</v>
      </c>
      <c r="FR25" s="24">
        <f>FV25*E25</f>
        <v>6508.1909999999998</v>
      </c>
      <c r="FS25" s="25">
        <f>E25*FW25</f>
        <v>3076.614</v>
      </c>
      <c r="FT25" s="26">
        <f t="shared" si="66"/>
        <v>9584.8050000000003</v>
      </c>
      <c r="FV25" s="36">
        <v>0.67901131008925064</v>
      </c>
      <c r="FW25" s="33">
        <v>0.32098868991074936</v>
      </c>
      <c r="FX25" s="34">
        <f t="shared" si="67"/>
        <v>1</v>
      </c>
      <c r="FY25" s="45"/>
      <c r="FZ25" s="44">
        <f t="shared" si="68"/>
        <v>1410.5274999999999</v>
      </c>
      <c r="GA25" s="25">
        <v>1368.1079999999999</v>
      </c>
      <c r="GB25" s="26">
        <v>1452.9469999999999</v>
      </c>
      <c r="GD25" s="44">
        <f t="shared" si="69"/>
        <v>9506.6514999999999</v>
      </c>
      <c r="GE25" s="25">
        <v>9428.4980000000014</v>
      </c>
      <c r="GF25" s="26">
        <v>9584.8050000000003</v>
      </c>
      <c r="GH25" s="44">
        <f t="shared" si="70"/>
        <v>2635.9025000000001</v>
      </c>
      <c r="GI25" s="25">
        <v>2550.2220000000002</v>
      </c>
      <c r="GJ25" s="26">
        <v>2721.5830000000001</v>
      </c>
      <c r="GL25" s="44">
        <f t="shared" si="71"/>
        <v>12142.554</v>
      </c>
      <c r="GM25" s="45">
        <v>11978.720000000001</v>
      </c>
      <c r="GN25" s="46">
        <v>12306.388000000001</v>
      </c>
      <c r="GP25" s="44">
        <f t="shared" si="72"/>
        <v>7190.8189999999995</v>
      </c>
      <c r="GQ25" s="25">
        <v>7206.0039999999999</v>
      </c>
      <c r="GR25" s="26">
        <v>7175.634</v>
      </c>
      <c r="GS25" s="25"/>
      <c r="GT25" s="44">
        <f t="shared" si="73"/>
        <v>11087.0875</v>
      </c>
      <c r="GU25" s="25">
        <v>11079.482</v>
      </c>
      <c r="GV25" s="26">
        <v>11094.692999999999</v>
      </c>
      <c r="GW25" s="25"/>
      <c r="GX25" s="61">
        <v>0.59392486119264409</v>
      </c>
      <c r="GY25" s="62"/>
      <c r="GZ25" s="121"/>
    </row>
    <row r="26" spans="1:209">
      <c r="A26" s="1"/>
      <c r="B26" s="23" t="s">
        <v>205</v>
      </c>
      <c r="C26" s="24">
        <v>8467.0679999999993</v>
      </c>
      <c r="D26" s="25">
        <f t="shared" si="0"/>
        <v>7792.3765000000003</v>
      </c>
      <c r="E26" s="25">
        <v>7011.7110000000002</v>
      </c>
      <c r="F26" s="25">
        <v>3649.9969999999998</v>
      </c>
      <c r="G26" s="25">
        <v>5167.1139999999996</v>
      </c>
      <c r="H26" s="25">
        <f t="shared" si="1"/>
        <v>12117.064999999999</v>
      </c>
      <c r="I26" s="26">
        <f t="shared" si="2"/>
        <v>10661.708000000001</v>
      </c>
      <c r="J26" s="25"/>
      <c r="K26" s="27">
        <v>226.50200000000001</v>
      </c>
      <c r="L26" s="28">
        <v>63.516999999999996</v>
      </c>
      <c r="M26" s="28">
        <v>0</v>
      </c>
      <c r="N26" s="29">
        <f t="shared" si="3"/>
        <v>290.01900000000001</v>
      </c>
      <c r="O26" s="28">
        <v>144.39099999999999</v>
      </c>
      <c r="P26" s="29">
        <f t="shared" si="4"/>
        <v>145.62800000000001</v>
      </c>
      <c r="Q26" s="28">
        <v>3.2610000000000001</v>
      </c>
      <c r="R26" s="29">
        <f t="shared" si="5"/>
        <v>142.36700000000002</v>
      </c>
      <c r="S26" s="28">
        <v>8.5259999999999998</v>
      </c>
      <c r="T26" s="28">
        <v>3.6150000000000002</v>
      </c>
      <c r="U26" s="28">
        <v>0</v>
      </c>
      <c r="V26" s="29">
        <f t="shared" si="6"/>
        <v>154.50800000000004</v>
      </c>
      <c r="W26" s="28">
        <v>35.901000000000003</v>
      </c>
      <c r="X26" s="30">
        <f t="shared" si="7"/>
        <v>118.60700000000003</v>
      </c>
      <c r="Y26" s="28"/>
      <c r="Z26" s="31">
        <f t="shared" si="8"/>
        <v>2.9067127339137168E-2</v>
      </c>
      <c r="AA26" s="32">
        <f t="shared" si="9"/>
        <v>8.151171853670057E-3</v>
      </c>
      <c r="AB26" s="33">
        <f t="shared" si="10"/>
        <v>0.47786272173682809</v>
      </c>
      <c r="AC26" s="33">
        <f t="shared" si="11"/>
        <v>0.48364903113433483</v>
      </c>
      <c r="AD26" s="33">
        <f t="shared" si="12"/>
        <v>0.49786738110261736</v>
      </c>
      <c r="AE26" s="32">
        <f t="shared" si="13"/>
        <v>1.8529777148216593E-2</v>
      </c>
      <c r="AF26" s="32">
        <f t="shared" si="14"/>
        <v>1.5220902121451656E-2</v>
      </c>
      <c r="AG26" s="32">
        <f>X26/DV26</f>
        <v>2.7379074618810444E-2</v>
      </c>
      <c r="AH26" s="32">
        <f>(P26+S26+T26)/DV26</f>
        <v>3.6419176132396106E-2</v>
      </c>
      <c r="AI26" s="32">
        <f>R26/DV26</f>
        <v>3.2863799912789177E-2</v>
      </c>
      <c r="AJ26" s="34">
        <f>X26/FZ26</f>
        <v>0.10063384550901307</v>
      </c>
      <c r="AK26" s="35"/>
      <c r="AL26" s="36">
        <f t="shared" si="15"/>
        <v>0.23418520617040586</v>
      </c>
      <c r="AM26" s="33">
        <f t="shared" si="16"/>
        <v>0.13394788568020277</v>
      </c>
      <c r="AN26" s="34">
        <f t="shared" si="17"/>
        <v>6.767024491199293E-2</v>
      </c>
      <c r="AO26" s="28"/>
      <c r="AP26" s="36">
        <f t="shared" si="18"/>
        <v>0.73692626521543736</v>
      </c>
      <c r="AQ26" s="33">
        <f t="shared" si="19"/>
        <v>0.72166497439242239</v>
      </c>
      <c r="AR26" s="33">
        <f t="shared" si="20"/>
        <v>0.12167175225237356</v>
      </c>
      <c r="AS26" s="33">
        <f t="shared" si="21"/>
        <v>0.43668617046656533</v>
      </c>
      <c r="AT26" s="33">
        <f t="shared" si="22"/>
        <v>0.11369614605669875</v>
      </c>
      <c r="AU26" s="37">
        <v>1.56</v>
      </c>
      <c r="AV26" s="38">
        <v>1.37</v>
      </c>
      <c r="AW26" s="28"/>
      <c r="AX26" s="36">
        <f>GB26/C26</f>
        <v>0.14526811406262474</v>
      </c>
      <c r="AY26" s="33">
        <v>0.13250000000000001</v>
      </c>
      <c r="AZ26" s="33">
        <f t="shared" si="23"/>
        <v>0.25038576025428588</v>
      </c>
      <c r="BA26" s="33">
        <f t="shared" si="24"/>
        <v>0.25038576025428588</v>
      </c>
      <c r="BB26" s="34">
        <f t="shared" si="25"/>
        <v>0.27516030160526639</v>
      </c>
      <c r="BC26" s="33"/>
      <c r="BD26" s="36">
        <f t="shared" si="26"/>
        <v>0.19716873442657171</v>
      </c>
      <c r="BE26" s="33">
        <f t="shared" si="27"/>
        <v>0.20099898242730227</v>
      </c>
      <c r="BF26" s="34">
        <f t="shared" si="28"/>
        <v>0.22572583590987957</v>
      </c>
      <c r="BG26" s="25"/>
      <c r="BH26" s="39">
        <v>2.9000000000000001E-2</v>
      </c>
      <c r="BI26" s="63">
        <f t="shared" si="74"/>
        <v>1.6312500000000001E-2</v>
      </c>
      <c r="BJ26" s="64">
        <f t="shared" si="75"/>
        <v>2.1750000000000002E-2</v>
      </c>
      <c r="BK26" s="39"/>
      <c r="BL26" s="33"/>
      <c r="BM26" s="39">
        <f t="shared" si="31"/>
        <v>4.0856234426571686E-2</v>
      </c>
      <c r="BN26" s="34">
        <f t="shared" si="32"/>
        <v>2.4248982427302279E-2</v>
      </c>
      <c r="BO26" s="34">
        <f t="shared" si="33"/>
        <v>2.1725835909879559E-2</v>
      </c>
      <c r="BP26" s="28"/>
      <c r="BQ26" s="31">
        <f>Q26/GD26</f>
        <v>5.1382821876508214E-4</v>
      </c>
      <c r="BR26" s="33">
        <f t="shared" si="34"/>
        <v>2.0669459779804649E-2</v>
      </c>
      <c r="BS26" s="32">
        <f>FC26/E26</f>
        <v>1.635863200864953E-2</v>
      </c>
      <c r="BT26" s="33">
        <f t="shared" si="35"/>
        <v>9.0628669132903419E-2</v>
      </c>
      <c r="BU26" s="33">
        <f t="shared" si="36"/>
        <v>0.67701820568474647</v>
      </c>
      <c r="BV26" s="34">
        <f t="shared" si="37"/>
        <v>0.78758984958132405</v>
      </c>
      <c r="BW26" s="28"/>
      <c r="BX26" s="27">
        <v>54.045999999999999</v>
      </c>
      <c r="BY26" s="28">
        <v>57.591999999999999</v>
      </c>
      <c r="BZ26" s="29">
        <f t="shared" si="38"/>
        <v>111.63800000000001</v>
      </c>
      <c r="CA26" s="25">
        <v>7011.7110000000002</v>
      </c>
      <c r="CB26" s="28">
        <v>17.358000000000001</v>
      </c>
      <c r="CC26" s="28">
        <v>18.273</v>
      </c>
      <c r="CD26" s="29">
        <f t="shared" si="39"/>
        <v>6976.08</v>
      </c>
      <c r="CE26" s="28">
        <v>851.03500000000008</v>
      </c>
      <c r="CF26" s="28">
        <v>416.96500000000003</v>
      </c>
      <c r="CG26" s="29">
        <f t="shared" si="40"/>
        <v>1268</v>
      </c>
      <c r="CH26" s="28">
        <v>20.873000000000001</v>
      </c>
      <c r="CI26" s="28">
        <v>0</v>
      </c>
      <c r="CJ26" s="28">
        <v>98.438999999999993</v>
      </c>
      <c r="CK26" s="28">
        <v>-7.9620000000014528</v>
      </c>
      <c r="CL26" s="29">
        <f t="shared" si="41"/>
        <v>8467.0679999999993</v>
      </c>
      <c r="CM26" s="28">
        <v>1.1950000000000001</v>
      </c>
      <c r="CN26" s="25">
        <v>5167.1139999999996</v>
      </c>
      <c r="CO26" s="29">
        <f t="shared" si="42"/>
        <v>5168.3089999999993</v>
      </c>
      <c r="CP26" s="28">
        <v>1871.258</v>
      </c>
      <c r="CQ26" s="28">
        <v>77.083000000000084</v>
      </c>
      <c r="CR26" s="29">
        <f t="shared" si="43"/>
        <v>1948.3410000000001</v>
      </c>
      <c r="CS26" s="28">
        <v>120.423</v>
      </c>
      <c r="CT26" s="28">
        <v>1229.9949999999999</v>
      </c>
      <c r="CU26" s="42">
        <f t="shared" si="44"/>
        <v>8467.0679999999993</v>
      </c>
      <c r="CV26" s="28"/>
      <c r="CW26" s="43">
        <v>962.67300000000012</v>
      </c>
      <c r="CX26" s="28"/>
      <c r="CY26" s="24">
        <v>225</v>
      </c>
      <c r="CZ26" s="25">
        <v>450</v>
      </c>
      <c r="DA26" s="25">
        <v>500</v>
      </c>
      <c r="DB26" s="25">
        <v>325</v>
      </c>
      <c r="DC26" s="25">
        <v>375</v>
      </c>
      <c r="DD26" s="25">
        <v>120</v>
      </c>
      <c r="DE26" s="26">
        <f t="shared" si="45"/>
        <v>1995</v>
      </c>
      <c r="DF26" s="34">
        <f t="shared" si="46"/>
        <v>0.23561875255991804</v>
      </c>
      <c r="DG26" s="25"/>
      <c r="DH26" s="44" t="s">
        <v>198</v>
      </c>
      <c r="DI26" s="45">
        <v>67</v>
      </c>
      <c r="DJ26" s="46">
        <v>5</v>
      </c>
      <c r="DK26" s="45" t="s">
        <v>170</v>
      </c>
      <c r="DL26" s="47" t="s">
        <v>171</v>
      </c>
      <c r="DM26" s="45"/>
      <c r="DN26" s="39" t="s">
        <v>178</v>
      </c>
      <c r="DO26" s="65" t="s">
        <v>181</v>
      </c>
      <c r="DP26" s="66" t="s">
        <v>182</v>
      </c>
      <c r="DQ26" s="25"/>
      <c r="DR26" s="24">
        <v>1212.789</v>
      </c>
      <c r="DS26" s="25">
        <v>1212.789</v>
      </c>
      <c r="DT26" s="26">
        <v>1332.789</v>
      </c>
      <c r="DU26" s="25"/>
      <c r="DV26" s="44">
        <f t="shared" si="47"/>
        <v>4332.0309999999999</v>
      </c>
      <c r="DW26" s="25">
        <v>3820.38</v>
      </c>
      <c r="DX26" s="26">
        <v>4843.6819999999998</v>
      </c>
      <c r="DY26" s="25"/>
      <c r="DZ26" s="24">
        <v>1209.086</v>
      </c>
      <c r="EA26" s="25">
        <v>1232.5740000000001</v>
      </c>
      <c r="EB26" s="25">
        <v>1384.2049999999999</v>
      </c>
      <c r="EC26" s="67">
        <v>6132.24</v>
      </c>
      <c r="ED26" s="25"/>
      <c r="EE26" s="24">
        <v>476.38900000000001</v>
      </c>
      <c r="EF26" s="25">
        <v>52.953000000000003</v>
      </c>
      <c r="EG26" s="25">
        <v>405.24799999999999</v>
      </c>
      <c r="EH26" s="25">
        <v>184.84899999999999</v>
      </c>
      <c r="EI26" s="25">
        <v>966.73099999999999</v>
      </c>
      <c r="EJ26" s="25">
        <v>120.173</v>
      </c>
      <c r="EK26" s="25">
        <v>33.045000000000002</v>
      </c>
      <c r="EL26" s="25">
        <v>25.267000000000735</v>
      </c>
      <c r="EM26" s="26">
        <v>4747.0559999999996</v>
      </c>
      <c r="EN26" s="26">
        <f t="shared" si="48"/>
        <v>7011.7110000000002</v>
      </c>
      <c r="EO26" s="45"/>
      <c r="EP26" s="36">
        <f t="shared" si="49"/>
        <v>6.7941904622138588E-2</v>
      </c>
      <c r="EQ26" s="33">
        <f t="shared" si="50"/>
        <v>7.5520796564490468E-3</v>
      </c>
      <c r="ER26" s="33">
        <f t="shared" si="51"/>
        <v>5.7795878923133023E-2</v>
      </c>
      <c r="ES26" s="33">
        <f t="shared" si="52"/>
        <v>2.6362894876870994E-2</v>
      </c>
      <c r="ET26" s="33">
        <f t="shared" si="53"/>
        <v>0.13787376576130989</v>
      </c>
      <c r="EU26" s="33">
        <f t="shared" si="54"/>
        <v>1.7138898052130213E-2</v>
      </c>
      <c r="EV26" s="33">
        <f t="shared" si="55"/>
        <v>4.7128297215900655E-3</v>
      </c>
      <c r="EW26" s="33">
        <f t="shared" si="56"/>
        <v>3.6035427016317036E-3</v>
      </c>
      <c r="EX26" s="33">
        <f t="shared" si="57"/>
        <v>0.67701820568474647</v>
      </c>
      <c r="EY26" s="39">
        <f t="shared" si="58"/>
        <v>0.99999999999999989</v>
      </c>
      <c r="EZ26" s="45"/>
      <c r="FA26" s="27">
        <v>92.960000000000008</v>
      </c>
      <c r="FB26" s="28">
        <v>21.742000000000001</v>
      </c>
      <c r="FC26" s="42">
        <f t="shared" si="59"/>
        <v>114.70200000000001</v>
      </c>
      <c r="FE26" s="27">
        <f>CB26</f>
        <v>17.358000000000001</v>
      </c>
      <c r="FF26" s="28">
        <f>CC26</f>
        <v>18.273</v>
      </c>
      <c r="FG26" s="42">
        <f t="shared" si="60"/>
        <v>35.631</v>
      </c>
      <c r="FI26" s="53">
        <v>5965.9530000000004</v>
      </c>
      <c r="FJ26" s="54">
        <v>910.39</v>
      </c>
      <c r="FK26" s="55">
        <v>114.027</v>
      </c>
      <c r="FL26" s="56">
        <f t="shared" si="61"/>
        <v>6990.3700000000008</v>
      </c>
      <c r="FM26" s="57">
        <f t="shared" si="62"/>
        <v>0.85345310763235704</v>
      </c>
      <c r="FN26" s="58">
        <f t="shared" si="63"/>
        <v>0.13023488027100139</v>
      </c>
      <c r="FO26" s="59">
        <f t="shared" si="64"/>
        <v>1.6312012096641522E-2</v>
      </c>
      <c r="FP26" s="61">
        <f t="shared" si="65"/>
        <v>1</v>
      </c>
      <c r="FR26" s="24">
        <f>FV26*E26</f>
        <v>4747.0559999999996</v>
      </c>
      <c r="FS26" s="25">
        <f>E26*FW26</f>
        <v>2264.6550000000007</v>
      </c>
      <c r="FT26" s="26">
        <f t="shared" si="66"/>
        <v>7011.7110000000002</v>
      </c>
      <c r="FV26" s="36">
        <v>0.67701820568474647</v>
      </c>
      <c r="FW26" s="33">
        <v>0.32298179431525353</v>
      </c>
      <c r="FX26" s="34">
        <f t="shared" si="67"/>
        <v>1</v>
      </c>
      <c r="FY26" s="45"/>
      <c r="FZ26" s="44">
        <f t="shared" si="68"/>
        <v>1178.5994999999998</v>
      </c>
      <c r="GA26" s="25">
        <v>1127.204</v>
      </c>
      <c r="GB26" s="26">
        <v>1229.9949999999999</v>
      </c>
      <c r="GD26" s="44">
        <f t="shared" si="69"/>
        <v>6346.4790000000003</v>
      </c>
      <c r="GE26" s="25">
        <v>5681.2470000000003</v>
      </c>
      <c r="GF26" s="26">
        <v>7011.7110000000002</v>
      </c>
      <c r="GH26" s="44">
        <f t="shared" si="70"/>
        <v>3685.5204999999996</v>
      </c>
      <c r="GI26" s="25">
        <v>3721.0439999999999</v>
      </c>
      <c r="GJ26" s="26">
        <v>3649.9969999999998</v>
      </c>
      <c r="GL26" s="44">
        <f t="shared" si="71"/>
        <v>10031.999500000002</v>
      </c>
      <c r="GM26" s="45">
        <v>9402.2910000000011</v>
      </c>
      <c r="GN26" s="46">
        <v>10661.708000000001</v>
      </c>
      <c r="GP26" s="44">
        <f t="shared" si="72"/>
        <v>5003.3649999999998</v>
      </c>
      <c r="GQ26" s="25">
        <v>4839.616</v>
      </c>
      <c r="GR26" s="26">
        <v>5167.1139999999996</v>
      </c>
      <c r="GS26" s="25"/>
      <c r="GT26" s="44">
        <f t="shared" si="73"/>
        <v>7792.3765000000003</v>
      </c>
      <c r="GU26" s="25">
        <v>7117.6850000000004</v>
      </c>
      <c r="GV26" s="26">
        <v>8467.0679999999993</v>
      </c>
      <c r="GW26" s="25"/>
      <c r="GX26" s="61">
        <v>0.57206130858993931</v>
      </c>
      <c r="GY26" s="62"/>
      <c r="GZ26" s="121"/>
      <c r="HA26" s="122"/>
    </row>
    <row r="27" spans="1:209">
      <c r="A27" s="1"/>
      <c r="B27" s="23" t="s">
        <v>206</v>
      </c>
      <c r="C27" s="24">
        <v>4189.384</v>
      </c>
      <c r="D27" s="25">
        <f t="shared" si="0"/>
        <v>4104.0609999999997</v>
      </c>
      <c r="E27" s="25">
        <v>3370.0909999999999</v>
      </c>
      <c r="F27" s="25">
        <v>763.55799999999999</v>
      </c>
      <c r="G27" s="25">
        <v>2933.3139999999999</v>
      </c>
      <c r="H27" s="25">
        <f t="shared" si="1"/>
        <v>4952.942</v>
      </c>
      <c r="I27" s="26">
        <f t="shared" si="2"/>
        <v>4133.6489999999994</v>
      </c>
      <c r="J27" s="25"/>
      <c r="K27" s="27">
        <v>121.84099999999999</v>
      </c>
      <c r="L27" s="28">
        <v>20.821999999999999</v>
      </c>
      <c r="M27" s="28">
        <v>0.80200000000000005</v>
      </c>
      <c r="N27" s="29">
        <f t="shared" si="3"/>
        <v>143.46499999999997</v>
      </c>
      <c r="O27" s="28">
        <v>55.682000000000002</v>
      </c>
      <c r="P27" s="29">
        <f t="shared" si="4"/>
        <v>87.782999999999973</v>
      </c>
      <c r="Q27" s="28">
        <v>11.067</v>
      </c>
      <c r="R27" s="29">
        <f t="shared" si="5"/>
        <v>76.71599999999998</v>
      </c>
      <c r="S27" s="28">
        <v>4.1269999999999998</v>
      </c>
      <c r="T27" s="28">
        <v>5.9050000000000002</v>
      </c>
      <c r="U27" s="28">
        <v>0</v>
      </c>
      <c r="V27" s="29">
        <f t="shared" si="6"/>
        <v>86.747999999999976</v>
      </c>
      <c r="W27" s="28">
        <v>22.248999999999999</v>
      </c>
      <c r="X27" s="30">
        <f t="shared" si="7"/>
        <v>64.498999999999981</v>
      </c>
      <c r="Y27" s="28"/>
      <c r="Z27" s="31">
        <f t="shared" si="8"/>
        <v>2.9687911558819422E-2</v>
      </c>
      <c r="AA27" s="32">
        <f t="shared" si="9"/>
        <v>5.0735113342613575E-3</v>
      </c>
      <c r="AB27" s="33">
        <f t="shared" si="10"/>
        <v>0.36275627536694532</v>
      </c>
      <c r="AC27" s="33">
        <f t="shared" si="11"/>
        <v>0.37726977071928025</v>
      </c>
      <c r="AD27" s="33">
        <f t="shared" si="12"/>
        <v>0.38812253859826445</v>
      </c>
      <c r="AE27" s="32">
        <f t="shared" si="13"/>
        <v>1.3567537129686913E-2</v>
      </c>
      <c r="AF27" s="32">
        <f t="shared" si="14"/>
        <v>1.571589701030272E-2</v>
      </c>
      <c r="AG27" s="32">
        <f>X27/DV27</f>
        <v>2.7878596124512486E-2</v>
      </c>
      <c r="AH27" s="32">
        <f>(P27+S27+T27)/DV27</f>
        <v>4.2278870678912679E-2</v>
      </c>
      <c r="AI27" s="32">
        <f>R27/DV27</f>
        <v>3.3159186658523389E-2</v>
      </c>
      <c r="AJ27" s="34">
        <f>X27/FZ27</f>
        <v>9.2470358847901793E-2</v>
      </c>
      <c r="AK27" s="35"/>
      <c r="AL27" s="36">
        <f t="shared" si="15"/>
        <v>6.3904525197282624E-2</v>
      </c>
      <c r="AM27" s="33">
        <f t="shared" si="16"/>
        <v>9.6798715569894028E-2</v>
      </c>
      <c r="AN27" s="34">
        <f t="shared" si="17"/>
        <v>1.5452754133727674E-2</v>
      </c>
      <c r="AO27" s="28"/>
      <c r="AP27" s="36">
        <f t="shared" si="18"/>
        <v>0.87039608129276036</v>
      </c>
      <c r="AQ27" s="33">
        <f t="shared" si="19"/>
        <v>0.85763196119111829</v>
      </c>
      <c r="AR27" s="33">
        <f t="shared" si="20"/>
        <v>-5.001618376353182E-2</v>
      </c>
      <c r="AS27" s="33">
        <f t="shared" si="21"/>
        <v>0.20736055706519144</v>
      </c>
      <c r="AT27" s="33">
        <f t="shared" si="22"/>
        <v>0.16624663673704773</v>
      </c>
      <c r="AU27" s="37">
        <v>2.2400000000000002</v>
      </c>
      <c r="AV27" s="38">
        <v>1.333</v>
      </c>
      <c r="AW27" s="28"/>
      <c r="AX27" s="36">
        <f>GB27/C27</f>
        <v>0.17315743794314392</v>
      </c>
      <c r="AY27" s="33">
        <v>0.16300000000000001</v>
      </c>
      <c r="AZ27" s="33">
        <f t="shared" si="23"/>
        <v>0.3002835481271634</v>
      </c>
      <c r="BA27" s="33">
        <f t="shared" si="24"/>
        <v>0.3002835481271634</v>
      </c>
      <c r="BB27" s="34">
        <f t="shared" si="25"/>
        <v>0.3002835481271634</v>
      </c>
      <c r="BC27" s="33"/>
      <c r="BD27" s="36">
        <f t="shared" si="26"/>
        <v>0.26782980921524913</v>
      </c>
      <c r="BE27" s="33">
        <f t="shared" si="27"/>
        <v>0.26973651725722708</v>
      </c>
      <c r="BF27" s="34">
        <f t="shared" si="28"/>
        <v>0.27230525560142965</v>
      </c>
      <c r="BG27" s="25"/>
      <c r="BH27" s="39">
        <v>0.02</v>
      </c>
      <c r="BI27" s="63">
        <f t="shared" si="74"/>
        <v>1.125E-2</v>
      </c>
      <c r="BJ27" s="64">
        <f t="shared" si="75"/>
        <v>1.4999999999999999E-2</v>
      </c>
      <c r="BK27" s="39">
        <v>1.4999999999999999E-2</v>
      </c>
      <c r="BL27" s="33"/>
      <c r="BM27" s="39">
        <f t="shared" si="31"/>
        <v>0.1165798092152491</v>
      </c>
      <c r="BN27" s="34">
        <f t="shared" si="32"/>
        <v>9.9736517257227097E-2</v>
      </c>
      <c r="BO27" s="34">
        <f t="shared" si="33"/>
        <v>7.7305255601429645E-2</v>
      </c>
      <c r="BP27" s="28"/>
      <c r="BQ27" s="31">
        <f>Q27/GD27</f>
        <v>3.3855663581101401E-3</v>
      </c>
      <c r="BR27" s="33">
        <f t="shared" si="34"/>
        <v>0.11314215611102596</v>
      </c>
      <c r="BS27" s="32">
        <f>FC27/E27</f>
        <v>3.1973023873836048E-2</v>
      </c>
      <c r="BT27" s="33">
        <f t="shared" si="35"/>
        <v>0.13921824752351161</v>
      </c>
      <c r="BU27" s="33">
        <f t="shared" si="36"/>
        <v>0.66516393770969395</v>
      </c>
      <c r="BV27" s="34">
        <f t="shared" si="37"/>
        <v>0.72701407400579987</v>
      </c>
      <c r="BW27" s="28"/>
      <c r="BX27" s="27">
        <v>77.007999999999996</v>
      </c>
      <c r="BY27" s="28">
        <v>80.736000000000004</v>
      </c>
      <c r="BZ27" s="29">
        <f t="shared" si="38"/>
        <v>157.744</v>
      </c>
      <c r="CA27" s="25">
        <v>3370.0909999999999</v>
      </c>
      <c r="CB27" s="28">
        <v>41.110999999999997</v>
      </c>
      <c r="CC27" s="28">
        <v>7.4450000000000003</v>
      </c>
      <c r="CD27" s="29">
        <f t="shared" si="39"/>
        <v>3321.5349999999999</v>
      </c>
      <c r="CE27" s="28">
        <v>529.70600000000002</v>
      </c>
      <c r="CF27" s="28">
        <v>158.41200000000001</v>
      </c>
      <c r="CG27" s="29">
        <f t="shared" si="40"/>
        <v>688.11800000000005</v>
      </c>
      <c r="CH27" s="28">
        <v>0</v>
      </c>
      <c r="CI27" s="28">
        <v>0</v>
      </c>
      <c r="CJ27" s="28">
        <v>16.654</v>
      </c>
      <c r="CK27" s="28">
        <v>5.3329999999999664</v>
      </c>
      <c r="CL27" s="29">
        <f t="shared" si="41"/>
        <v>4189.384</v>
      </c>
      <c r="CM27" s="28">
        <v>0</v>
      </c>
      <c r="CN27" s="25">
        <v>2933.3139999999999</v>
      </c>
      <c r="CO27" s="29">
        <f t="shared" si="42"/>
        <v>2933.3139999999999</v>
      </c>
      <c r="CP27" s="28">
        <v>486.93400000000003</v>
      </c>
      <c r="CQ27" s="28">
        <v>43.713000000000193</v>
      </c>
      <c r="CR27" s="29">
        <f t="shared" si="43"/>
        <v>530.64700000000016</v>
      </c>
      <c r="CS27" s="28">
        <v>0</v>
      </c>
      <c r="CT27" s="28">
        <v>725.423</v>
      </c>
      <c r="CU27" s="42">
        <f t="shared" si="44"/>
        <v>4189.384</v>
      </c>
      <c r="CV27" s="28"/>
      <c r="CW27" s="43">
        <v>696.471</v>
      </c>
      <c r="CX27" s="28"/>
      <c r="CY27" s="24">
        <v>140</v>
      </c>
      <c r="CZ27" s="25">
        <v>155</v>
      </c>
      <c r="DA27" s="25">
        <v>60</v>
      </c>
      <c r="DB27" s="25">
        <v>50</v>
      </c>
      <c r="DC27" s="25">
        <v>80</v>
      </c>
      <c r="DD27" s="25">
        <v>0</v>
      </c>
      <c r="DE27" s="26">
        <f t="shared" si="45"/>
        <v>485</v>
      </c>
      <c r="DF27" s="34">
        <f t="shared" si="46"/>
        <v>0.1157688099252778</v>
      </c>
      <c r="DG27" s="25"/>
      <c r="DH27" s="44" t="s">
        <v>185</v>
      </c>
      <c r="DI27" s="45">
        <v>28</v>
      </c>
      <c r="DJ27" s="46">
        <v>2</v>
      </c>
      <c r="DK27" s="45" t="s">
        <v>170</v>
      </c>
      <c r="DL27" s="47" t="s">
        <v>171</v>
      </c>
      <c r="DM27" s="45"/>
      <c r="DN27" s="39" t="s">
        <v>178</v>
      </c>
      <c r="DO27" s="36"/>
      <c r="DP27" s="34"/>
      <c r="DQ27" s="25"/>
      <c r="DR27" s="24">
        <v>711.02700000000004</v>
      </c>
      <c r="DS27" s="25">
        <v>711.02700000000004</v>
      </c>
      <c r="DT27" s="26">
        <v>711.02700000000004</v>
      </c>
      <c r="DU27" s="25"/>
      <c r="DV27" s="44">
        <f t="shared" si="47"/>
        <v>2313.567</v>
      </c>
      <c r="DW27" s="25">
        <v>2259.2820000000002</v>
      </c>
      <c r="DX27" s="26">
        <v>2367.8519999999999</v>
      </c>
      <c r="DY27" s="25"/>
      <c r="DZ27" s="24">
        <v>705.14499999999998</v>
      </c>
      <c r="EA27" s="25">
        <v>710.16499999999996</v>
      </c>
      <c r="EB27" s="25">
        <v>716.928</v>
      </c>
      <c r="EC27" s="67">
        <v>2632.81</v>
      </c>
      <c r="ED27" s="25"/>
      <c r="EE27" s="24">
        <v>162.17699999999999</v>
      </c>
      <c r="EF27" s="25">
        <v>27.745000000000001</v>
      </c>
      <c r="EG27" s="25">
        <v>191.102</v>
      </c>
      <c r="EH27" s="25">
        <v>52.795000000000002</v>
      </c>
      <c r="EI27" s="25">
        <v>528.58799999999997</v>
      </c>
      <c r="EJ27" s="25">
        <v>59.975000000000001</v>
      </c>
      <c r="EK27" s="25">
        <v>8.3879999999999999</v>
      </c>
      <c r="EL27" s="25">
        <v>97.658000000000357</v>
      </c>
      <c r="EM27" s="26">
        <v>2241.663</v>
      </c>
      <c r="EN27" s="26">
        <f t="shared" si="48"/>
        <v>3370.0910000000003</v>
      </c>
      <c r="EO27" s="45"/>
      <c r="EP27" s="36">
        <f t="shared" si="49"/>
        <v>4.8122439423742558E-2</v>
      </c>
      <c r="EQ27" s="33">
        <f t="shared" si="50"/>
        <v>8.2327153777153189E-3</v>
      </c>
      <c r="ER27" s="33">
        <f t="shared" si="51"/>
        <v>5.6705293714620755E-2</v>
      </c>
      <c r="ES27" s="33">
        <f t="shared" si="52"/>
        <v>1.5665749085113725E-2</v>
      </c>
      <c r="ET27" s="33">
        <f t="shared" si="53"/>
        <v>0.1568468032465592</v>
      </c>
      <c r="EU27" s="33">
        <f t="shared" si="54"/>
        <v>1.7796255353342089E-2</v>
      </c>
      <c r="EV27" s="33">
        <f t="shared" si="55"/>
        <v>2.4889535623815497E-3</v>
      </c>
      <c r="EW27" s="33">
        <f t="shared" si="56"/>
        <v>2.897785252683098E-2</v>
      </c>
      <c r="EX27" s="33">
        <f t="shared" si="57"/>
        <v>0.66516393770969384</v>
      </c>
      <c r="EY27" s="39">
        <f t="shared" si="58"/>
        <v>1</v>
      </c>
      <c r="EZ27" s="45"/>
      <c r="FA27" s="27">
        <v>13.846</v>
      </c>
      <c r="FB27" s="28">
        <v>93.905999999999992</v>
      </c>
      <c r="FC27" s="42">
        <f t="shared" si="59"/>
        <v>107.752</v>
      </c>
      <c r="FE27" s="27">
        <f>CB27</f>
        <v>41.110999999999997</v>
      </c>
      <c r="FF27" s="28">
        <f>CC27</f>
        <v>7.4450000000000003</v>
      </c>
      <c r="FG27" s="42">
        <f t="shared" si="60"/>
        <v>48.555999999999997</v>
      </c>
      <c r="FI27" s="53">
        <v>2993.3380000000002</v>
      </c>
      <c r="FJ27" s="54">
        <v>283.24099999999999</v>
      </c>
      <c r="FK27" s="55">
        <v>93.509</v>
      </c>
      <c r="FL27" s="56">
        <f t="shared" si="61"/>
        <v>3370.0880000000002</v>
      </c>
      <c r="FM27" s="57">
        <f t="shared" si="62"/>
        <v>0.88820766698080289</v>
      </c>
      <c r="FN27" s="58">
        <f t="shared" si="63"/>
        <v>8.4045579818687224E-2</v>
      </c>
      <c r="FO27" s="59">
        <f t="shared" si="64"/>
        <v>2.7746753200509896E-2</v>
      </c>
      <c r="FP27" s="61">
        <f t="shared" si="65"/>
        <v>1</v>
      </c>
      <c r="FR27" s="24">
        <f>FV27*E27</f>
        <v>2241.663</v>
      </c>
      <c r="FS27" s="25">
        <f>E27*FW27</f>
        <v>1128.4279999999997</v>
      </c>
      <c r="FT27" s="26">
        <f t="shared" si="66"/>
        <v>3370.0909999999994</v>
      </c>
      <c r="FV27" s="36">
        <v>0.66516393770969395</v>
      </c>
      <c r="FW27" s="33">
        <v>0.33483606229030605</v>
      </c>
      <c r="FX27" s="34">
        <f t="shared" si="67"/>
        <v>1</v>
      </c>
      <c r="FY27" s="45"/>
      <c r="FZ27" s="44">
        <f t="shared" si="68"/>
        <v>697.51</v>
      </c>
      <c r="GA27" s="25">
        <v>669.59699999999998</v>
      </c>
      <c r="GB27" s="26">
        <v>725.423</v>
      </c>
      <c r="GD27" s="44">
        <f t="shared" si="69"/>
        <v>3268.877</v>
      </c>
      <c r="GE27" s="25">
        <v>3167.663</v>
      </c>
      <c r="GF27" s="26">
        <v>3370.0909999999999</v>
      </c>
      <c r="GH27" s="44">
        <f t="shared" si="70"/>
        <v>682.36300000000006</v>
      </c>
      <c r="GI27" s="25">
        <v>601.16800000000001</v>
      </c>
      <c r="GJ27" s="26">
        <v>763.55799999999999</v>
      </c>
      <c r="GL27" s="44">
        <f t="shared" si="71"/>
        <v>3951.24</v>
      </c>
      <c r="GM27" s="45">
        <v>3768.8310000000001</v>
      </c>
      <c r="GN27" s="46">
        <v>4133.6489999999994</v>
      </c>
      <c r="GP27" s="44">
        <f t="shared" si="72"/>
        <v>2910.9949999999999</v>
      </c>
      <c r="GQ27" s="25">
        <v>2888.6759999999999</v>
      </c>
      <c r="GR27" s="26">
        <v>2933.3139999999999</v>
      </c>
      <c r="GS27" s="25"/>
      <c r="GT27" s="44">
        <f t="shared" si="73"/>
        <v>4104.0609999999997</v>
      </c>
      <c r="GU27" s="25">
        <v>4018.7379999999998</v>
      </c>
      <c r="GV27" s="26">
        <v>4189.384</v>
      </c>
      <c r="GW27" s="25"/>
      <c r="GX27" s="61">
        <v>0.56520290333853374</v>
      </c>
      <c r="GY27" s="62"/>
      <c r="GZ27" s="121"/>
    </row>
    <row r="28" spans="1:209">
      <c r="A28" s="1"/>
      <c r="B28" s="23" t="s">
        <v>207</v>
      </c>
      <c r="C28" s="24">
        <v>14767.196</v>
      </c>
      <c r="D28" s="25">
        <f t="shared" si="0"/>
        <v>14301.577152810001</v>
      </c>
      <c r="E28" s="25">
        <v>12375.599</v>
      </c>
      <c r="F28" s="25">
        <v>4300</v>
      </c>
      <c r="G28" s="25">
        <v>9536.9009999999998</v>
      </c>
      <c r="H28" s="25">
        <f t="shared" si="1"/>
        <v>19067.196</v>
      </c>
      <c r="I28" s="26">
        <f t="shared" si="2"/>
        <v>16675.599000000002</v>
      </c>
      <c r="J28" s="25"/>
      <c r="K28" s="27">
        <v>322.38299999999998</v>
      </c>
      <c r="L28" s="28">
        <v>81.417000000000002</v>
      </c>
      <c r="M28" s="28">
        <v>0.26400000000000001</v>
      </c>
      <c r="N28" s="29">
        <f t="shared" si="3"/>
        <v>404.06399999999996</v>
      </c>
      <c r="O28" s="28">
        <v>162.49799999999999</v>
      </c>
      <c r="P28" s="29">
        <f t="shared" si="4"/>
        <v>241.56599999999997</v>
      </c>
      <c r="Q28" s="28">
        <v>16.196000000000002</v>
      </c>
      <c r="R28" s="29">
        <f t="shared" si="5"/>
        <v>225.36999999999998</v>
      </c>
      <c r="S28" s="28">
        <v>13.093999999999999</v>
      </c>
      <c r="T28" s="28">
        <v>10.476000000000001</v>
      </c>
      <c r="U28" s="28">
        <v>-3.3220000000000001</v>
      </c>
      <c r="V28" s="29">
        <f t="shared" si="6"/>
        <v>245.61799999999997</v>
      </c>
      <c r="W28" s="28">
        <v>60.149000000000001</v>
      </c>
      <c r="X28" s="30">
        <f t="shared" si="7"/>
        <v>185.46899999999997</v>
      </c>
      <c r="Y28" s="28"/>
      <c r="Z28" s="31">
        <f t="shared" si="8"/>
        <v>2.2541779592235921E-2</v>
      </c>
      <c r="AA28" s="32">
        <f t="shared" si="9"/>
        <v>5.6928686347018052E-3</v>
      </c>
      <c r="AB28" s="33">
        <f t="shared" si="10"/>
        <v>0.37999317173096619</v>
      </c>
      <c r="AC28" s="33">
        <f t="shared" si="11"/>
        <v>0.38953585931469614</v>
      </c>
      <c r="AD28" s="33">
        <f t="shared" si="12"/>
        <v>0.40215906391066764</v>
      </c>
      <c r="AE28" s="32">
        <f t="shared" si="13"/>
        <v>1.1362243357060244E-2</v>
      </c>
      <c r="AF28" s="32">
        <f t="shared" si="14"/>
        <v>1.2968429846463379E-2</v>
      </c>
      <c r="AG28" s="32">
        <f>X28/DV28</f>
        <v>2.5842944758714799E-2</v>
      </c>
      <c r="AH28" s="32">
        <f>(P28+S28+T28)/DV28</f>
        <v>3.6943613226720413E-2</v>
      </c>
      <c r="AI28" s="32">
        <f>R28/DV28</f>
        <v>3.1402684331459998E-2</v>
      </c>
      <c r="AJ28" s="34">
        <f>X28/FZ28</f>
        <v>9.7647401244736115E-2</v>
      </c>
      <c r="AK28" s="35"/>
      <c r="AL28" s="36">
        <f t="shared" si="15"/>
        <v>7.7691039799883607E-2</v>
      </c>
      <c r="AM28" s="33">
        <f t="shared" si="16"/>
        <v>7.7021157984409158E-2</v>
      </c>
      <c r="AN28" s="34">
        <f t="shared" si="17"/>
        <v>6.0440578035860809E-2</v>
      </c>
      <c r="AO28" s="28"/>
      <c r="AP28" s="36">
        <f t="shared" si="18"/>
        <v>0.77062136547895577</v>
      </c>
      <c r="AQ28" s="33">
        <f t="shared" si="19"/>
        <v>0.7525062695698439</v>
      </c>
      <c r="AR28" s="33">
        <f t="shared" si="20"/>
        <v>9.1247925469398514E-2</v>
      </c>
      <c r="AS28" s="33">
        <f t="shared" si="21"/>
        <v>0.3532288052518569</v>
      </c>
      <c r="AT28" s="33">
        <f t="shared" si="22"/>
        <v>0.12115637931534193</v>
      </c>
      <c r="AU28" s="37">
        <v>3.03</v>
      </c>
      <c r="AV28" s="38">
        <v>1.35</v>
      </c>
      <c r="AW28" s="28"/>
      <c r="AX28" s="36">
        <f>GB28/C28</f>
        <v>0.13419825943936817</v>
      </c>
      <c r="AY28" s="33">
        <v>0.12540000000000001</v>
      </c>
      <c r="AZ28" s="33">
        <f t="shared" si="23"/>
        <v>0.25253135478827832</v>
      </c>
      <c r="BA28" s="33">
        <f t="shared" si="24"/>
        <v>0.25253135478827832</v>
      </c>
      <c r="BB28" s="34">
        <f t="shared" si="25"/>
        <v>0.26159062701811464</v>
      </c>
      <c r="BC28" s="33"/>
      <c r="BD28" s="36">
        <f t="shared" si="26"/>
        <v>0.20982638928309419</v>
      </c>
      <c r="BE28" s="33">
        <f t="shared" si="27"/>
        <v>0.21283842412309367</v>
      </c>
      <c r="BF28" s="34">
        <f t="shared" si="28"/>
        <v>0.22446390331905544</v>
      </c>
      <c r="BG28" s="25"/>
      <c r="BH28" s="39">
        <v>0.02</v>
      </c>
      <c r="BI28" s="63">
        <f t="shared" si="74"/>
        <v>1.125E-2</v>
      </c>
      <c r="BJ28" s="64">
        <f t="shared" si="75"/>
        <v>1.4999999999999999E-2</v>
      </c>
      <c r="BK28" s="39"/>
      <c r="BL28" s="33"/>
      <c r="BM28" s="39">
        <f t="shared" si="31"/>
        <v>5.8576389283094166E-2</v>
      </c>
      <c r="BN28" s="34">
        <f t="shared" si="32"/>
        <v>4.2838424123093688E-2</v>
      </c>
      <c r="BO28" s="34">
        <f t="shared" si="33"/>
        <v>2.9463903319055434E-2</v>
      </c>
      <c r="BP28" s="28"/>
      <c r="BQ28" s="31">
        <f>Q28/GD28</f>
        <v>1.357640672627964E-3</v>
      </c>
      <c r="BR28" s="33">
        <f t="shared" si="34"/>
        <v>6.1085631524953242E-2</v>
      </c>
      <c r="BS28" s="32">
        <f>FC28/E28</f>
        <v>1.7530868606844805E-2</v>
      </c>
      <c r="BT28" s="33">
        <f t="shared" si="35"/>
        <v>0.10705812339996328</v>
      </c>
      <c r="BU28" s="33">
        <f t="shared" si="36"/>
        <v>0.74428833707362363</v>
      </c>
      <c r="BV28" s="34">
        <f t="shared" si="37"/>
        <v>0.81022660715216277</v>
      </c>
      <c r="BW28" s="28"/>
      <c r="BX28" s="27">
        <v>10.271000000000001</v>
      </c>
      <c r="BY28" s="28">
        <v>242.20099999999999</v>
      </c>
      <c r="BZ28" s="29">
        <f t="shared" si="38"/>
        <v>252.47199999999998</v>
      </c>
      <c r="CA28" s="25">
        <v>12375.599</v>
      </c>
      <c r="CB28" s="28">
        <v>30.902000000000001</v>
      </c>
      <c r="CC28" s="28">
        <v>13.882</v>
      </c>
      <c r="CD28" s="29">
        <f t="shared" si="39"/>
        <v>12330.815000000001</v>
      </c>
      <c r="CE28" s="28">
        <v>1516.6970000000001</v>
      </c>
      <c r="CF28" s="28">
        <v>566.54200000000003</v>
      </c>
      <c r="CG28" s="29">
        <f t="shared" si="40"/>
        <v>2083.239</v>
      </c>
      <c r="CH28" s="28">
        <v>7.7759999999999998</v>
      </c>
      <c r="CI28" s="28">
        <v>0</v>
      </c>
      <c r="CJ28" s="28">
        <v>83.730999999999995</v>
      </c>
      <c r="CK28" s="28">
        <v>9.1629999999996272</v>
      </c>
      <c r="CL28" s="29">
        <f t="shared" si="41"/>
        <v>14767.196</v>
      </c>
      <c r="CM28" s="28">
        <v>0</v>
      </c>
      <c r="CN28" s="25">
        <v>9536.9009999999998</v>
      </c>
      <c r="CO28" s="29">
        <f t="shared" si="42"/>
        <v>9536.9009999999998</v>
      </c>
      <c r="CP28" s="28">
        <v>3066.1990000000001</v>
      </c>
      <c r="CQ28" s="28">
        <v>111.94700000000012</v>
      </c>
      <c r="CR28" s="29">
        <f t="shared" si="43"/>
        <v>3178.1460000000002</v>
      </c>
      <c r="CS28" s="28">
        <v>70.417000000000002</v>
      </c>
      <c r="CT28" s="28">
        <v>1981.732</v>
      </c>
      <c r="CU28" s="42">
        <f t="shared" si="44"/>
        <v>14767.196</v>
      </c>
      <c r="CV28" s="28"/>
      <c r="CW28" s="43">
        <v>1789.14</v>
      </c>
      <c r="CX28" s="28"/>
      <c r="CY28" s="24">
        <v>650</v>
      </c>
      <c r="CZ28" s="25">
        <v>940</v>
      </c>
      <c r="DA28" s="25">
        <v>200</v>
      </c>
      <c r="DB28" s="25">
        <v>570</v>
      </c>
      <c r="DC28" s="25">
        <v>550</v>
      </c>
      <c r="DD28" s="25">
        <v>200</v>
      </c>
      <c r="DE28" s="26">
        <f t="shared" si="45"/>
        <v>3110</v>
      </c>
      <c r="DF28" s="34">
        <f t="shared" si="46"/>
        <v>0.21060193147026693</v>
      </c>
      <c r="DG28" s="25"/>
      <c r="DH28" s="44" t="s">
        <v>196</v>
      </c>
      <c r="DI28" s="45">
        <v>74.8</v>
      </c>
      <c r="DJ28" s="46">
        <v>7</v>
      </c>
      <c r="DK28" s="45" t="s">
        <v>170</v>
      </c>
      <c r="DL28" s="47" t="s">
        <v>171</v>
      </c>
      <c r="DM28" s="45"/>
      <c r="DN28" s="39" t="s">
        <v>178</v>
      </c>
      <c r="DO28" s="65" t="s">
        <v>181</v>
      </c>
      <c r="DP28" s="66" t="s">
        <v>176</v>
      </c>
      <c r="DQ28" s="25"/>
      <c r="DR28" s="24">
        <v>1951.2819999999999</v>
      </c>
      <c r="DS28" s="25">
        <v>1951.2819999999999</v>
      </c>
      <c r="DT28" s="26">
        <v>2021.2819999999999</v>
      </c>
      <c r="DU28" s="25"/>
      <c r="DV28" s="44">
        <f t="shared" si="47"/>
        <v>7176.7750050023151</v>
      </c>
      <c r="DW28" s="25">
        <v>6626.6600100046298</v>
      </c>
      <c r="DX28" s="26">
        <v>7726.89</v>
      </c>
      <c r="DY28" s="25"/>
      <c r="DZ28" s="24">
        <v>1940.5930000000001</v>
      </c>
      <c r="EA28" s="25">
        <v>1968.45</v>
      </c>
      <c r="EB28" s="25">
        <v>2075.9690000000001</v>
      </c>
      <c r="EC28" s="67">
        <v>9248.5650000000005</v>
      </c>
      <c r="ED28" s="25"/>
      <c r="EE28" s="24">
        <v>877.14800000000002</v>
      </c>
      <c r="EF28" s="25">
        <v>180.41200000000001</v>
      </c>
      <c r="EG28" s="25">
        <v>466.82799999999997</v>
      </c>
      <c r="EH28" s="25">
        <v>60.829000000000001</v>
      </c>
      <c r="EI28" s="25">
        <v>1056.1030000000001</v>
      </c>
      <c r="EJ28" s="25">
        <v>307.839</v>
      </c>
      <c r="EK28" s="25">
        <v>59.309999999999995</v>
      </c>
      <c r="EL28" s="25">
        <v>156.11600000000362</v>
      </c>
      <c r="EM28" s="26">
        <v>9211.0139999999992</v>
      </c>
      <c r="EN28" s="26">
        <f t="shared" si="48"/>
        <v>12375.599000000002</v>
      </c>
      <c r="EO28" s="45"/>
      <c r="EP28" s="36">
        <f t="shared" si="49"/>
        <v>7.0877215721032963E-2</v>
      </c>
      <c r="EQ28" s="33">
        <f t="shared" si="50"/>
        <v>1.4578041838621304E-2</v>
      </c>
      <c r="ER28" s="33">
        <f t="shared" si="51"/>
        <v>3.7721648867258858E-2</v>
      </c>
      <c r="ES28" s="33">
        <f t="shared" si="52"/>
        <v>4.9152368301526245E-3</v>
      </c>
      <c r="ET28" s="33">
        <f t="shared" si="53"/>
        <v>8.5337525884605664E-2</v>
      </c>
      <c r="EU28" s="33">
        <f t="shared" si="54"/>
        <v>2.4874674753116995E-2</v>
      </c>
      <c r="EV28" s="33">
        <f t="shared" si="55"/>
        <v>4.7924952965912992E-3</v>
      </c>
      <c r="EW28" s="33">
        <f t="shared" si="56"/>
        <v>1.2614823734996875E-2</v>
      </c>
      <c r="EX28" s="33">
        <f t="shared" si="57"/>
        <v>0.74428833707362352</v>
      </c>
      <c r="EY28" s="39">
        <f t="shared" si="58"/>
        <v>1</v>
      </c>
      <c r="EZ28" s="45"/>
      <c r="FA28" s="27">
        <v>33.670999999999999</v>
      </c>
      <c r="FB28" s="28">
        <v>183.28399999999999</v>
      </c>
      <c r="FC28" s="42">
        <f t="shared" si="59"/>
        <v>216.95499999999998</v>
      </c>
      <c r="FE28" s="27">
        <f>CB28</f>
        <v>30.902000000000001</v>
      </c>
      <c r="FF28" s="28">
        <f>CC28</f>
        <v>13.882</v>
      </c>
      <c r="FG28" s="42">
        <f t="shared" si="60"/>
        <v>44.783999999999999</v>
      </c>
      <c r="FI28" s="53">
        <v>10963.044</v>
      </c>
      <c r="FJ28" s="54">
        <v>1206.579</v>
      </c>
      <c r="FK28" s="55">
        <v>205.96899999999999</v>
      </c>
      <c r="FL28" s="56">
        <f t="shared" si="61"/>
        <v>12375.591999999999</v>
      </c>
      <c r="FM28" s="57">
        <f t="shared" si="62"/>
        <v>0.88586016733583339</v>
      </c>
      <c r="FN28" s="58">
        <f t="shared" si="63"/>
        <v>9.7496669250246776E-2</v>
      </c>
      <c r="FO28" s="59">
        <f t="shared" si="64"/>
        <v>1.6643163413919918E-2</v>
      </c>
      <c r="FP28" s="61">
        <f t="shared" si="65"/>
        <v>1.0000000000000002</v>
      </c>
      <c r="FR28" s="24">
        <f>FV28*E28</f>
        <v>9211.0139999999992</v>
      </c>
      <c r="FS28" s="25">
        <f>E28*FW28</f>
        <v>3164.5850000000005</v>
      </c>
      <c r="FT28" s="26">
        <f t="shared" si="66"/>
        <v>12375.599</v>
      </c>
      <c r="FV28" s="36">
        <v>0.74428833707362363</v>
      </c>
      <c r="FW28" s="33">
        <v>0.25571166292637637</v>
      </c>
      <c r="FX28" s="34">
        <f t="shared" si="67"/>
        <v>1</v>
      </c>
      <c r="FY28" s="45"/>
      <c r="FZ28" s="44">
        <f t="shared" si="68"/>
        <v>1899.3746647200001</v>
      </c>
      <c r="GA28" s="25">
        <v>1817.0173294399999</v>
      </c>
      <c r="GB28" s="26">
        <v>1981.732</v>
      </c>
      <c r="GD28" s="44">
        <f t="shared" si="69"/>
        <v>11929.51885321</v>
      </c>
      <c r="GE28" s="25">
        <v>11483.43870642</v>
      </c>
      <c r="GF28" s="26">
        <v>12375.599</v>
      </c>
      <c r="GH28" s="44">
        <f t="shared" si="70"/>
        <v>4149.8179770349998</v>
      </c>
      <c r="GI28" s="25">
        <v>3999.63595407</v>
      </c>
      <c r="GJ28" s="26">
        <v>4300</v>
      </c>
      <c r="GL28" s="44">
        <f t="shared" si="71"/>
        <v>16079.336830245</v>
      </c>
      <c r="GM28" s="45">
        <v>15483.07466049</v>
      </c>
      <c r="GN28" s="46">
        <v>16675.599000000002</v>
      </c>
      <c r="GP28" s="44">
        <f t="shared" si="72"/>
        <v>9265.1197135000002</v>
      </c>
      <c r="GQ28" s="25">
        <v>8993.3384270000006</v>
      </c>
      <c r="GR28" s="26">
        <v>9536.9009999999998</v>
      </c>
      <c r="GS28" s="25"/>
      <c r="GT28" s="44">
        <f t="shared" si="73"/>
        <v>14301.577152810001</v>
      </c>
      <c r="GU28" s="25">
        <v>13835.958305620001</v>
      </c>
      <c r="GV28" s="26">
        <v>14767.196</v>
      </c>
      <c r="GW28" s="25"/>
      <c r="GX28" s="61">
        <v>0.52324693191584914</v>
      </c>
      <c r="GY28" s="62"/>
      <c r="GZ28" s="121"/>
    </row>
    <row r="29" spans="1:209">
      <c r="A29" s="1"/>
      <c r="B29" s="23" t="s">
        <v>208</v>
      </c>
      <c r="C29" s="24">
        <v>5571.2209999999995</v>
      </c>
      <c r="D29" s="25">
        <f t="shared" si="0"/>
        <v>4982.3119999999999</v>
      </c>
      <c r="E29" s="25">
        <v>3847.5810000000001</v>
      </c>
      <c r="F29" s="25">
        <v>362.28699999999998</v>
      </c>
      <c r="G29" s="25">
        <v>4042.4549999999999</v>
      </c>
      <c r="H29" s="25">
        <f t="shared" si="1"/>
        <v>5933.5079999999998</v>
      </c>
      <c r="I29" s="26">
        <f t="shared" si="2"/>
        <v>4209.8680000000004</v>
      </c>
      <c r="J29" s="25"/>
      <c r="K29" s="27">
        <v>139.476</v>
      </c>
      <c r="L29" s="28">
        <v>1.9930000000000001</v>
      </c>
      <c r="M29" s="28">
        <v>3.6999999999999998E-2</v>
      </c>
      <c r="N29" s="29">
        <f t="shared" si="3"/>
        <v>141.506</v>
      </c>
      <c r="O29" s="28">
        <v>53.100999999999999</v>
      </c>
      <c r="P29" s="29">
        <f t="shared" si="4"/>
        <v>88.405000000000001</v>
      </c>
      <c r="Q29" s="28">
        <v>0.71700000000000053</v>
      </c>
      <c r="R29" s="29">
        <f t="shared" si="5"/>
        <v>87.688000000000002</v>
      </c>
      <c r="S29" s="28">
        <v>2.8369999999999997</v>
      </c>
      <c r="T29" s="28">
        <v>-1.3069999999999999</v>
      </c>
      <c r="U29" s="28">
        <v>0</v>
      </c>
      <c r="V29" s="29">
        <f t="shared" si="6"/>
        <v>89.218000000000004</v>
      </c>
      <c r="W29" s="28">
        <v>21.192999999999998</v>
      </c>
      <c r="X29" s="30">
        <f t="shared" si="7"/>
        <v>68.025000000000006</v>
      </c>
      <c r="Y29" s="28"/>
      <c r="Z29" s="31">
        <f t="shared" si="8"/>
        <v>2.7994232396525952E-2</v>
      </c>
      <c r="AA29" s="32">
        <f t="shared" si="9"/>
        <v>4.0001509339439203E-4</v>
      </c>
      <c r="AB29" s="33">
        <f t="shared" si="10"/>
        <v>0.37124220475964093</v>
      </c>
      <c r="AC29" s="33">
        <f t="shared" si="11"/>
        <v>0.36788067311889044</v>
      </c>
      <c r="AD29" s="33">
        <f t="shared" si="12"/>
        <v>0.37525617288312862</v>
      </c>
      <c r="AE29" s="32">
        <f t="shared" si="13"/>
        <v>1.0657903399064531E-2</v>
      </c>
      <c r="AF29" s="32">
        <f t="shared" si="14"/>
        <v>1.3653299913774971E-2</v>
      </c>
      <c r="AG29" s="32">
        <f>X29/DV29</f>
        <v>2.7916281932902434E-2</v>
      </c>
      <c r="AH29" s="32">
        <f>(P29+S29+T29)/DV29</f>
        <v>3.6907766492254031E-2</v>
      </c>
      <c r="AI29" s="32">
        <f>R29/DV29</f>
        <v>3.598563660613522E-2</v>
      </c>
      <c r="AJ29" s="34">
        <f>X29/FZ29</f>
        <v>0.12190630821463039</v>
      </c>
      <c r="AK29" s="35"/>
      <c r="AL29" s="36">
        <f t="shared" si="15"/>
        <v>0.16238694722073774</v>
      </c>
      <c r="AM29" s="33">
        <f t="shared" si="16"/>
        <v>0.15197803018714903</v>
      </c>
      <c r="AN29" s="34">
        <f t="shared" si="17"/>
        <v>0.29978003972210604</v>
      </c>
      <c r="AO29" s="28"/>
      <c r="AP29" s="36">
        <f t="shared" si="18"/>
        <v>1.0506484463874834</v>
      </c>
      <c r="AQ29" s="33">
        <f t="shared" si="19"/>
        <v>0.81829718448043609</v>
      </c>
      <c r="AR29" s="33">
        <f t="shared" si="20"/>
        <v>-0.13267309255547405</v>
      </c>
      <c r="AS29" s="33">
        <f t="shared" si="21"/>
        <v>0.17828548548513873</v>
      </c>
      <c r="AT29" s="33">
        <f t="shared" si="22"/>
        <v>0.29379159166545371</v>
      </c>
      <c r="AU29" s="37">
        <v>3.14</v>
      </c>
      <c r="AV29" s="38">
        <v>1.623</v>
      </c>
      <c r="AW29" s="28"/>
      <c r="AX29" s="36">
        <f>GB29/C29</f>
        <v>0.10557039471239787</v>
      </c>
      <c r="AY29" s="33">
        <v>0.10730000000000001</v>
      </c>
      <c r="AZ29" s="33">
        <f t="shared" si="23"/>
        <v>0.21302325235341493</v>
      </c>
      <c r="BA29" s="33">
        <f t="shared" si="24"/>
        <v>0.22790356811371537</v>
      </c>
      <c r="BB29" s="34">
        <f t="shared" si="25"/>
        <v>0.24464392334405338</v>
      </c>
      <c r="BC29" s="33"/>
      <c r="BD29" s="36">
        <f t="shared" si="26"/>
        <v>0.201196990363573</v>
      </c>
      <c r="BE29" s="33">
        <f t="shared" si="27"/>
        <v>0.21630709189368971</v>
      </c>
      <c r="BF29" s="34">
        <f t="shared" si="28"/>
        <v>0.23351891460607765</v>
      </c>
      <c r="BG29" s="25"/>
      <c r="BH29" s="39">
        <v>2.8000000000000001E-2</v>
      </c>
      <c r="BI29" s="36">
        <f t="shared" si="74"/>
        <v>1.575E-2</v>
      </c>
      <c r="BJ29" s="34">
        <f t="shared" si="75"/>
        <v>2.1000000000000001E-2</v>
      </c>
      <c r="BK29" s="39">
        <v>0.01</v>
      </c>
      <c r="BL29" s="33"/>
      <c r="BM29" s="39">
        <f t="shared" si="31"/>
        <v>4.5446990363572998E-2</v>
      </c>
      <c r="BN29" s="34">
        <f t="shared" si="32"/>
        <v>4.0307091893689723E-2</v>
      </c>
      <c r="BO29" s="34">
        <f t="shared" si="33"/>
        <v>3.0518914606077641E-2</v>
      </c>
      <c r="BP29" s="28"/>
      <c r="BQ29" s="31">
        <f>Q29/GD29</f>
        <v>2.0034508532828528E-4</v>
      </c>
      <c r="BR29" s="33">
        <f t="shared" si="34"/>
        <v>7.9724245288263808E-3</v>
      </c>
      <c r="BS29" s="32">
        <f>FC29/E29</f>
        <v>1.4596183939987227E-2</v>
      </c>
      <c r="BT29" s="33">
        <f t="shared" si="35"/>
        <v>9.3157038282964511E-2</v>
      </c>
      <c r="BU29" s="33">
        <f t="shared" si="36"/>
        <v>0.78414749423079066</v>
      </c>
      <c r="BV29" s="34">
        <f t="shared" si="37"/>
        <v>0.80272303074585694</v>
      </c>
      <c r="BW29" s="28"/>
      <c r="BX29" s="27">
        <v>432.6202206399999</v>
      </c>
      <c r="BY29" s="28">
        <v>683.15766447000067</v>
      </c>
      <c r="BZ29" s="29">
        <f t="shared" si="38"/>
        <v>1115.7778851100006</v>
      </c>
      <c r="CA29" s="25">
        <v>3847.5810000000001</v>
      </c>
      <c r="CB29" s="28">
        <v>10.502000000000001</v>
      </c>
      <c r="CC29" s="28">
        <v>4.1950000000000003</v>
      </c>
      <c r="CD29" s="29">
        <f t="shared" si="39"/>
        <v>3832.884</v>
      </c>
      <c r="CE29" s="28">
        <v>521</v>
      </c>
      <c r="CF29" s="28">
        <v>82.680786930000011</v>
      </c>
      <c r="CG29" s="29">
        <f t="shared" si="40"/>
        <v>603.68078693000007</v>
      </c>
      <c r="CH29" s="28">
        <v>0</v>
      </c>
      <c r="CI29" s="28">
        <v>0</v>
      </c>
      <c r="CJ29" s="28">
        <v>18.877099080000004</v>
      </c>
      <c r="CK29" s="28">
        <v>1.2288799983828369E-3</v>
      </c>
      <c r="CL29" s="29">
        <f t="shared" si="41"/>
        <v>5571.2209999999995</v>
      </c>
      <c r="CM29" s="28">
        <v>101.07008888999999</v>
      </c>
      <c r="CN29" s="25">
        <v>4042.4549999999999</v>
      </c>
      <c r="CO29" s="29">
        <f t="shared" si="42"/>
        <v>4143.52508889</v>
      </c>
      <c r="CP29" s="28">
        <v>711.05425184000001</v>
      </c>
      <c r="CQ29" s="28">
        <v>42.983234269999571</v>
      </c>
      <c r="CR29" s="29">
        <f t="shared" si="43"/>
        <v>754.03748610999958</v>
      </c>
      <c r="CS29" s="28">
        <v>85.502425000000002</v>
      </c>
      <c r="CT29" s="28">
        <v>588.15599999999995</v>
      </c>
      <c r="CU29" s="42">
        <f t="shared" si="44"/>
        <v>5571.2209999999995</v>
      </c>
      <c r="CV29" s="28"/>
      <c r="CW29" s="43">
        <v>1636.7778851100006</v>
      </c>
      <c r="CX29" s="28"/>
      <c r="CY29" s="24">
        <v>160</v>
      </c>
      <c r="CZ29" s="25">
        <v>175</v>
      </c>
      <c r="DA29" s="25">
        <v>220</v>
      </c>
      <c r="DB29" s="25">
        <v>90</v>
      </c>
      <c r="DC29" s="25">
        <v>150</v>
      </c>
      <c r="DD29" s="25">
        <v>100</v>
      </c>
      <c r="DE29" s="26">
        <f t="shared" si="45"/>
        <v>895</v>
      </c>
      <c r="DF29" s="34">
        <f t="shared" si="46"/>
        <v>0.16064701077196544</v>
      </c>
      <c r="DG29" s="25"/>
      <c r="DH29" s="44" t="s">
        <v>198</v>
      </c>
      <c r="DI29" s="45">
        <v>18</v>
      </c>
      <c r="DJ29" s="46">
        <v>1</v>
      </c>
      <c r="DK29" s="45" t="s">
        <v>170</v>
      </c>
      <c r="DL29" s="47" t="s">
        <v>171</v>
      </c>
      <c r="DM29" s="45"/>
      <c r="DN29" s="39" t="s">
        <v>178</v>
      </c>
      <c r="DO29" s="36"/>
      <c r="DP29" s="34"/>
      <c r="DQ29" s="25"/>
      <c r="DR29" s="24">
        <v>572.63099999999997</v>
      </c>
      <c r="DS29" s="25">
        <v>612.63099999999997</v>
      </c>
      <c r="DT29" s="26">
        <v>657.63099999999997</v>
      </c>
      <c r="DU29" s="25"/>
      <c r="DV29" s="44">
        <f t="shared" si="47"/>
        <v>2436.75</v>
      </c>
      <c r="DW29" s="25">
        <v>2185.3850000000002</v>
      </c>
      <c r="DX29" s="26">
        <v>2688.1149999999998</v>
      </c>
      <c r="DY29" s="25"/>
      <c r="DZ29" s="24">
        <v>568.63400000000001</v>
      </c>
      <c r="EA29" s="25">
        <v>611.33900000000006</v>
      </c>
      <c r="EB29" s="25">
        <v>659.98400000000004</v>
      </c>
      <c r="EC29" s="67">
        <v>2826.2550000000001</v>
      </c>
      <c r="ED29" s="25"/>
      <c r="EE29" s="24">
        <v>0</v>
      </c>
      <c r="EF29" s="25">
        <v>4.5959511099999997</v>
      </c>
      <c r="EG29" s="25">
        <v>309.88284830000003</v>
      </c>
      <c r="EH29" s="25">
        <v>17.108007069999999</v>
      </c>
      <c r="EI29" s="25">
        <v>411</v>
      </c>
      <c r="EJ29" s="25">
        <v>88.036385240000001</v>
      </c>
      <c r="EK29" s="25">
        <v>0</v>
      </c>
      <c r="EL29" s="25">
        <v>-0.11319172000003164</v>
      </c>
      <c r="EM29" s="26">
        <v>3017.0709999999999</v>
      </c>
      <c r="EN29" s="26">
        <f t="shared" si="48"/>
        <v>3847.5809999999997</v>
      </c>
      <c r="EO29" s="45"/>
      <c r="EP29" s="36">
        <f t="shared" si="49"/>
        <v>0</v>
      </c>
      <c r="EQ29" s="33">
        <f t="shared" si="50"/>
        <v>1.1945040559250084E-3</v>
      </c>
      <c r="ER29" s="33">
        <f t="shared" si="51"/>
        <v>8.0539655513425207E-2</v>
      </c>
      <c r="ES29" s="33">
        <f t="shared" si="52"/>
        <v>4.4464319451624282E-3</v>
      </c>
      <c r="ET29" s="33">
        <f t="shared" si="53"/>
        <v>0.10682036323601765</v>
      </c>
      <c r="EU29" s="33">
        <f t="shared" si="54"/>
        <v>2.288096994969047E-2</v>
      </c>
      <c r="EV29" s="33">
        <f t="shared" si="55"/>
        <v>0</v>
      </c>
      <c r="EW29" s="33">
        <f t="shared" si="56"/>
        <v>-2.9418931011467114E-5</v>
      </c>
      <c r="EX29" s="33">
        <f t="shared" si="57"/>
        <v>0.78414749423079078</v>
      </c>
      <c r="EY29" s="39">
        <f t="shared" si="58"/>
        <v>1.0000000000000002</v>
      </c>
      <c r="EZ29" s="45"/>
      <c r="FA29" s="27">
        <v>42.748999999999995</v>
      </c>
      <c r="FB29" s="28">
        <v>13.411</v>
      </c>
      <c r="FC29" s="42">
        <f t="shared" si="59"/>
        <v>56.16</v>
      </c>
      <c r="FE29" s="27">
        <f>CB29</f>
        <v>10.502000000000001</v>
      </c>
      <c r="FF29" s="28">
        <f>CC29</f>
        <v>4.1950000000000003</v>
      </c>
      <c r="FG29" s="42">
        <f t="shared" si="60"/>
        <v>14.697000000000001</v>
      </c>
      <c r="FI29" s="53">
        <v>3401.14</v>
      </c>
      <c r="FJ29" s="54">
        <v>390.27600000000001</v>
      </c>
      <c r="FK29" s="55">
        <v>56.164000000000001</v>
      </c>
      <c r="FL29" s="56">
        <f t="shared" si="61"/>
        <v>3847.58</v>
      </c>
      <c r="FM29" s="57">
        <f t="shared" si="62"/>
        <v>0.88396862443405988</v>
      </c>
      <c r="FN29" s="58">
        <f t="shared" si="63"/>
        <v>0.10143414821784083</v>
      </c>
      <c r="FO29" s="59">
        <f t="shared" si="64"/>
        <v>1.4597227348099326E-2</v>
      </c>
      <c r="FP29" s="61">
        <f t="shared" si="65"/>
        <v>1</v>
      </c>
      <c r="FR29" s="24">
        <f>FV29*E29</f>
        <v>3017.0709999999999</v>
      </c>
      <c r="FS29" s="25">
        <f>E29*FW29</f>
        <v>830.51000000000022</v>
      </c>
      <c r="FT29" s="26">
        <f t="shared" si="66"/>
        <v>3847.5810000000001</v>
      </c>
      <c r="FV29" s="36">
        <v>0.78414749423079066</v>
      </c>
      <c r="FW29" s="33">
        <v>0.21585250576920934</v>
      </c>
      <c r="FX29" s="34">
        <f t="shared" si="67"/>
        <v>1</v>
      </c>
      <c r="FY29" s="45"/>
      <c r="FZ29" s="44">
        <f t="shared" si="68"/>
        <v>558.01049999999998</v>
      </c>
      <c r="GA29" s="25">
        <v>527.86500000000001</v>
      </c>
      <c r="GB29" s="26">
        <v>588.15599999999995</v>
      </c>
      <c r="GD29" s="44">
        <f t="shared" si="69"/>
        <v>3578.8249999999998</v>
      </c>
      <c r="GE29" s="25">
        <v>3310.069</v>
      </c>
      <c r="GF29" s="26">
        <v>3847.5810000000001</v>
      </c>
      <c r="GH29" s="44">
        <f t="shared" si="70"/>
        <v>353.34349999999995</v>
      </c>
      <c r="GI29" s="25">
        <v>344.4</v>
      </c>
      <c r="GJ29" s="26">
        <v>362.28699999999998</v>
      </c>
      <c r="GL29" s="44">
        <f t="shared" si="71"/>
        <v>3932.1685000000002</v>
      </c>
      <c r="GM29" s="45">
        <v>3654.4690000000001</v>
      </c>
      <c r="GN29" s="46">
        <v>4209.8680000000004</v>
      </c>
      <c r="GP29" s="44">
        <f t="shared" si="72"/>
        <v>3576.2809999999999</v>
      </c>
      <c r="GQ29" s="25">
        <v>3110.107</v>
      </c>
      <c r="GR29" s="26">
        <v>4042.4549999999999</v>
      </c>
      <c r="GS29" s="25"/>
      <c r="GT29" s="44">
        <f t="shared" si="73"/>
        <v>4982.3119999999999</v>
      </c>
      <c r="GU29" s="25">
        <v>4393.4030000000002</v>
      </c>
      <c r="GV29" s="26">
        <v>5571.2209999999995</v>
      </c>
      <c r="GW29" s="25"/>
      <c r="GX29" s="61">
        <v>0.48250015571092941</v>
      </c>
      <c r="GY29" s="62"/>
      <c r="GZ29" s="121"/>
    </row>
    <row r="30" spans="1:209">
      <c r="A30" s="1"/>
      <c r="B30" s="23" t="s">
        <v>209</v>
      </c>
      <c r="C30" s="24">
        <v>2846.6950000000002</v>
      </c>
      <c r="D30" s="25">
        <f t="shared" si="0"/>
        <v>2757.4567712999997</v>
      </c>
      <c r="E30" s="25">
        <v>2389.8939999999998</v>
      </c>
      <c r="F30" s="25">
        <v>644.00800000000004</v>
      </c>
      <c r="G30" s="25">
        <v>1958.6389999999999</v>
      </c>
      <c r="H30" s="25">
        <f t="shared" si="1"/>
        <v>3490.7030000000004</v>
      </c>
      <c r="I30" s="26">
        <f t="shared" si="2"/>
        <v>3033.902</v>
      </c>
      <c r="J30" s="25"/>
      <c r="K30" s="27">
        <v>59.231999999999999</v>
      </c>
      <c r="L30" s="28">
        <v>12.372</v>
      </c>
      <c r="M30" s="28">
        <v>0</v>
      </c>
      <c r="N30" s="29">
        <f t="shared" si="3"/>
        <v>71.603999999999999</v>
      </c>
      <c r="O30" s="28">
        <v>35.034999999999997</v>
      </c>
      <c r="P30" s="29">
        <f t="shared" si="4"/>
        <v>36.569000000000003</v>
      </c>
      <c r="Q30" s="28">
        <v>3.827</v>
      </c>
      <c r="R30" s="29">
        <f t="shared" si="5"/>
        <v>32.742000000000004</v>
      </c>
      <c r="S30" s="28">
        <v>3.5179999999999998</v>
      </c>
      <c r="T30" s="28">
        <v>0.628</v>
      </c>
      <c r="U30" s="28">
        <v>0</v>
      </c>
      <c r="V30" s="29">
        <f t="shared" si="6"/>
        <v>36.888000000000005</v>
      </c>
      <c r="W30" s="28">
        <v>8.6709999999999994</v>
      </c>
      <c r="X30" s="30">
        <f t="shared" si="7"/>
        <v>28.217000000000006</v>
      </c>
      <c r="Y30" s="28"/>
      <c r="Z30" s="31">
        <f t="shared" si="8"/>
        <v>2.1480663130060654E-2</v>
      </c>
      <c r="AA30" s="32">
        <f t="shared" si="9"/>
        <v>4.4867430484385202E-3</v>
      </c>
      <c r="AB30" s="33">
        <f t="shared" si="10"/>
        <v>0.46250825082508246</v>
      </c>
      <c r="AC30" s="33">
        <f t="shared" si="11"/>
        <v>0.46637469715928753</v>
      </c>
      <c r="AD30" s="33">
        <f t="shared" si="12"/>
        <v>0.48928830791575884</v>
      </c>
      <c r="AE30" s="32">
        <f t="shared" si="13"/>
        <v>1.2705548230039084E-2</v>
      </c>
      <c r="AF30" s="32">
        <f t="shared" si="14"/>
        <v>1.0232980003054457E-2</v>
      </c>
      <c r="AG30" s="32">
        <f>X30/DV30</f>
        <v>2.2237178936546177E-2</v>
      </c>
      <c r="AH30" s="32">
        <f>(P30+S30+T30)/DV30</f>
        <v>3.2086569812576723E-2</v>
      </c>
      <c r="AI30" s="32">
        <f>R30/DV30</f>
        <v>2.5803229001679657E-2</v>
      </c>
      <c r="AJ30" s="34">
        <f>X30/FZ30</f>
        <v>7.6862737499141368E-2</v>
      </c>
      <c r="AK30" s="35"/>
      <c r="AL30" s="36">
        <f t="shared" si="15"/>
        <v>8.0857852231125973E-2</v>
      </c>
      <c r="AM30" s="33">
        <f t="shared" si="16"/>
        <v>0.11176257436886491</v>
      </c>
      <c r="AN30" s="34">
        <f t="shared" si="17"/>
        <v>4.6400378557069084E-2</v>
      </c>
      <c r="AO30" s="28"/>
      <c r="AP30" s="36">
        <f t="shared" si="18"/>
        <v>0.81955057420956745</v>
      </c>
      <c r="AQ30" s="33">
        <f t="shared" si="19"/>
        <v>0.79897260679100945</v>
      </c>
      <c r="AR30" s="33">
        <f t="shared" si="20"/>
        <v>4.4671452333319865E-2</v>
      </c>
      <c r="AS30" s="33">
        <f t="shared" si="21"/>
        <v>0.28623087475124659</v>
      </c>
      <c r="AT30" s="33">
        <f t="shared" si="22"/>
        <v>0.12844438901954722</v>
      </c>
      <c r="AU30" s="37">
        <v>5.15</v>
      </c>
      <c r="AV30" s="38">
        <v>1.43</v>
      </c>
      <c r="AW30" s="28"/>
      <c r="AX30" s="36">
        <f>GB30/C30</f>
        <v>0.13284598455401792</v>
      </c>
      <c r="AY30" s="33">
        <v>0.125</v>
      </c>
      <c r="AZ30" s="33">
        <f t="shared" si="23"/>
        <v>0.27347903389522099</v>
      </c>
      <c r="BA30" s="33">
        <f t="shared" si="24"/>
        <v>0.27347903389522099</v>
      </c>
      <c r="BB30" s="34">
        <f t="shared" si="25"/>
        <v>0.27347903389522099</v>
      </c>
      <c r="BC30" s="33"/>
      <c r="BD30" s="36">
        <f t="shared" si="26"/>
        <v>0.23469775212636695</v>
      </c>
      <c r="BE30" s="33">
        <f t="shared" si="27"/>
        <v>0.23846319360064802</v>
      </c>
      <c r="BF30" s="34">
        <f t="shared" si="28"/>
        <v>0.24057690360469824</v>
      </c>
      <c r="BG30" s="25"/>
      <c r="BH30" s="39">
        <v>0.02</v>
      </c>
      <c r="BI30" s="63">
        <f t="shared" si="74"/>
        <v>1.125E-2</v>
      </c>
      <c r="BJ30" s="64">
        <f t="shared" si="75"/>
        <v>1.4999999999999999E-2</v>
      </c>
      <c r="BK30" s="39">
        <v>1.4999999999999999E-2</v>
      </c>
      <c r="BL30" s="33"/>
      <c r="BM30" s="39">
        <f t="shared" si="31"/>
        <v>8.3447752126366931E-2</v>
      </c>
      <c r="BN30" s="34">
        <f t="shared" si="32"/>
        <v>6.8463193600648037E-2</v>
      </c>
      <c r="BO30" s="34">
        <f t="shared" si="33"/>
        <v>4.5576903604698238E-2</v>
      </c>
      <c r="BP30" s="28"/>
      <c r="BQ30" s="31">
        <f>Q30/GD30</f>
        <v>1.6635504927303181E-3</v>
      </c>
      <c r="BR30" s="33">
        <f t="shared" si="34"/>
        <v>9.3994842195750938E-2</v>
      </c>
      <c r="BS30" s="32">
        <f>FC30/E30</f>
        <v>1.4821996289375179E-2</v>
      </c>
      <c r="BT30" s="33">
        <f t="shared" si="35"/>
        <v>9.0469574456130311E-2</v>
      </c>
      <c r="BU30" s="33">
        <f t="shared" si="36"/>
        <v>0.85947619434167377</v>
      </c>
      <c r="BV30" s="34">
        <f t="shared" si="37"/>
        <v>0.88930525771761892</v>
      </c>
      <c r="BW30" s="28"/>
      <c r="BX30" s="27">
        <v>81.543000000000006</v>
      </c>
      <c r="BY30" s="28">
        <v>89.405000000000001</v>
      </c>
      <c r="BZ30" s="29">
        <f t="shared" si="38"/>
        <v>170.94800000000001</v>
      </c>
      <c r="CA30" s="25">
        <v>2389.8939999999998</v>
      </c>
      <c r="CB30" s="28">
        <v>11.861000000000001</v>
      </c>
      <c r="CC30" s="28">
        <v>1.5129999999999999</v>
      </c>
      <c r="CD30" s="29">
        <f t="shared" si="39"/>
        <v>2376.52</v>
      </c>
      <c r="CE30" s="28">
        <v>191.87100000000001</v>
      </c>
      <c r="CF30" s="28">
        <v>100.425</v>
      </c>
      <c r="CG30" s="29">
        <f t="shared" si="40"/>
        <v>292.29599999999999</v>
      </c>
      <c r="CH30" s="28">
        <v>0</v>
      </c>
      <c r="CI30" s="28">
        <v>0</v>
      </c>
      <c r="CJ30" s="28">
        <v>5.3689999999999998</v>
      </c>
      <c r="CK30" s="28">
        <v>1.5620000000003245</v>
      </c>
      <c r="CL30" s="29">
        <f t="shared" si="41"/>
        <v>2846.6950000000002</v>
      </c>
      <c r="CM30" s="28">
        <v>140.56800000000001</v>
      </c>
      <c r="CN30" s="25">
        <v>1958.6389999999999</v>
      </c>
      <c r="CO30" s="29">
        <f t="shared" si="42"/>
        <v>2099.2069999999999</v>
      </c>
      <c r="CP30" s="28">
        <v>352.24</v>
      </c>
      <c r="CQ30" s="28">
        <v>17.076000000000249</v>
      </c>
      <c r="CR30" s="29">
        <f t="shared" si="43"/>
        <v>369.31600000000026</v>
      </c>
      <c r="CS30" s="28">
        <v>0</v>
      </c>
      <c r="CT30" s="28">
        <v>378.17200000000003</v>
      </c>
      <c r="CU30" s="42">
        <f t="shared" si="44"/>
        <v>2846.6950000000002</v>
      </c>
      <c r="CV30" s="28"/>
      <c r="CW30" s="43">
        <v>365.642</v>
      </c>
      <c r="CX30" s="28"/>
      <c r="CY30" s="24">
        <v>150</v>
      </c>
      <c r="CZ30" s="25">
        <v>165</v>
      </c>
      <c r="DA30" s="25">
        <v>175</v>
      </c>
      <c r="DB30" s="25">
        <v>0</v>
      </c>
      <c r="DC30" s="25">
        <v>0</v>
      </c>
      <c r="DD30" s="25">
        <v>0</v>
      </c>
      <c r="DE30" s="26">
        <f t="shared" si="45"/>
        <v>490</v>
      </c>
      <c r="DF30" s="34">
        <f t="shared" si="46"/>
        <v>0.17212943430890909</v>
      </c>
      <c r="DG30" s="25"/>
      <c r="DH30" s="44" t="s">
        <v>190</v>
      </c>
      <c r="DI30" s="45">
        <v>16</v>
      </c>
      <c r="DJ30" s="46">
        <v>2</v>
      </c>
      <c r="DK30" s="45" t="s">
        <v>170</v>
      </c>
      <c r="DL30" s="47" t="s">
        <v>171</v>
      </c>
      <c r="DM30" s="45"/>
      <c r="DN30" s="39" t="s">
        <v>178</v>
      </c>
      <c r="DO30" s="36"/>
      <c r="DP30" s="34"/>
      <c r="DQ30" s="25"/>
      <c r="DR30" s="24">
        <v>374.23500000000001</v>
      </c>
      <c r="DS30" s="25">
        <v>374.23500000000001</v>
      </c>
      <c r="DT30" s="26">
        <v>374.23500000000001</v>
      </c>
      <c r="DU30" s="25"/>
      <c r="DV30" s="44">
        <f t="shared" si="47"/>
        <v>1268.910956759275</v>
      </c>
      <c r="DW30" s="25">
        <v>1169.39891351855</v>
      </c>
      <c r="DX30" s="26">
        <v>1368.423</v>
      </c>
      <c r="DY30" s="25"/>
      <c r="DZ30" s="24">
        <v>370.86</v>
      </c>
      <c r="EA30" s="25">
        <v>376.81</v>
      </c>
      <c r="EB30" s="25">
        <v>380.15</v>
      </c>
      <c r="EC30" s="67">
        <v>1580.16</v>
      </c>
      <c r="ED30" s="25"/>
      <c r="EE30" s="24">
        <v>107.324</v>
      </c>
      <c r="EF30" s="25">
        <v>2.8929999999999998</v>
      </c>
      <c r="EG30" s="25">
        <v>28.786999999999999</v>
      </c>
      <c r="EH30" s="25">
        <v>8.891</v>
      </c>
      <c r="EI30" s="25">
        <v>103.11499999999999</v>
      </c>
      <c r="EJ30" s="25">
        <v>57.777000000000001</v>
      </c>
      <c r="EK30" s="25">
        <v>24.555</v>
      </c>
      <c r="EL30" s="25">
        <v>2.4950000000003456</v>
      </c>
      <c r="EM30" s="26">
        <v>2054.0569999999998</v>
      </c>
      <c r="EN30" s="26">
        <f t="shared" si="48"/>
        <v>2389.8940000000002</v>
      </c>
      <c r="EO30" s="45"/>
      <c r="EP30" s="36">
        <f t="shared" si="49"/>
        <v>4.4907431040874614E-2</v>
      </c>
      <c r="EQ30" s="33">
        <f t="shared" si="50"/>
        <v>1.2105139391119437E-3</v>
      </c>
      <c r="ER30" s="33">
        <f t="shared" si="51"/>
        <v>1.2045304101353448E-2</v>
      </c>
      <c r="ES30" s="33">
        <f t="shared" si="52"/>
        <v>3.7202486804854104E-3</v>
      </c>
      <c r="ET30" s="33">
        <f t="shared" si="53"/>
        <v>4.3146265064475657E-2</v>
      </c>
      <c r="EU30" s="33">
        <f t="shared" si="54"/>
        <v>2.4175549208458616E-2</v>
      </c>
      <c r="EV30" s="33">
        <f t="shared" si="55"/>
        <v>1.0274514267159965E-2</v>
      </c>
      <c r="EW30" s="33">
        <f t="shared" si="56"/>
        <v>1.0439793564067466E-3</v>
      </c>
      <c r="EX30" s="33">
        <f t="shared" si="57"/>
        <v>0.85947619434167355</v>
      </c>
      <c r="EY30" s="39">
        <f t="shared" si="58"/>
        <v>1</v>
      </c>
      <c r="EZ30" s="45"/>
      <c r="FA30" s="27">
        <v>2.391</v>
      </c>
      <c r="FB30" s="28">
        <v>33.032000000000004</v>
      </c>
      <c r="FC30" s="42">
        <f t="shared" si="59"/>
        <v>35.423000000000002</v>
      </c>
      <c r="FE30" s="27">
        <f>CB30</f>
        <v>11.861000000000001</v>
      </c>
      <c r="FF30" s="28">
        <f>CC30</f>
        <v>1.5129999999999999</v>
      </c>
      <c r="FG30" s="42">
        <f t="shared" si="60"/>
        <v>13.374000000000001</v>
      </c>
      <c r="FI30" s="53">
        <v>2250.6689999999999</v>
      </c>
      <c r="FJ30" s="54">
        <v>107.374</v>
      </c>
      <c r="FK30" s="55">
        <v>31.849</v>
      </c>
      <c r="FL30" s="56">
        <f t="shared" si="61"/>
        <v>2389.8919999999998</v>
      </c>
      <c r="FM30" s="57">
        <f t="shared" si="62"/>
        <v>0.94174506630425137</v>
      </c>
      <c r="FN30" s="58">
        <f t="shared" si="63"/>
        <v>4.4928390069509418E-2</v>
      </c>
      <c r="FO30" s="59">
        <f t="shared" si="64"/>
        <v>1.3326543626239178E-2</v>
      </c>
      <c r="FP30" s="61">
        <f t="shared" si="65"/>
        <v>1</v>
      </c>
      <c r="FR30" s="24">
        <f>FV30*E30</f>
        <v>2054.0569999999998</v>
      </c>
      <c r="FS30" s="25">
        <f>E30*FW30</f>
        <v>335.83699999999988</v>
      </c>
      <c r="FT30" s="26">
        <f t="shared" si="66"/>
        <v>2389.8939999999998</v>
      </c>
      <c r="FV30" s="36">
        <v>0.85947619434167377</v>
      </c>
      <c r="FW30" s="33">
        <v>0.14052380565832623</v>
      </c>
      <c r="FX30" s="34">
        <f t="shared" si="67"/>
        <v>1</v>
      </c>
      <c r="FY30" s="45"/>
      <c r="FZ30" s="44">
        <f t="shared" si="68"/>
        <v>367.10896486499996</v>
      </c>
      <c r="GA30" s="25">
        <v>356.04592972999995</v>
      </c>
      <c r="GB30" s="26">
        <v>378.17200000000003</v>
      </c>
      <c r="GD30" s="44">
        <f t="shared" si="69"/>
        <v>2300.5012572349997</v>
      </c>
      <c r="GE30" s="25">
        <v>2211.10851447</v>
      </c>
      <c r="GF30" s="26">
        <v>2389.8939999999998</v>
      </c>
      <c r="GH30" s="44">
        <f t="shared" si="70"/>
        <v>580.90563917000009</v>
      </c>
      <c r="GI30" s="25">
        <v>517.80327834000002</v>
      </c>
      <c r="GJ30" s="26">
        <v>644.00800000000004</v>
      </c>
      <c r="GL30" s="44">
        <f t="shared" si="71"/>
        <v>2881.4068964050002</v>
      </c>
      <c r="GM30" s="45">
        <v>2728.91179281</v>
      </c>
      <c r="GN30" s="46">
        <v>3033.902</v>
      </c>
      <c r="GP30" s="44">
        <f t="shared" si="72"/>
        <v>1915.2131790049998</v>
      </c>
      <c r="GQ30" s="25">
        <v>1871.7873580099997</v>
      </c>
      <c r="GR30" s="26">
        <v>1958.6389999999999</v>
      </c>
      <c r="GS30" s="25"/>
      <c r="GT30" s="44">
        <f t="shared" si="73"/>
        <v>2757.4567712999997</v>
      </c>
      <c r="GU30" s="25">
        <v>2668.2185425999996</v>
      </c>
      <c r="GV30" s="26">
        <v>2846.6950000000002</v>
      </c>
      <c r="GW30" s="25"/>
      <c r="GX30" s="61">
        <v>0.48070587119449043</v>
      </c>
      <c r="GY30" s="62"/>
      <c r="GZ30" s="121"/>
    </row>
    <row r="31" spans="1:209" ht="13.5" customHeight="1">
      <c r="A31" s="1"/>
      <c r="B31" s="23" t="s">
        <v>210</v>
      </c>
      <c r="C31" s="24">
        <v>25926.685000000001</v>
      </c>
      <c r="D31" s="25">
        <f t="shared" si="0"/>
        <v>25951.255499999999</v>
      </c>
      <c r="E31" s="25">
        <v>18999.201000000001</v>
      </c>
      <c r="F31" s="25">
        <v>15599.798999999999</v>
      </c>
      <c r="G31" s="25">
        <v>17555.136999999999</v>
      </c>
      <c r="H31" s="25">
        <f t="shared" si="1"/>
        <v>41526.483999999997</v>
      </c>
      <c r="I31" s="26">
        <f t="shared" si="2"/>
        <v>34599</v>
      </c>
      <c r="J31" s="25"/>
      <c r="K31" s="27">
        <v>634.46100000000001</v>
      </c>
      <c r="L31" s="28">
        <v>88.26100000000001</v>
      </c>
      <c r="M31" s="28">
        <v>4.3319999999999812</v>
      </c>
      <c r="N31" s="29">
        <f t="shared" si="3"/>
        <v>727.05399999999997</v>
      </c>
      <c r="O31" s="28">
        <v>349.81600000000003</v>
      </c>
      <c r="P31" s="29">
        <f t="shared" si="4"/>
        <v>377.23799999999994</v>
      </c>
      <c r="Q31" s="28">
        <v>21.294999999999998</v>
      </c>
      <c r="R31" s="29">
        <f t="shared" si="5"/>
        <v>355.94299999999993</v>
      </c>
      <c r="S31" s="28">
        <v>130.18700000000001</v>
      </c>
      <c r="T31" s="28">
        <v>22.861999999999995</v>
      </c>
      <c r="U31" s="28">
        <v>19.700000000000003</v>
      </c>
      <c r="V31" s="29">
        <f t="shared" si="6"/>
        <v>528.69200000000001</v>
      </c>
      <c r="W31" s="28">
        <v>57.895000000000003</v>
      </c>
      <c r="X31" s="30">
        <f t="shared" si="7"/>
        <v>470.79700000000003</v>
      </c>
      <c r="Y31" s="28"/>
      <c r="Z31" s="31">
        <f t="shared" si="8"/>
        <v>2.4448181322094416E-2</v>
      </c>
      <c r="AA31" s="32">
        <f t="shared" si="9"/>
        <v>3.4010300580640507E-3</v>
      </c>
      <c r="AB31" s="33">
        <f t="shared" si="10"/>
        <v>0.39747165956711888</v>
      </c>
      <c r="AC31" s="33">
        <f t="shared" si="11"/>
        <v>0.40807194242925854</v>
      </c>
      <c r="AD31" s="33">
        <f t="shared" si="12"/>
        <v>0.48114170336728779</v>
      </c>
      <c r="AE31" s="32">
        <f t="shared" si="13"/>
        <v>1.3479733186704592E-2</v>
      </c>
      <c r="AF31" s="32">
        <f t="shared" si="14"/>
        <v>1.8141588563990674E-2</v>
      </c>
      <c r="AG31" s="32">
        <f>X31/DV31</f>
        <v>3.2471921833764843E-2</v>
      </c>
      <c r="AH31" s="32">
        <f>(P31+S31+T31)/DV31</f>
        <v>3.6575080158670621E-2</v>
      </c>
      <c r="AI31" s="32">
        <f>R31/DV31</f>
        <v>2.4550184630054477E-2</v>
      </c>
      <c r="AJ31" s="34">
        <f>X31/FZ31</f>
        <v>0.12829376516396052</v>
      </c>
      <c r="AK31" s="35"/>
      <c r="AL31" s="36">
        <f t="shared" si="15"/>
        <v>4.8960408913005009E-2</v>
      </c>
      <c r="AM31" s="33">
        <f t="shared" si="16"/>
        <v>5.2779619350137481E-2</v>
      </c>
      <c r="AN31" s="34">
        <f t="shared" si="17"/>
        <v>3.1059522710384299E-2</v>
      </c>
      <c r="AO31" s="28"/>
      <c r="AP31" s="36">
        <f t="shared" si="18"/>
        <v>0.92399343530288447</v>
      </c>
      <c r="AQ31" s="33">
        <f t="shared" si="19"/>
        <v>0.79558757116555734</v>
      </c>
      <c r="AR31" s="33">
        <f t="shared" si="20"/>
        <v>1.9566982820981575E-2</v>
      </c>
      <c r="AS31" s="33">
        <f t="shared" si="21"/>
        <v>0.44886102870459521</v>
      </c>
      <c r="AT31" s="33">
        <f t="shared" si="22"/>
        <v>0.15440388927469903</v>
      </c>
      <c r="AU31" s="37">
        <v>1.9630000000000001</v>
      </c>
      <c r="AV31" s="38">
        <v>1.3787</v>
      </c>
      <c r="AW31" s="28"/>
      <c r="AX31" s="36">
        <f>GB31/C31</f>
        <v>0.14382903174856332</v>
      </c>
      <c r="AY31" s="33">
        <v>0.13089999999999999</v>
      </c>
      <c r="AZ31" s="33">
        <f t="shared" si="23"/>
        <v>0.22018393143232021</v>
      </c>
      <c r="BA31" s="33">
        <f t="shared" si="24"/>
        <v>0.23358893775981832</v>
      </c>
      <c r="BB31" s="34">
        <f t="shared" si="25"/>
        <v>0.2650907026294389</v>
      </c>
      <c r="BC31" s="33"/>
      <c r="BD31" s="36">
        <f t="shared" si="26"/>
        <v>0.1707776983374748</v>
      </c>
      <c r="BE31" s="33">
        <f t="shared" si="27"/>
        <v>0.18190970694511244</v>
      </c>
      <c r="BF31" s="34">
        <f t="shared" si="28"/>
        <v>0.20627480181749708</v>
      </c>
      <c r="BG31" s="25"/>
      <c r="BH31" s="39">
        <v>2.3E-2</v>
      </c>
      <c r="BI31" s="36">
        <f t="shared" si="74"/>
        <v>1.2937499999999999E-2</v>
      </c>
      <c r="BJ31" s="34">
        <f t="shared" si="75"/>
        <v>1.7250000000000001E-2</v>
      </c>
      <c r="BK31" s="39">
        <v>1.4999999999999999E-2</v>
      </c>
      <c r="BL31" s="33"/>
      <c r="BM31" s="39">
        <f t="shared" si="31"/>
        <v>1.78401983374748E-2</v>
      </c>
      <c r="BN31" s="34">
        <f t="shared" si="32"/>
        <v>9.6597069451124229E-3</v>
      </c>
      <c r="BO31" s="34">
        <f t="shared" si="33"/>
        <v>8.2748018174970683E-3</v>
      </c>
      <c r="BP31" s="28"/>
      <c r="BQ31" s="31">
        <f>Q31/GD31</f>
        <v>1.1476192720386079E-3</v>
      </c>
      <c r="BR31" s="33">
        <f t="shared" si="34"/>
        <v>4.0157499618131316E-2</v>
      </c>
      <c r="BS31" s="32">
        <f>FC31/E31</f>
        <v>3.0953933273299223E-2</v>
      </c>
      <c r="BT31" s="33">
        <f t="shared" si="35"/>
        <v>0.1530954249693145</v>
      </c>
      <c r="BU31" s="33">
        <f t="shared" si="36"/>
        <v>0.57176067561999044</v>
      </c>
      <c r="BV31" s="34">
        <f t="shared" si="37"/>
        <v>0.76484277002225498</v>
      </c>
      <c r="BW31" s="28"/>
      <c r="BX31" s="27">
        <v>482.44499999999999</v>
      </c>
      <c r="BY31" s="28">
        <v>106.82899999999999</v>
      </c>
      <c r="BZ31" s="29">
        <f t="shared" si="38"/>
        <v>589.274</v>
      </c>
      <c r="CA31" s="25">
        <v>18999.201000000001</v>
      </c>
      <c r="CB31" s="28">
        <v>66.462000000000018</v>
      </c>
      <c r="CC31" s="28">
        <v>45.923000000000009</v>
      </c>
      <c r="CD31" s="29">
        <f t="shared" si="39"/>
        <v>18886.816000000003</v>
      </c>
      <c r="CE31" s="28">
        <v>3345.0279999999998</v>
      </c>
      <c r="CF31" s="28">
        <v>1093.3969999999999</v>
      </c>
      <c r="CG31" s="29">
        <f t="shared" si="40"/>
        <v>4438.4249999999993</v>
      </c>
      <c r="CH31" s="28">
        <v>912.35599999999999</v>
      </c>
      <c r="CI31" s="28">
        <v>0</v>
      </c>
      <c r="CJ31" s="28">
        <v>74.037999999999997</v>
      </c>
      <c r="CK31" s="28">
        <v>1025.7759999999982</v>
      </c>
      <c r="CL31" s="29">
        <f t="shared" si="41"/>
        <v>25926.685000000001</v>
      </c>
      <c r="CM31" s="28">
        <v>306.05</v>
      </c>
      <c r="CN31" s="25">
        <v>17555.136999999999</v>
      </c>
      <c r="CO31" s="29">
        <f t="shared" si="42"/>
        <v>17861.186999999998</v>
      </c>
      <c r="CP31" s="28">
        <v>3531.529</v>
      </c>
      <c r="CQ31" s="28">
        <v>132.05000000000246</v>
      </c>
      <c r="CR31" s="29">
        <f t="shared" si="43"/>
        <v>3663.5790000000025</v>
      </c>
      <c r="CS31" s="28">
        <v>672.90899999999999</v>
      </c>
      <c r="CT31" s="28">
        <v>3729.01</v>
      </c>
      <c r="CU31" s="42">
        <f t="shared" si="44"/>
        <v>25926.684999999998</v>
      </c>
      <c r="CV31" s="28"/>
      <c r="CW31" s="43">
        <v>4003.1809999999996</v>
      </c>
      <c r="CX31" s="28"/>
      <c r="CY31" s="24">
        <v>1322</v>
      </c>
      <c r="CZ31" s="25">
        <v>1300</v>
      </c>
      <c r="DA31" s="25">
        <v>880</v>
      </c>
      <c r="DB31" s="25">
        <v>200</v>
      </c>
      <c r="DC31" s="25">
        <v>580</v>
      </c>
      <c r="DD31" s="25">
        <v>0</v>
      </c>
      <c r="DE31" s="26">
        <f t="shared" si="45"/>
        <v>4282</v>
      </c>
      <c r="DF31" s="34">
        <f t="shared" si="46"/>
        <v>0.16515802155192613</v>
      </c>
      <c r="DG31" s="25"/>
      <c r="DH31" s="44" t="s">
        <v>190</v>
      </c>
      <c r="DI31" s="45">
        <v>149</v>
      </c>
      <c r="DJ31" s="46">
        <v>8</v>
      </c>
      <c r="DK31" s="45" t="s">
        <v>170</v>
      </c>
      <c r="DL31" s="47" t="s">
        <v>171</v>
      </c>
      <c r="DM31" s="48" t="s">
        <v>174</v>
      </c>
      <c r="DN31" s="39">
        <v>0.64774368376972158</v>
      </c>
      <c r="DO31" s="65" t="s">
        <v>175</v>
      </c>
      <c r="DP31" s="66" t="s">
        <v>176</v>
      </c>
      <c r="DQ31" s="25"/>
      <c r="DR31" s="24">
        <v>3285.1</v>
      </c>
      <c r="DS31" s="25">
        <v>3485.1</v>
      </c>
      <c r="DT31" s="26">
        <v>3955.1</v>
      </c>
      <c r="DU31" s="25"/>
      <c r="DV31" s="44">
        <f t="shared" si="47"/>
        <v>14498.5875</v>
      </c>
      <c r="DW31" s="25">
        <v>14077.375999999998</v>
      </c>
      <c r="DX31" s="26">
        <v>14919.799000000001</v>
      </c>
      <c r="DY31" s="25"/>
      <c r="DZ31" s="24">
        <v>3551.1669999999999</v>
      </c>
      <c r="EA31" s="25">
        <v>3782.6469999999999</v>
      </c>
      <c r="EB31" s="25">
        <v>4289.2969999999996</v>
      </c>
      <c r="EC31" s="67">
        <v>20794.091</v>
      </c>
      <c r="ED31" s="25"/>
      <c r="EE31" s="24">
        <v>1207.1579999999999</v>
      </c>
      <c r="EF31" s="25">
        <v>133.90700000000001</v>
      </c>
      <c r="EG31" s="25">
        <v>820.76099999999997</v>
      </c>
      <c r="EH31" s="25">
        <v>446.54499999999996</v>
      </c>
      <c r="EI31" s="25">
        <v>4920.9870000000001</v>
      </c>
      <c r="EJ31" s="25">
        <v>478.66800000000001</v>
      </c>
      <c r="EK31" s="25">
        <v>32.024999999999999</v>
      </c>
      <c r="EL31" s="25">
        <v>96.154000000005908</v>
      </c>
      <c r="EM31" s="26">
        <v>10862.995999999999</v>
      </c>
      <c r="EN31" s="26">
        <f t="shared" si="48"/>
        <v>18999.201000000005</v>
      </c>
      <c r="EO31" s="45"/>
      <c r="EP31" s="36">
        <f t="shared" si="49"/>
        <v>6.3537303489762526E-2</v>
      </c>
      <c r="EQ31" s="33">
        <f t="shared" si="50"/>
        <v>7.0480332304500579E-3</v>
      </c>
      <c r="ER31" s="33">
        <f t="shared" si="51"/>
        <v>4.3199764032182182E-2</v>
      </c>
      <c r="ES31" s="33">
        <f t="shared" si="52"/>
        <v>2.3503356799056963E-2</v>
      </c>
      <c r="ET31" s="33">
        <f t="shared" si="53"/>
        <v>0.25901020785031953</v>
      </c>
      <c r="EU31" s="33">
        <f t="shared" si="54"/>
        <v>2.5194112110293473E-2</v>
      </c>
      <c r="EV31" s="33">
        <f t="shared" si="55"/>
        <v>1.6855971995874981E-3</v>
      </c>
      <c r="EW31" s="33">
        <f t="shared" si="56"/>
        <v>5.0609496683574158E-3</v>
      </c>
      <c r="EX31" s="33">
        <f t="shared" si="57"/>
        <v>0.57176067561999033</v>
      </c>
      <c r="EY31" s="39">
        <f t="shared" si="58"/>
        <v>1</v>
      </c>
      <c r="EZ31" s="45"/>
      <c r="FA31" s="27">
        <v>269.61599999999999</v>
      </c>
      <c r="FB31" s="28">
        <v>318.48399999999998</v>
      </c>
      <c r="FC31" s="42">
        <f t="shared" si="59"/>
        <v>588.09999999999991</v>
      </c>
      <c r="FE31" s="27">
        <f>CB31</f>
        <v>66.462000000000018</v>
      </c>
      <c r="FF31" s="28">
        <f>CC31</f>
        <v>45.923000000000009</v>
      </c>
      <c r="FG31" s="42">
        <f t="shared" si="60"/>
        <v>112.38500000000002</v>
      </c>
      <c r="FI31" s="53">
        <v>15106.605</v>
      </c>
      <c r="FJ31" s="54">
        <v>1680.405</v>
      </c>
      <c r="FK31" s="55">
        <v>583.40800000000002</v>
      </c>
      <c r="FL31" s="56">
        <f t="shared" si="61"/>
        <v>17370.417999999998</v>
      </c>
      <c r="FM31" s="57">
        <f t="shared" si="62"/>
        <v>0.86967423581862002</v>
      </c>
      <c r="FN31" s="58">
        <f t="shared" si="63"/>
        <v>9.6739468215445379E-2</v>
      </c>
      <c r="FO31" s="59">
        <f t="shared" si="64"/>
        <v>3.3586295965934737E-2</v>
      </c>
      <c r="FP31" s="61">
        <f t="shared" si="65"/>
        <v>1.0000000000000002</v>
      </c>
      <c r="FR31" s="24">
        <f>FV31*E31</f>
        <v>10862.995999999999</v>
      </c>
      <c r="FS31" s="25">
        <f>E31*FW31</f>
        <v>8136.2050000000027</v>
      </c>
      <c r="FT31" s="26">
        <f t="shared" si="66"/>
        <v>18999.201000000001</v>
      </c>
      <c r="FV31" s="36">
        <v>0.57176067561999044</v>
      </c>
      <c r="FW31" s="33">
        <v>0.42823932438000956</v>
      </c>
      <c r="FX31" s="34">
        <f t="shared" si="67"/>
        <v>1</v>
      </c>
      <c r="FY31" s="45"/>
      <c r="FZ31" s="44">
        <f t="shared" si="68"/>
        <v>3669.6795000000002</v>
      </c>
      <c r="GA31" s="25">
        <v>3610.3490000000002</v>
      </c>
      <c r="GB31" s="26">
        <v>3729.01</v>
      </c>
      <c r="GD31" s="44">
        <f t="shared" si="69"/>
        <v>18555.805500000002</v>
      </c>
      <c r="GE31" s="25">
        <v>18112.41</v>
      </c>
      <c r="GF31" s="26">
        <v>18999.201000000001</v>
      </c>
      <c r="GH31" s="44">
        <f t="shared" si="70"/>
        <v>15175.9085</v>
      </c>
      <c r="GI31" s="25">
        <v>14752.018</v>
      </c>
      <c r="GJ31" s="26">
        <v>15599.798999999999</v>
      </c>
      <c r="GL31" s="44">
        <f t="shared" si="71"/>
        <v>33731.714</v>
      </c>
      <c r="GM31" s="45">
        <v>32864.428</v>
      </c>
      <c r="GN31" s="46">
        <v>34599</v>
      </c>
      <c r="GP31" s="44">
        <f t="shared" si="72"/>
        <v>17290.7225</v>
      </c>
      <c r="GQ31" s="25">
        <v>17026.308000000001</v>
      </c>
      <c r="GR31" s="26">
        <v>17555.136999999999</v>
      </c>
      <c r="GS31" s="25"/>
      <c r="GT31" s="44">
        <f t="shared" si="73"/>
        <v>25951.255499999999</v>
      </c>
      <c r="GU31" s="25">
        <v>25975.826000000001</v>
      </c>
      <c r="GV31" s="26">
        <v>25926.685000000001</v>
      </c>
      <c r="GW31" s="25"/>
      <c r="GX31" s="61">
        <v>0.57546111274927747</v>
      </c>
      <c r="GY31" s="62"/>
      <c r="GZ31" s="121"/>
      <c r="HA31" s="122"/>
    </row>
    <row r="32" spans="1:209" ht="13.5" customHeight="1">
      <c r="A32" s="1"/>
      <c r="B32" s="23" t="s">
        <v>211</v>
      </c>
      <c r="C32" s="24">
        <v>18028.351999999999</v>
      </c>
      <c r="D32" s="25">
        <f t="shared" si="0"/>
        <v>17374.694499999998</v>
      </c>
      <c r="E32" s="25">
        <v>14627.928</v>
      </c>
      <c r="F32" s="25">
        <v>4519.1729999999998</v>
      </c>
      <c r="G32" s="25">
        <v>10563.041999999999</v>
      </c>
      <c r="H32" s="25">
        <f t="shared" si="1"/>
        <v>22547.524999999998</v>
      </c>
      <c r="I32" s="26">
        <f t="shared" si="2"/>
        <v>19147.100999999999</v>
      </c>
      <c r="J32" s="25"/>
      <c r="K32" s="27">
        <v>391.23699999999997</v>
      </c>
      <c r="L32" s="28">
        <v>62.125</v>
      </c>
      <c r="M32" s="28">
        <v>0.66400000000000003</v>
      </c>
      <c r="N32" s="29">
        <f t="shared" si="3"/>
        <v>454.02599999999995</v>
      </c>
      <c r="O32" s="28">
        <v>185.83699999999999</v>
      </c>
      <c r="P32" s="29">
        <f t="shared" si="4"/>
        <v>268.18899999999996</v>
      </c>
      <c r="Q32" s="28">
        <v>30.222999999999999</v>
      </c>
      <c r="R32" s="29">
        <f t="shared" si="5"/>
        <v>237.96599999999995</v>
      </c>
      <c r="S32" s="28">
        <v>15.99</v>
      </c>
      <c r="T32" s="28">
        <v>7.8000000000000291E-2</v>
      </c>
      <c r="U32" s="28">
        <v>-4.4000000000000004</v>
      </c>
      <c r="V32" s="29">
        <f t="shared" si="6"/>
        <v>249.63399999999996</v>
      </c>
      <c r="W32" s="28">
        <v>57.227999999999994</v>
      </c>
      <c r="X32" s="30">
        <f t="shared" si="7"/>
        <v>192.40599999999995</v>
      </c>
      <c r="Y32" s="28"/>
      <c r="Z32" s="31">
        <f t="shared" si="8"/>
        <v>2.251763333162491E-2</v>
      </c>
      <c r="AA32" s="32">
        <f t="shared" si="9"/>
        <v>3.5756024372111984E-3</v>
      </c>
      <c r="AB32" s="33">
        <f t="shared" si="10"/>
        <v>0.39531880857870982</v>
      </c>
      <c r="AC32" s="33">
        <f t="shared" si="11"/>
        <v>0.39538441244553379</v>
      </c>
      <c r="AD32" s="33">
        <f t="shared" si="12"/>
        <v>0.40930915850634109</v>
      </c>
      <c r="AE32" s="32">
        <f t="shared" si="13"/>
        <v>1.0695842738414769E-2</v>
      </c>
      <c r="AF32" s="32">
        <f t="shared" si="14"/>
        <v>1.1073921328516019E-2</v>
      </c>
      <c r="AG32" s="32">
        <f>X32/DV32</f>
        <v>2.2529163130275028E-2</v>
      </c>
      <c r="AH32" s="32">
        <f>(P32+S32+T32)/DV32</f>
        <v>3.3284161221181198E-2</v>
      </c>
      <c r="AI32" s="32">
        <f>R32/DV32</f>
        <v>2.7863865126134466E-2</v>
      </c>
      <c r="AJ32" s="34">
        <f>X32/FZ32</f>
        <v>9.0972125525325159E-2</v>
      </c>
      <c r="AK32" s="35"/>
      <c r="AL32" s="36">
        <f t="shared" si="15"/>
        <v>0.10316024386386712</v>
      </c>
      <c r="AM32" s="33">
        <f t="shared" si="16"/>
        <v>0.1105549375527121</v>
      </c>
      <c r="AN32" s="34">
        <f t="shared" si="17"/>
        <v>3.7056941690691625E-2</v>
      </c>
      <c r="AO32" s="28"/>
      <c r="AP32" s="36">
        <f t="shared" si="18"/>
        <v>0.72211471098299085</v>
      </c>
      <c r="AQ32" s="33">
        <f t="shared" si="19"/>
        <v>0.67370378071134362</v>
      </c>
      <c r="AR32" s="33">
        <f t="shared" si="20"/>
        <v>0.13110383023362318</v>
      </c>
      <c r="AS32" s="33">
        <f t="shared" si="21"/>
        <v>0.39383913182968699</v>
      </c>
      <c r="AT32" s="33">
        <f t="shared" si="22"/>
        <v>0.15267241287500932</v>
      </c>
      <c r="AU32" s="37">
        <v>2.25</v>
      </c>
      <c r="AV32" s="38">
        <v>1.44</v>
      </c>
      <c r="AW32" s="28"/>
      <c r="AX32" s="36">
        <f>GB32/C32</f>
        <v>0.12037289930882203</v>
      </c>
      <c r="AY32" s="33">
        <v>0.11600000000000001</v>
      </c>
      <c r="AZ32" s="33">
        <f t="shared" si="23"/>
        <v>0.23017179092523929</v>
      </c>
      <c r="BA32" s="33">
        <f t="shared" si="24"/>
        <v>0.23834899356679848</v>
      </c>
      <c r="BB32" s="34">
        <f t="shared" si="25"/>
        <v>0.25688398622099928</v>
      </c>
      <c r="BC32" s="33"/>
      <c r="BD32" s="36">
        <f t="shared" si="26"/>
        <v>0.19527462991712585</v>
      </c>
      <c r="BE32" s="33">
        <f t="shared" si="27"/>
        <v>0.20495080705241023</v>
      </c>
      <c r="BF32" s="34">
        <f t="shared" si="28"/>
        <v>0.22441893028730664</v>
      </c>
      <c r="BG32" s="25"/>
      <c r="BH32" s="39">
        <v>2.8000000000000001E-2</v>
      </c>
      <c r="BI32" s="63">
        <f t="shared" si="74"/>
        <v>1.575E-2</v>
      </c>
      <c r="BJ32" s="64">
        <f t="shared" si="75"/>
        <v>2.1000000000000001E-2</v>
      </c>
      <c r="BK32" s="39">
        <v>1.4999999999999999E-2</v>
      </c>
      <c r="BL32" s="33"/>
      <c r="BM32" s="39">
        <f t="shared" si="31"/>
        <v>3.9524629917125853E-2</v>
      </c>
      <c r="BN32" s="34">
        <f t="shared" si="32"/>
        <v>2.8950807052410238E-2</v>
      </c>
      <c r="BO32" s="34">
        <f t="shared" si="33"/>
        <v>2.1418930287306626E-2</v>
      </c>
      <c r="BP32" s="28"/>
      <c r="BQ32" s="31">
        <f>Q32/GD32</f>
        <v>2.167459500159011E-3</v>
      </c>
      <c r="BR32" s="33">
        <f t="shared" si="34"/>
        <v>0.10632279943853627</v>
      </c>
      <c r="BS32" s="32">
        <f>FC32/E32</f>
        <v>2.2360514763266538E-2</v>
      </c>
      <c r="BT32" s="33">
        <f t="shared" si="35"/>
        <v>0.14605070391341834</v>
      </c>
      <c r="BU32" s="33">
        <f t="shared" si="36"/>
        <v>0.70696970890204003</v>
      </c>
      <c r="BV32" s="34">
        <f t="shared" si="37"/>
        <v>0.77613185411201413</v>
      </c>
      <c r="BW32" s="28"/>
      <c r="BX32" s="27">
        <v>77.896000000000001</v>
      </c>
      <c r="BY32" s="28">
        <v>382.03500000000003</v>
      </c>
      <c r="BZ32" s="29">
        <f t="shared" si="38"/>
        <v>459.93100000000004</v>
      </c>
      <c r="CA32" s="25">
        <v>14627.928</v>
      </c>
      <c r="CB32" s="28">
        <v>43.16</v>
      </c>
      <c r="CC32" s="28">
        <v>26.266000000000002</v>
      </c>
      <c r="CD32" s="29">
        <f t="shared" si="39"/>
        <v>14558.502</v>
      </c>
      <c r="CE32" s="28">
        <v>2267.0459999999998</v>
      </c>
      <c r="CF32" s="28">
        <v>642.08900000000006</v>
      </c>
      <c r="CG32" s="29">
        <f t="shared" si="40"/>
        <v>2909.1349999999998</v>
      </c>
      <c r="CH32" s="28">
        <v>9.4570000000000007</v>
      </c>
      <c r="CI32" s="28">
        <v>0</v>
      </c>
      <c r="CJ32" s="28">
        <v>68.643000000000001</v>
      </c>
      <c r="CK32" s="28">
        <v>22.683999999998292</v>
      </c>
      <c r="CL32" s="29">
        <f t="shared" si="41"/>
        <v>18028.351999999995</v>
      </c>
      <c r="CM32" s="28">
        <v>63.642000000000003</v>
      </c>
      <c r="CN32" s="25">
        <v>10563.041999999999</v>
      </c>
      <c r="CO32" s="29">
        <f t="shared" si="42"/>
        <v>10626.683999999999</v>
      </c>
      <c r="CP32" s="28">
        <v>4777.0420000000004</v>
      </c>
      <c r="CQ32" s="28">
        <v>179.16699999999946</v>
      </c>
      <c r="CR32" s="29">
        <f t="shared" si="43"/>
        <v>4956.2089999999998</v>
      </c>
      <c r="CS32" s="28">
        <v>275.334</v>
      </c>
      <c r="CT32" s="28">
        <v>2170.125</v>
      </c>
      <c r="CU32" s="42">
        <f t="shared" si="44"/>
        <v>18028.351999999999</v>
      </c>
      <c r="CV32" s="28"/>
      <c r="CW32" s="43">
        <v>2752.4319999999998</v>
      </c>
      <c r="CX32" s="28"/>
      <c r="CY32" s="24">
        <v>430</v>
      </c>
      <c r="CZ32" s="25">
        <v>1290</v>
      </c>
      <c r="DA32" s="25">
        <v>1000</v>
      </c>
      <c r="DB32" s="25">
        <v>800</v>
      </c>
      <c r="DC32" s="25">
        <v>925</v>
      </c>
      <c r="DD32" s="25">
        <v>580</v>
      </c>
      <c r="DE32" s="26">
        <f t="shared" si="45"/>
        <v>5025</v>
      </c>
      <c r="DF32" s="34">
        <f t="shared" si="46"/>
        <v>0.27872763966445741</v>
      </c>
      <c r="DG32" s="25"/>
      <c r="DH32" s="44" t="s">
        <v>198</v>
      </c>
      <c r="DI32" s="45">
        <v>74.7</v>
      </c>
      <c r="DJ32" s="46">
        <v>5</v>
      </c>
      <c r="DK32" s="45" t="s">
        <v>170</v>
      </c>
      <c r="DL32" s="47" t="s">
        <v>171</v>
      </c>
      <c r="DM32" s="48" t="s">
        <v>174</v>
      </c>
      <c r="DN32" s="39">
        <v>0.17163318194647578</v>
      </c>
      <c r="DO32" s="65" t="s">
        <v>181</v>
      </c>
      <c r="DP32" s="66" t="s">
        <v>176</v>
      </c>
      <c r="DQ32" s="25"/>
      <c r="DR32" s="24">
        <v>2111.0990000000002</v>
      </c>
      <c r="DS32" s="25">
        <v>2186.0990000000002</v>
      </c>
      <c r="DT32" s="26">
        <v>2356.0990000000002</v>
      </c>
      <c r="DU32" s="25"/>
      <c r="DV32" s="44">
        <f t="shared" si="47"/>
        <v>8540.3083499999993</v>
      </c>
      <c r="DW32" s="25">
        <v>7908.7759999999998</v>
      </c>
      <c r="DX32" s="26">
        <v>9171.8406999999988</v>
      </c>
      <c r="DY32" s="25"/>
      <c r="DZ32" s="24">
        <v>2093.2710000000002</v>
      </c>
      <c r="EA32" s="25">
        <v>2196.9960000000001</v>
      </c>
      <c r="EB32" s="25">
        <v>2405.6869999999999</v>
      </c>
      <c r="EC32" s="67">
        <v>10719.626</v>
      </c>
      <c r="ED32" s="25"/>
      <c r="EE32" s="24">
        <v>188.898</v>
      </c>
      <c r="EF32" s="25">
        <v>24.603000000000002</v>
      </c>
      <c r="EG32" s="25">
        <v>887.73500000000001</v>
      </c>
      <c r="EH32" s="25">
        <v>83.340999999999994</v>
      </c>
      <c r="EI32" s="25">
        <v>2696.3739999999998</v>
      </c>
      <c r="EJ32" s="25">
        <v>370.58499999999998</v>
      </c>
      <c r="EK32" s="25">
        <v>34.889000000000003</v>
      </c>
      <c r="EL32" s="25">
        <v>0</v>
      </c>
      <c r="EM32" s="26">
        <v>10341.502</v>
      </c>
      <c r="EN32" s="26">
        <f t="shared" si="48"/>
        <v>14627.927</v>
      </c>
      <c r="EO32" s="45"/>
      <c r="EP32" s="36">
        <f t="shared" si="49"/>
        <v>1.2913518094532466E-2</v>
      </c>
      <c r="EQ32" s="33">
        <f t="shared" si="50"/>
        <v>1.6819197962910262E-3</v>
      </c>
      <c r="ER32" s="33">
        <f t="shared" si="51"/>
        <v>6.0687683224013904E-2</v>
      </c>
      <c r="ES32" s="33">
        <f t="shared" si="52"/>
        <v>5.6973896574682107E-3</v>
      </c>
      <c r="ET32" s="33">
        <f t="shared" si="53"/>
        <v>0.18433056167152051</v>
      </c>
      <c r="EU32" s="33">
        <f t="shared" si="54"/>
        <v>2.5334075019652475E-2</v>
      </c>
      <c r="EV32" s="33">
        <f t="shared" si="55"/>
        <v>2.3850953043449015E-3</v>
      </c>
      <c r="EW32" s="33">
        <f t="shared" si="56"/>
        <v>0</v>
      </c>
      <c r="EX32" s="33">
        <f t="shared" si="57"/>
        <v>0.70696975723217659</v>
      </c>
      <c r="EY32" s="39">
        <f t="shared" si="58"/>
        <v>1</v>
      </c>
      <c r="EZ32" s="45"/>
      <c r="FA32" s="27">
        <v>187.15199999999999</v>
      </c>
      <c r="FB32" s="28">
        <v>139.93600000000001</v>
      </c>
      <c r="FC32" s="42">
        <f t="shared" si="59"/>
        <v>327.08799999999997</v>
      </c>
      <c r="FE32" s="27">
        <f>CB32</f>
        <v>43.16</v>
      </c>
      <c r="FF32" s="28">
        <f>CC32</f>
        <v>26.266000000000002</v>
      </c>
      <c r="FG32" s="42">
        <f t="shared" si="60"/>
        <v>69.426000000000002</v>
      </c>
      <c r="FI32" s="53">
        <v>12174.95</v>
      </c>
      <c r="FJ32" s="54">
        <v>2131.357</v>
      </c>
      <c r="FK32" s="55">
        <v>338.45</v>
      </c>
      <c r="FL32" s="56">
        <f t="shared" si="61"/>
        <v>14644.757000000001</v>
      </c>
      <c r="FM32" s="57">
        <f t="shared" si="62"/>
        <v>0.83135213510200268</v>
      </c>
      <c r="FN32" s="58">
        <f t="shared" si="63"/>
        <v>0.14553720488499738</v>
      </c>
      <c r="FO32" s="59">
        <f t="shared" si="64"/>
        <v>2.311066001299987E-2</v>
      </c>
      <c r="FP32" s="61">
        <f t="shared" si="65"/>
        <v>0.99999999999999989</v>
      </c>
      <c r="FR32" s="24">
        <f>FV32*E32</f>
        <v>10341.502</v>
      </c>
      <c r="FS32" s="25">
        <f>E32*FW32</f>
        <v>4286.4259999999995</v>
      </c>
      <c r="FT32" s="26">
        <f t="shared" si="66"/>
        <v>14627.928</v>
      </c>
      <c r="FV32" s="36">
        <v>0.70696970890204003</v>
      </c>
      <c r="FW32" s="33">
        <v>0.29303029109795997</v>
      </c>
      <c r="FX32" s="34">
        <f t="shared" si="67"/>
        <v>1</v>
      </c>
      <c r="FY32" s="45"/>
      <c r="FZ32" s="44">
        <f t="shared" si="68"/>
        <v>2114.9994999999999</v>
      </c>
      <c r="GA32" s="25">
        <v>2059.8739999999998</v>
      </c>
      <c r="GB32" s="26">
        <v>2170.125</v>
      </c>
      <c r="GD32" s="44">
        <f t="shared" si="69"/>
        <v>13943.9745</v>
      </c>
      <c r="GE32" s="25">
        <v>13260.021000000001</v>
      </c>
      <c r="GF32" s="26">
        <v>14627.928</v>
      </c>
      <c r="GH32" s="44">
        <f t="shared" si="70"/>
        <v>4250.0864999999994</v>
      </c>
      <c r="GI32" s="25">
        <v>3981</v>
      </c>
      <c r="GJ32" s="26">
        <v>4519.1729999999998</v>
      </c>
      <c r="GL32" s="44">
        <f t="shared" si="71"/>
        <v>18194.061000000002</v>
      </c>
      <c r="GM32" s="45">
        <v>17241.021000000001</v>
      </c>
      <c r="GN32" s="46">
        <v>19147.100999999999</v>
      </c>
      <c r="GP32" s="44">
        <f t="shared" si="72"/>
        <v>10374.318499999999</v>
      </c>
      <c r="GQ32" s="25">
        <v>10185.594999999999</v>
      </c>
      <c r="GR32" s="26">
        <v>10563.041999999999</v>
      </c>
      <c r="GS32" s="25"/>
      <c r="GT32" s="44">
        <f t="shared" si="73"/>
        <v>17374.694499999998</v>
      </c>
      <c r="GU32" s="25">
        <v>16721.037</v>
      </c>
      <c r="GV32" s="26">
        <v>18028.351999999999</v>
      </c>
      <c r="GW32" s="25"/>
      <c r="GX32" s="61">
        <v>0.50874537506256812</v>
      </c>
      <c r="GY32" s="62"/>
      <c r="GZ32" s="121"/>
      <c r="HA32" s="122"/>
    </row>
    <row r="33" spans="1:209" ht="13.5" customHeight="1">
      <c r="A33" s="1"/>
      <c r="B33" s="23" t="s">
        <v>212</v>
      </c>
      <c r="C33" s="24">
        <v>7904.0680000000002</v>
      </c>
      <c r="D33" s="25">
        <f t="shared" si="0"/>
        <v>7504.3734999999997</v>
      </c>
      <c r="E33" s="25">
        <v>6538.96</v>
      </c>
      <c r="F33" s="25">
        <v>2676.625</v>
      </c>
      <c r="G33" s="25">
        <v>5514.3789999999999</v>
      </c>
      <c r="H33" s="25">
        <f t="shared" si="1"/>
        <v>10580.692999999999</v>
      </c>
      <c r="I33" s="26">
        <f t="shared" si="2"/>
        <v>9215.5849999999991</v>
      </c>
      <c r="J33" s="25"/>
      <c r="K33" s="27">
        <v>188.11199999999999</v>
      </c>
      <c r="L33" s="28">
        <v>43.828000000000003</v>
      </c>
      <c r="M33" s="28">
        <v>0.30800000000000005</v>
      </c>
      <c r="N33" s="29">
        <f t="shared" si="3"/>
        <v>232.24799999999999</v>
      </c>
      <c r="O33" s="28">
        <v>115.60100000000001</v>
      </c>
      <c r="P33" s="29">
        <f t="shared" si="4"/>
        <v>116.64699999999998</v>
      </c>
      <c r="Q33" s="28">
        <v>21.664000000000001</v>
      </c>
      <c r="R33" s="29">
        <f t="shared" si="5"/>
        <v>94.982999999999976</v>
      </c>
      <c r="S33" s="28">
        <v>9.7170000000000005</v>
      </c>
      <c r="T33" s="28">
        <v>-1.3760000000000001</v>
      </c>
      <c r="U33" s="28">
        <v>-3.3</v>
      </c>
      <c r="V33" s="29">
        <f t="shared" si="6"/>
        <v>100.02399999999997</v>
      </c>
      <c r="W33" s="28">
        <v>20.148</v>
      </c>
      <c r="X33" s="30">
        <f t="shared" si="7"/>
        <v>79.875999999999976</v>
      </c>
      <c r="Y33" s="28"/>
      <c r="Z33" s="31">
        <f t="shared" si="8"/>
        <v>2.5066982606875843E-2</v>
      </c>
      <c r="AA33" s="32">
        <f t="shared" si="9"/>
        <v>5.8403276436067584E-3</v>
      </c>
      <c r="AB33" s="33">
        <f t="shared" si="10"/>
        <v>0.4804916267992303</v>
      </c>
      <c r="AC33" s="33">
        <f t="shared" si="11"/>
        <v>0.47775918004670104</v>
      </c>
      <c r="AD33" s="33">
        <f t="shared" si="12"/>
        <v>0.49774809686197519</v>
      </c>
      <c r="AE33" s="32">
        <f t="shared" si="13"/>
        <v>1.5404483798680865E-2</v>
      </c>
      <c r="AF33" s="32">
        <f t="shared" si="14"/>
        <v>1.0643926504990721E-2</v>
      </c>
      <c r="AG33" s="32">
        <f>X33/DV33</f>
        <v>2.009519531467675E-2</v>
      </c>
      <c r="AH33" s="32">
        <f>(P33+S33+T33)/DV33</f>
        <v>3.1444467324237786E-2</v>
      </c>
      <c r="AI33" s="32">
        <f>R33/DV33</f>
        <v>2.3895812716885442E-2</v>
      </c>
      <c r="AJ33" s="34">
        <f>X33/FZ33</f>
        <v>8.4910333684132172E-2</v>
      </c>
      <c r="AK33" s="35"/>
      <c r="AL33" s="36">
        <f t="shared" si="15"/>
        <v>0.10836781289674113</v>
      </c>
      <c r="AM33" s="33">
        <f t="shared" si="16"/>
        <v>0.18518820982994305</v>
      </c>
      <c r="AN33" s="34">
        <f t="shared" si="17"/>
        <v>0.14561265081616701</v>
      </c>
      <c r="AO33" s="28"/>
      <c r="AP33" s="36">
        <f t="shared" si="18"/>
        <v>0.843311321678065</v>
      </c>
      <c r="AQ33" s="33">
        <f t="shared" si="19"/>
        <v>0.80549707395617209</v>
      </c>
      <c r="AR33" s="33">
        <f t="shared" si="20"/>
        <v>3.630130712438201E-2</v>
      </c>
      <c r="AS33" s="33">
        <f t="shared" si="21"/>
        <v>0.32317314324724933</v>
      </c>
      <c r="AT33" s="33">
        <f t="shared" si="22"/>
        <v>0.13216308361719559</v>
      </c>
      <c r="AU33" s="37">
        <v>1.81</v>
      </c>
      <c r="AV33" s="38">
        <v>1.34</v>
      </c>
      <c r="AW33" s="28"/>
      <c r="AX33" s="36">
        <f>GB33/C33</f>
        <v>0.12740173794051365</v>
      </c>
      <c r="AY33" s="33">
        <v>0.123</v>
      </c>
      <c r="AZ33" s="33">
        <f t="shared" si="23"/>
        <v>0.22235778518509616</v>
      </c>
      <c r="BA33" s="33">
        <f t="shared" si="24"/>
        <v>0.23852984854631629</v>
      </c>
      <c r="BB33" s="34">
        <f t="shared" si="25"/>
        <v>0.24892617499281494</v>
      </c>
      <c r="BC33" s="33"/>
      <c r="BD33" s="36">
        <f t="shared" si="26"/>
        <v>0.18826126931683426</v>
      </c>
      <c r="BE33" s="33">
        <f t="shared" si="27"/>
        <v>0.20485696755871052</v>
      </c>
      <c r="BF33" s="34">
        <f t="shared" si="28"/>
        <v>0.21748406491297001</v>
      </c>
      <c r="BG33" s="25"/>
      <c r="BH33" s="39">
        <v>2.1000000000000001E-2</v>
      </c>
      <c r="BI33" s="63">
        <f t="shared" si="74"/>
        <v>1.18125E-2</v>
      </c>
      <c r="BJ33" s="64">
        <f t="shared" si="75"/>
        <v>1.575E-2</v>
      </c>
      <c r="BK33" s="39"/>
      <c r="BL33" s="33"/>
      <c r="BM33" s="39">
        <f t="shared" si="31"/>
        <v>3.6448769316834245E-2</v>
      </c>
      <c r="BN33" s="34">
        <f t="shared" si="32"/>
        <v>3.410696755871051E-2</v>
      </c>
      <c r="BO33" s="34">
        <f t="shared" si="33"/>
        <v>2.1484064912970002E-2</v>
      </c>
      <c r="BP33" s="28"/>
      <c r="BQ33" s="31">
        <f>Q33/GD33</f>
        <v>3.4833530167004459E-3</v>
      </c>
      <c r="BR33" s="33">
        <f t="shared" si="34"/>
        <v>0.17332863954939678</v>
      </c>
      <c r="BS33" s="32">
        <f>FC33/E33</f>
        <v>2.2324192226286749E-2</v>
      </c>
      <c r="BT33" s="33">
        <f t="shared" si="35"/>
        <v>0.13886198938775043</v>
      </c>
      <c r="BU33" s="33">
        <f t="shared" si="36"/>
        <v>0.67242497277854585</v>
      </c>
      <c r="BV33" s="34">
        <f t="shared" si="37"/>
        <v>0.76756765848288533</v>
      </c>
      <c r="BW33" s="28"/>
      <c r="BX33" s="27">
        <v>49.85</v>
      </c>
      <c r="BY33" s="28">
        <v>135.30000000000001</v>
      </c>
      <c r="BZ33" s="29">
        <f t="shared" si="38"/>
        <v>185.15</v>
      </c>
      <c r="CA33" s="25">
        <v>6538.96</v>
      </c>
      <c r="CB33" s="28">
        <v>36.536999999999999</v>
      </c>
      <c r="CC33" s="28">
        <v>7.7089999999999996</v>
      </c>
      <c r="CD33" s="29">
        <f t="shared" si="39"/>
        <v>6494.7139999999999</v>
      </c>
      <c r="CE33" s="28">
        <v>859.476</v>
      </c>
      <c r="CF33" s="28">
        <v>304.517</v>
      </c>
      <c r="CG33" s="29">
        <f t="shared" si="40"/>
        <v>1163.9929999999999</v>
      </c>
      <c r="CH33" s="28">
        <v>0.502</v>
      </c>
      <c r="CI33" s="28">
        <v>0</v>
      </c>
      <c r="CJ33" s="28">
        <v>48.405000000000001</v>
      </c>
      <c r="CK33" s="28">
        <v>11.304000000000691</v>
      </c>
      <c r="CL33" s="29">
        <f t="shared" si="41"/>
        <v>7904.0680000000011</v>
      </c>
      <c r="CM33" s="28">
        <v>51.511000000000003</v>
      </c>
      <c r="CN33" s="25">
        <v>5514.3789999999999</v>
      </c>
      <c r="CO33" s="29">
        <f t="shared" si="42"/>
        <v>5565.89</v>
      </c>
      <c r="CP33" s="28">
        <v>1164.559</v>
      </c>
      <c r="CQ33" s="28">
        <v>51.143000000000029</v>
      </c>
      <c r="CR33" s="29">
        <f t="shared" si="43"/>
        <v>1215.702</v>
      </c>
      <c r="CS33" s="28">
        <v>115.48400000000001</v>
      </c>
      <c r="CT33" s="28">
        <v>1006.992</v>
      </c>
      <c r="CU33" s="42">
        <f t="shared" si="44"/>
        <v>7904.0680000000011</v>
      </c>
      <c r="CV33" s="28"/>
      <c r="CW33" s="43">
        <v>1044.626</v>
      </c>
      <c r="CX33" s="28"/>
      <c r="CY33" s="24">
        <v>340</v>
      </c>
      <c r="CZ33" s="25">
        <v>200</v>
      </c>
      <c r="DA33" s="25">
        <v>330</v>
      </c>
      <c r="DB33" s="25">
        <v>260</v>
      </c>
      <c r="DC33" s="25">
        <v>200</v>
      </c>
      <c r="DD33" s="25">
        <v>0</v>
      </c>
      <c r="DE33" s="26">
        <f t="shared" si="45"/>
        <v>1330</v>
      </c>
      <c r="DF33" s="34">
        <f t="shared" si="46"/>
        <v>0.16826778312129906</v>
      </c>
      <c r="DG33" s="25"/>
      <c r="DH33" s="44" t="s">
        <v>185</v>
      </c>
      <c r="DI33" s="45">
        <v>58.4</v>
      </c>
      <c r="DJ33" s="46">
        <v>5</v>
      </c>
      <c r="DK33" s="45" t="s">
        <v>170</v>
      </c>
      <c r="DL33" s="47" t="s">
        <v>171</v>
      </c>
      <c r="DM33" s="48" t="s">
        <v>174</v>
      </c>
      <c r="DN33" s="39">
        <v>0.28541380766498448</v>
      </c>
      <c r="DO33" s="36"/>
      <c r="DP33" s="34"/>
      <c r="DQ33" s="25"/>
      <c r="DR33" s="24">
        <v>962.46499999999992</v>
      </c>
      <c r="DS33" s="25">
        <v>1032.4649999999999</v>
      </c>
      <c r="DT33" s="26">
        <v>1077.4649999999999</v>
      </c>
      <c r="DU33" s="25"/>
      <c r="DV33" s="44">
        <f t="shared" si="47"/>
        <v>3974.8805000000002</v>
      </c>
      <c r="DW33" s="25">
        <v>3621.3090000000002</v>
      </c>
      <c r="DX33" s="26">
        <v>4328.4520000000002</v>
      </c>
      <c r="DY33" s="25"/>
      <c r="DZ33" s="24">
        <v>953.97199999999998</v>
      </c>
      <c r="EA33" s="25">
        <v>1038.067</v>
      </c>
      <c r="EB33" s="25">
        <v>1102.0519999999999</v>
      </c>
      <c r="EC33" s="67">
        <v>5067.277</v>
      </c>
      <c r="ED33" s="25"/>
      <c r="EE33" s="24">
        <v>562.25429471000007</v>
      </c>
      <c r="EF33" s="25">
        <v>92.012297090000004</v>
      </c>
      <c r="EG33" s="25">
        <v>217.70179361999999</v>
      </c>
      <c r="EH33" s="25">
        <v>126.49109953999999</v>
      </c>
      <c r="EI33" s="25">
        <v>939.87185871000008</v>
      </c>
      <c r="EJ33" s="25">
        <v>103.15962325000001</v>
      </c>
      <c r="EK33" s="25">
        <v>99.903714889999989</v>
      </c>
      <c r="EL33" s="25">
        <v>0.6053181900006166</v>
      </c>
      <c r="EM33" s="26">
        <v>4396.96</v>
      </c>
      <c r="EN33" s="26">
        <f t="shared" si="48"/>
        <v>6538.96</v>
      </c>
      <c r="EO33" s="45"/>
      <c r="EP33" s="36">
        <f t="shared" si="49"/>
        <v>8.5985278195615217E-2</v>
      </c>
      <c r="EQ33" s="33">
        <f t="shared" si="50"/>
        <v>1.4071396229675667E-2</v>
      </c>
      <c r="ER33" s="33">
        <f t="shared" si="51"/>
        <v>3.329303033204057E-2</v>
      </c>
      <c r="ES33" s="33">
        <f t="shared" si="52"/>
        <v>1.9344222864186352E-2</v>
      </c>
      <c r="ET33" s="33">
        <f t="shared" si="53"/>
        <v>0.14373415018749161</v>
      </c>
      <c r="EU33" s="33">
        <f t="shared" si="54"/>
        <v>1.5776151444572228E-2</v>
      </c>
      <c r="EV33" s="33">
        <f t="shared" si="55"/>
        <v>1.5278226948933774E-2</v>
      </c>
      <c r="EW33" s="33">
        <f t="shared" si="56"/>
        <v>9.2571018938885784E-5</v>
      </c>
      <c r="EX33" s="33">
        <f t="shared" si="57"/>
        <v>0.67242497277854585</v>
      </c>
      <c r="EY33" s="39">
        <f t="shared" si="58"/>
        <v>1.0000000000000002</v>
      </c>
      <c r="EZ33" s="45"/>
      <c r="FA33" s="27">
        <v>38.57</v>
      </c>
      <c r="FB33" s="28">
        <v>107.40700000000001</v>
      </c>
      <c r="FC33" s="42">
        <f t="shared" si="59"/>
        <v>145.977</v>
      </c>
      <c r="FE33" s="27">
        <f>CB33</f>
        <v>36.536999999999999</v>
      </c>
      <c r="FF33" s="28">
        <f>CC33</f>
        <v>7.7089999999999996</v>
      </c>
      <c r="FG33" s="42">
        <f t="shared" si="60"/>
        <v>44.245999999999995</v>
      </c>
      <c r="FI33" s="53">
        <v>5884.4620000000004</v>
      </c>
      <c r="FJ33" s="54">
        <v>512.76</v>
      </c>
      <c r="FK33" s="55">
        <v>141.13499999999999</v>
      </c>
      <c r="FL33" s="56">
        <f t="shared" si="61"/>
        <v>6538.3570000000009</v>
      </c>
      <c r="FM33" s="57">
        <f t="shared" si="62"/>
        <v>0.89999093044322909</v>
      </c>
      <c r="FN33" s="58">
        <f t="shared" si="63"/>
        <v>7.8423371498374889E-2</v>
      </c>
      <c r="FO33" s="59">
        <f t="shared" si="64"/>
        <v>2.1585698058396011E-2</v>
      </c>
      <c r="FP33" s="61">
        <f t="shared" si="65"/>
        <v>1</v>
      </c>
      <c r="FR33" s="24">
        <f>FV33*E33</f>
        <v>4396.96</v>
      </c>
      <c r="FS33" s="25">
        <f>E33*FW33</f>
        <v>2142</v>
      </c>
      <c r="FT33" s="26">
        <f t="shared" si="66"/>
        <v>6538.96</v>
      </c>
      <c r="FV33" s="36">
        <v>0.67242497277854585</v>
      </c>
      <c r="FW33" s="33">
        <v>0.32757502722145415</v>
      </c>
      <c r="FX33" s="34">
        <f t="shared" si="67"/>
        <v>1</v>
      </c>
      <c r="FY33" s="45"/>
      <c r="FZ33" s="44">
        <f t="shared" si="68"/>
        <v>940.71</v>
      </c>
      <c r="GA33" s="25">
        <v>874.428</v>
      </c>
      <c r="GB33" s="26">
        <v>1006.992</v>
      </c>
      <c r="GD33" s="44">
        <f t="shared" si="69"/>
        <v>6219.2950000000001</v>
      </c>
      <c r="GE33" s="25">
        <v>5899.6299999999992</v>
      </c>
      <c r="GF33" s="26">
        <v>6538.96</v>
      </c>
      <c r="GH33" s="44">
        <f t="shared" si="70"/>
        <v>2276.3125</v>
      </c>
      <c r="GI33" s="25">
        <v>1876</v>
      </c>
      <c r="GJ33" s="26">
        <v>2676.625</v>
      </c>
      <c r="GL33" s="44">
        <f t="shared" si="71"/>
        <v>8495.6074999999983</v>
      </c>
      <c r="GM33" s="45">
        <v>7775.6299999999992</v>
      </c>
      <c r="GN33" s="46">
        <v>9215.5849999999991</v>
      </c>
      <c r="GP33" s="44">
        <f t="shared" si="72"/>
        <v>5163.9274999999998</v>
      </c>
      <c r="GQ33" s="25">
        <v>4813.4759999999997</v>
      </c>
      <c r="GR33" s="26">
        <v>5514.3789999999999</v>
      </c>
      <c r="GS33" s="25"/>
      <c r="GT33" s="44">
        <f t="shared" si="73"/>
        <v>7504.3734999999997</v>
      </c>
      <c r="GU33" s="25">
        <v>7104.6790000000001</v>
      </c>
      <c r="GV33" s="26">
        <v>7904.0680000000002</v>
      </c>
      <c r="GW33" s="25"/>
      <c r="GX33" s="61">
        <v>0.54762332510297229</v>
      </c>
      <c r="GY33" s="62"/>
      <c r="GZ33" s="121"/>
      <c r="HA33" s="122"/>
    </row>
    <row r="34" spans="1:209">
      <c r="A34" s="1"/>
      <c r="B34" s="23" t="s">
        <v>213</v>
      </c>
      <c r="C34" s="24">
        <v>8474.7009999999991</v>
      </c>
      <c r="D34" s="25">
        <f t="shared" si="0"/>
        <v>8415.1369999999988</v>
      </c>
      <c r="E34" s="25">
        <v>7185.3680000000004</v>
      </c>
      <c r="F34" s="25">
        <v>1833.9059999999999</v>
      </c>
      <c r="G34" s="25">
        <v>5539.7629999999999</v>
      </c>
      <c r="H34" s="25">
        <f t="shared" si="1"/>
        <v>10308.607</v>
      </c>
      <c r="I34" s="26">
        <f t="shared" si="2"/>
        <v>9019.2740000000013</v>
      </c>
      <c r="J34" s="25"/>
      <c r="K34" s="27">
        <v>208.572</v>
      </c>
      <c r="L34" s="28">
        <v>48.813000000000002</v>
      </c>
      <c r="M34" s="28">
        <v>1.204</v>
      </c>
      <c r="N34" s="29">
        <f t="shared" si="3"/>
        <v>258.589</v>
      </c>
      <c r="O34" s="28">
        <v>108.96299999999999</v>
      </c>
      <c r="P34" s="29">
        <f t="shared" si="4"/>
        <v>149.626</v>
      </c>
      <c r="Q34" s="28">
        <v>33.465000000000003</v>
      </c>
      <c r="R34" s="29">
        <f t="shared" si="5"/>
        <v>116.161</v>
      </c>
      <c r="S34" s="28">
        <v>8.4109999999999996</v>
      </c>
      <c r="T34" s="28">
        <v>2.8319999999999999</v>
      </c>
      <c r="U34" s="28">
        <v>0</v>
      </c>
      <c r="V34" s="29">
        <f t="shared" si="6"/>
        <v>127.404</v>
      </c>
      <c r="W34" s="28">
        <v>27.741999999999997</v>
      </c>
      <c r="X34" s="30">
        <f t="shared" si="7"/>
        <v>99.662000000000006</v>
      </c>
      <c r="Y34" s="28"/>
      <c r="Z34" s="31">
        <f t="shared" si="8"/>
        <v>2.478533623397932E-2</v>
      </c>
      <c r="AA34" s="32">
        <f t="shared" si="9"/>
        <v>5.8006185757878935E-3</v>
      </c>
      <c r="AB34" s="33">
        <f t="shared" si="10"/>
        <v>0.40381793115716447</v>
      </c>
      <c r="AC34" s="33">
        <f t="shared" si="11"/>
        <v>0.4081011235955056</v>
      </c>
      <c r="AD34" s="33">
        <f t="shared" si="12"/>
        <v>0.42137523251182374</v>
      </c>
      <c r="AE34" s="32">
        <f t="shared" si="13"/>
        <v>1.2948452294953726E-2</v>
      </c>
      <c r="AF34" s="32">
        <f t="shared" si="14"/>
        <v>1.1843182113374984E-2</v>
      </c>
      <c r="AG34" s="32">
        <f>X34/DV34</f>
        <v>2.3392348184570987E-2</v>
      </c>
      <c r="AH34" s="32">
        <f>(P34+S34+T34)/DV34</f>
        <v>3.7758660874794306E-2</v>
      </c>
      <c r="AI34" s="32">
        <f>R34/DV34</f>
        <v>2.7264941075514745E-2</v>
      </c>
      <c r="AJ34" s="34">
        <f>X34/FZ34</f>
        <v>9.1360860824614698E-2</v>
      </c>
      <c r="AK34" s="35"/>
      <c r="AL34" s="36">
        <f t="shared" si="15"/>
        <v>1.6386105659700601E-2</v>
      </c>
      <c r="AM34" s="33">
        <f t="shared" si="16"/>
        <v>1.3338950963704714E-2</v>
      </c>
      <c r="AN34" s="34">
        <f t="shared" si="17"/>
        <v>-1.9415344753090029E-2</v>
      </c>
      <c r="AO34" s="28"/>
      <c r="AP34" s="36">
        <f t="shared" si="18"/>
        <v>0.77097832706689473</v>
      </c>
      <c r="AQ34" s="33">
        <f t="shared" si="19"/>
        <v>0.75991084794452468</v>
      </c>
      <c r="AR34" s="33">
        <f t="shared" si="20"/>
        <v>8.4385396015741479E-2</v>
      </c>
      <c r="AS34" s="33">
        <f t="shared" si="21"/>
        <v>0.28971582596247353</v>
      </c>
      <c r="AT34" s="33">
        <f t="shared" si="22"/>
        <v>0.12214153632086842</v>
      </c>
      <c r="AU34" s="37">
        <v>2.02</v>
      </c>
      <c r="AV34" s="38">
        <v>1.37</v>
      </c>
      <c r="AW34" s="28"/>
      <c r="AX34" s="36">
        <f>GB34/C34</f>
        <v>0.13314369439110596</v>
      </c>
      <c r="AY34" s="33">
        <v>0.13439999999999999</v>
      </c>
      <c r="AZ34" s="33">
        <f t="shared" si="23"/>
        <v>0.24986216707700204</v>
      </c>
      <c r="BA34" s="33">
        <f t="shared" si="24"/>
        <v>0.27019817210948538</v>
      </c>
      <c r="BB34" s="34">
        <f t="shared" si="25"/>
        <v>0.29731284548612991</v>
      </c>
      <c r="BC34" s="33"/>
      <c r="BD34" s="36">
        <f t="shared" si="26"/>
        <v>0.21411242280363482</v>
      </c>
      <c r="BE34" s="33">
        <f t="shared" si="27"/>
        <v>0.23422163258917242</v>
      </c>
      <c r="BF34" s="34">
        <f t="shared" si="28"/>
        <v>0.26106837053160969</v>
      </c>
      <c r="BG34" s="25"/>
      <c r="BH34" s="39">
        <v>2.8000000000000001E-2</v>
      </c>
      <c r="BI34" s="36">
        <f t="shared" si="74"/>
        <v>1.575E-2</v>
      </c>
      <c r="BJ34" s="34">
        <f t="shared" si="75"/>
        <v>2.1000000000000001E-2</v>
      </c>
      <c r="BK34" s="68">
        <v>1.2500000000000001E-2</v>
      </c>
      <c r="BL34" s="33"/>
      <c r="BM34" s="39">
        <f t="shared" si="31"/>
        <v>5.8362422803634822E-2</v>
      </c>
      <c r="BN34" s="34">
        <f t="shared" si="32"/>
        <v>5.8221632589172428E-2</v>
      </c>
      <c r="BO34" s="34">
        <f t="shared" si="33"/>
        <v>5.8068370531609681E-2</v>
      </c>
      <c r="BP34" s="28"/>
      <c r="BQ34" s="31">
        <f>Q34/GD34</f>
        <v>4.6952295822052419E-3</v>
      </c>
      <c r="BR34" s="33">
        <f t="shared" si="34"/>
        <v>0.20802640657926638</v>
      </c>
      <c r="BS34" s="32">
        <f>FC34/E34</f>
        <v>2.561636369911743E-2</v>
      </c>
      <c r="BT34" s="33">
        <f t="shared" si="35"/>
        <v>0.1509802152372203</v>
      </c>
      <c r="BU34" s="33">
        <f t="shared" si="36"/>
        <v>0.70719523342437007</v>
      </c>
      <c r="BV34" s="34">
        <f t="shared" si="37"/>
        <v>0.766731779076675</v>
      </c>
      <c r="BW34" s="28"/>
      <c r="BX34" s="27">
        <v>6.3879999999999999</v>
      </c>
      <c r="BY34" s="28">
        <v>141.92099999999999</v>
      </c>
      <c r="BZ34" s="29">
        <f t="shared" si="38"/>
        <v>148.309</v>
      </c>
      <c r="CA34" s="25">
        <v>7185.3680000000004</v>
      </c>
      <c r="CB34" s="28">
        <v>77.512</v>
      </c>
      <c r="CC34" s="28">
        <v>13.254999999999999</v>
      </c>
      <c r="CD34" s="29">
        <f t="shared" si="39"/>
        <v>7094.6010000000006</v>
      </c>
      <c r="CE34" s="28">
        <v>885.28899999999999</v>
      </c>
      <c r="CF34" s="28">
        <v>305.86099999999999</v>
      </c>
      <c r="CG34" s="29">
        <f t="shared" si="40"/>
        <v>1191.1500000000001</v>
      </c>
      <c r="CH34" s="28">
        <v>9.2279999999999998</v>
      </c>
      <c r="CI34" s="28">
        <v>0</v>
      </c>
      <c r="CJ34" s="28">
        <v>21.1</v>
      </c>
      <c r="CK34" s="28">
        <v>10.312999999999164</v>
      </c>
      <c r="CL34" s="29">
        <f t="shared" si="41"/>
        <v>8474.7009999999991</v>
      </c>
      <c r="CM34" s="28">
        <v>104.52500000000001</v>
      </c>
      <c r="CN34" s="25">
        <v>5539.7629999999999</v>
      </c>
      <c r="CO34" s="29">
        <f t="shared" si="42"/>
        <v>5644.2879999999996</v>
      </c>
      <c r="CP34" s="28">
        <v>1433.777</v>
      </c>
      <c r="CQ34" s="28">
        <v>56.330999999999449</v>
      </c>
      <c r="CR34" s="29">
        <f t="shared" si="43"/>
        <v>1490.1079999999995</v>
      </c>
      <c r="CS34" s="28">
        <v>211.952</v>
      </c>
      <c r="CT34" s="28">
        <v>1128.3530000000001</v>
      </c>
      <c r="CU34" s="42">
        <f t="shared" si="44"/>
        <v>8474.7009999999991</v>
      </c>
      <c r="CV34" s="28"/>
      <c r="CW34" s="43">
        <v>1035.1129999999998</v>
      </c>
      <c r="CX34" s="28"/>
      <c r="CY34" s="24">
        <v>250</v>
      </c>
      <c r="CZ34" s="25">
        <v>550</v>
      </c>
      <c r="DA34" s="25">
        <v>400</v>
      </c>
      <c r="DB34" s="25">
        <v>150</v>
      </c>
      <c r="DC34" s="25">
        <v>410</v>
      </c>
      <c r="DD34" s="25">
        <v>0</v>
      </c>
      <c r="DE34" s="26">
        <f t="shared" si="45"/>
        <v>1760</v>
      </c>
      <c r="DF34" s="34">
        <f t="shared" si="46"/>
        <v>0.20767694341074691</v>
      </c>
      <c r="DG34" s="25"/>
      <c r="DH34" s="44" t="s">
        <v>185</v>
      </c>
      <c r="DI34" s="45">
        <v>52.7</v>
      </c>
      <c r="DJ34" s="46">
        <v>2</v>
      </c>
      <c r="DK34" s="45" t="s">
        <v>170</v>
      </c>
      <c r="DL34" s="47" t="s">
        <v>171</v>
      </c>
      <c r="DM34" s="48" t="s">
        <v>172</v>
      </c>
      <c r="DN34" s="39">
        <v>8.0806169513449003E-2</v>
      </c>
      <c r="DO34" s="65" t="s">
        <v>181</v>
      </c>
      <c r="DP34" s="66" t="s">
        <v>182</v>
      </c>
      <c r="DQ34" s="25"/>
      <c r="DR34" s="24">
        <v>1105.8019999999999</v>
      </c>
      <c r="DS34" s="25">
        <v>1195.8019999999999</v>
      </c>
      <c r="DT34" s="26">
        <v>1315.8019999999999</v>
      </c>
      <c r="DU34" s="25"/>
      <c r="DV34" s="44">
        <f t="shared" si="47"/>
        <v>4260.4529999999995</v>
      </c>
      <c r="DW34" s="25">
        <v>4095.2579999999998</v>
      </c>
      <c r="DX34" s="26">
        <v>4425.6480000000001</v>
      </c>
      <c r="DY34" s="25"/>
      <c r="DZ34" s="24">
        <v>1095.6790000000001</v>
      </c>
      <c r="EA34" s="25">
        <v>1198.5840000000001</v>
      </c>
      <c r="EB34" s="25">
        <v>1335.9670000000001</v>
      </c>
      <c r="EC34" s="67">
        <v>5117.3069999999998</v>
      </c>
      <c r="ED34" s="25"/>
      <c r="EE34" s="24">
        <v>214.01543362000001</v>
      </c>
      <c r="EF34" s="25">
        <v>111.16218732</v>
      </c>
      <c r="EG34" s="25">
        <v>235.82314935000002</v>
      </c>
      <c r="EH34" s="25">
        <v>154.41728745999998</v>
      </c>
      <c r="EI34" s="25">
        <v>1209.8287466199999</v>
      </c>
      <c r="EJ34" s="25">
        <v>125.73660812999999</v>
      </c>
      <c r="EK34" s="25">
        <v>52.925033169999999</v>
      </c>
      <c r="EL34" s="25">
        <v>1.5543300014542183E-3</v>
      </c>
      <c r="EM34" s="26">
        <v>5081.4579999999996</v>
      </c>
      <c r="EN34" s="26">
        <f t="shared" si="48"/>
        <v>7185.3680000000013</v>
      </c>
      <c r="EO34" s="45"/>
      <c r="EP34" s="36">
        <f t="shared" si="49"/>
        <v>2.9784895306684357E-2</v>
      </c>
      <c r="EQ34" s="33">
        <f t="shared" si="50"/>
        <v>1.5470632446382701E-2</v>
      </c>
      <c r="ER34" s="33">
        <f t="shared" si="51"/>
        <v>3.281991254310148E-2</v>
      </c>
      <c r="ES34" s="33">
        <f t="shared" si="52"/>
        <v>2.1490518990815773E-2</v>
      </c>
      <c r="ET34" s="33">
        <f t="shared" si="53"/>
        <v>0.16837394363378461</v>
      </c>
      <c r="EU34" s="33">
        <f t="shared" si="54"/>
        <v>1.7498979611065148E-2</v>
      </c>
      <c r="EV34" s="33">
        <f t="shared" si="55"/>
        <v>7.3656677250211805E-3</v>
      </c>
      <c r="EW34" s="33">
        <f t="shared" si="56"/>
        <v>2.1631877468964959E-7</v>
      </c>
      <c r="EX34" s="33">
        <f t="shared" si="57"/>
        <v>0.70719523342436996</v>
      </c>
      <c r="EY34" s="39">
        <f t="shared" si="58"/>
        <v>0.99999999999999989</v>
      </c>
      <c r="EZ34" s="45"/>
      <c r="FA34" s="27">
        <v>12.728000000000002</v>
      </c>
      <c r="FB34" s="28">
        <v>171.33500000000001</v>
      </c>
      <c r="FC34" s="42">
        <f t="shared" si="59"/>
        <v>184.06300000000002</v>
      </c>
      <c r="FE34" s="27">
        <f>CB34</f>
        <v>77.512</v>
      </c>
      <c r="FF34" s="28">
        <f>CC34</f>
        <v>13.254999999999999</v>
      </c>
      <c r="FG34" s="42">
        <f t="shared" si="60"/>
        <v>90.766999999999996</v>
      </c>
      <c r="FI34" s="53">
        <v>6094.66</v>
      </c>
      <c r="FJ34" s="54">
        <v>827.27599999999995</v>
      </c>
      <c r="FK34" s="55">
        <v>268.654</v>
      </c>
      <c r="FL34" s="56">
        <f t="shared" si="61"/>
        <v>7190.59</v>
      </c>
      <c r="FM34" s="57">
        <f t="shared" si="62"/>
        <v>0.84758830638375982</v>
      </c>
      <c r="FN34" s="58">
        <f t="shared" si="63"/>
        <v>0.11504980815204315</v>
      </c>
      <c r="FO34" s="59">
        <f t="shared" si="64"/>
        <v>3.7361885464196956E-2</v>
      </c>
      <c r="FP34" s="61">
        <f t="shared" si="65"/>
        <v>0.99999999999999989</v>
      </c>
      <c r="FR34" s="24">
        <f>FV34*E34</f>
        <v>5081.4579999999996</v>
      </c>
      <c r="FS34" s="25">
        <f>E34*FW34</f>
        <v>2103.9100000000008</v>
      </c>
      <c r="FT34" s="26">
        <f t="shared" si="66"/>
        <v>7185.3680000000004</v>
      </c>
      <c r="FV34" s="36">
        <v>0.70719523342437007</v>
      </c>
      <c r="FW34" s="33">
        <v>0.29280476657562993</v>
      </c>
      <c r="FX34" s="34">
        <f t="shared" si="67"/>
        <v>1</v>
      </c>
      <c r="FY34" s="45"/>
      <c r="FZ34" s="44">
        <f t="shared" si="68"/>
        <v>1090.8609999999999</v>
      </c>
      <c r="GA34" s="25">
        <v>1053.3689999999999</v>
      </c>
      <c r="GB34" s="26">
        <v>1128.3530000000001</v>
      </c>
      <c r="GD34" s="44">
        <f t="shared" si="69"/>
        <v>7127.4470000000001</v>
      </c>
      <c r="GE34" s="25">
        <v>7069.5259999999998</v>
      </c>
      <c r="GF34" s="26">
        <v>7185.3680000000004</v>
      </c>
      <c r="GH34" s="44">
        <f t="shared" si="70"/>
        <v>1832.4649999999999</v>
      </c>
      <c r="GI34" s="25">
        <v>1831.0239999999999</v>
      </c>
      <c r="GJ34" s="26">
        <v>1833.9059999999999</v>
      </c>
      <c r="GL34" s="44">
        <f t="shared" si="71"/>
        <v>8959.9120000000003</v>
      </c>
      <c r="GM34" s="45">
        <v>8900.5499999999993</v>
      </c>
      <c r="GN34" s="46">
        <v>9019.2740000000013</v>
      </c>
      <c r="GP34" s="44">
        <f t="shared" si="72"/>
        <v>5594.6059999999998</v>
      </c>
      <c r="GQ34" s="25">
        <v>5649.4489999999996</v>
      </c>
      <c r="GR34" s="26">
        <v>5539.7629999999999</v>
      </c>
      <c r="GS34" s="25"/>
      <c r="GT34" s="44">
        <f t="shared" si="73"/>
        <v>8415.1369999999988</v>
      </c>
      <c r="GU34" s="25">
        <v>8355.5730000000003</v>
      </c>
      <c r="GV34" s="26">
        <v>8474.7009999999991</v>
      </c>
      <c r="GW34" s="25"/>
      <c r="GX34" s="61">
        <v>0.52221877798402572</v>
      </c>
      <c r="GY34" s="62"/>
      <c r="GZ34" s="121"/>
      <c r="HA34" s="122"/>
    </row>
    <row r="35" spans="1:209">
      <c r="A35" s="1"/>
      <c r="B35" s="23" t="s">
        <v>214</v>
      </c>
      <c r="C35" s="24">
        <v>26940.117999999999</v>
      </c>
      <c r="D35" s="25">
        <f t="shared" si="0"/>
        <v>26425.5605</v>
      </c>
      <c r="E35" s="25">
        <v>21550.253000000001</v>
      </c>
      <c r="F35" s="25">
        <v>9184.5259999999998</v>
      </c>
      <c r="G35" s="25">
        <v>16647.877</v>
      </c>
      <c r="H35" s="25">
        <f t="shared" si="1"/>
        <v>36124.644</v>
      </c>
      <c r="I35" s="26">
        <f t="shared" si="2"/>
        <v>30734.779000000002</v>
      </c>
      <c r="J35" s="25"/>
      <c r="K35" s="27">
        <v>565.65200000000004</v>
      </c>
      <c r="L35" s="28">
        <v>126.78199999999998</v>
      </c>
      <c r="M35" s="28">
        <v>2.4279999999999999</v>
      </c>
      <c r="N35" s="29">
        <f t="shared" si="3"/>
        <v>694.86199999999997</v>
      </c>
      <c r="O35" s="28">
        <v>331.78200000000004</v>
      </c>
      <c r="P35" s="29">
        <f t="shared" si="4"/>
        <v>363.07999999999993</v>
      </c>
      <c r="Q35" s="28">
        <v>13.904999999999998</v>
      </c>
      <c r="R35" s="29">
        <f t="shared" si="5"/>
        <v>349.17499999999995</v>
      </c>
      <c r="S35" s="28">
        <v>29.266999999999999</v>
      </c>
      <c r="T35" s="28">
        <v>33.970999999999997</v>
      </c>
      <c r="U35" s="28">
        <v>-23.299999999999997</v>
      </c>
      <c r="V35" s="29">
        <f t="shared" si="6"/>
        <v>389.11299999999994</v>
      </c>
      <c r="W35" s="28">
        <v>83.078000000000003</v>
      </c>
      <c r="X35" s="30">
        <f t="shared" si="7"/>
        <v>306.03499999999997</v>
      </c>
      <c r="Y35" s="28"/>
      <c r="Z35" s="31">
        <f t="shared" si="8"/>
        <v>2.1405487312180192E-2</v>
      </c>
      <c r="AA35" s="32">
        <f t="shared" si="9"/>
        <v>4.7977033448353907E-3</v>
      </c>
      <c r="AB35" s="33">
        <f t="shared" si="10"/>
        <v>0.43764938662445591</v>
      </c>
      <c r="AC35" s="33">
        <f t="shared" si="11"/>
        <v>0.45818079375359921</v>
      </c>
      <c r="AD35" s="33">
        <f t="shared" si="12"/>
        <v>0.47747898143804102</v>
      </c>
      <c r="AE35" s="32">
        <f t="shared" si="13"/>
        <v>1.2555343906518086E-2</v>
      </c>
      <c r="AF35" s="32">
        <f t="shared" si="14"/>
        <v>1.1581022094119819E-2</v>
      </c>
      <c r="AG35" s="32">
        <f>X35/DV35</f>
        <v>2.4241211330595126E-2</v>
      </c>
      <c r="AH35" s="32">
        <f>(P35+S35+T35)/DV35</f>
        <v>3.37688981065455E-2</v>
      </c>
      <c r="AI35" s="32">
        <f>R35/DV35</f>
        <v>2.7658355960463843E-2</v>
      </c>
      <c r="AJ35" s="34">
        <f>X35/FZ35</f>
        <v>8.8964011922721201E-2</v>
      </c>
      <c r="AK35" s="35"/>
      <c r="AL35" s="36">
        <f t="shared" si="15"/>
        <v>4.891242686720397E-2</v>
      </c>
      <c r="AM35" s="33">
        <f t="shared" si="16"/>
        <v>4.4724347150511247E-2</v>
      </c>
      <c r="AN35" s="34">
        <f t="shared" si="17"/>
        <v>8.7923984677005292E-3</v>
      </c>
      <c r="AO35" s="28"/>
      <c r="AP35" s="36">
        <f t="shared" si="18"/>
        <v>0.77251422523902624</v>
      </c>
      <c r="AQ35" s="33">
        <f t="shared" si="19"/>
        <v>0.71691266222755734</v>
      </c>
      <c r="AR35" s="33">
        <f t="shared" si="20"/>
        <v>9.2373982920193595E-2</v>
      </c>
      <c r="AS35" s="33">
        <f t="shared" si="21"/>
        <v>0.39939487273218327</v>
      </c>
      <c r="AT35" s="33">
        <f t="shared" si="22"/>
        <v>0.15163935065169351</v>
      </c>
      <c r="AU35" s="37">
        <v>2.52</v>
      </c>
      <c r="AV35" s="38">
        <v>1.62</v>
      </c>
      <c r="AW35" s="28"/>
      <c r="AX35" s="36">
        <f>GB35/C35</f>
        <v>0.13065547819797968</v>
      </c>
      <c r="AY35" s="33">
        <v>0.121</v>
      </c>
      <c r="AZ35" s="33">
        <f t="shared" si="23"/>
        <v>0.25008226268879857</v>
      </c>
      <c r="BA35" s="33">
        <f t="shared" si="24"/>
        <v>0.26250353347513655</v>
      </c>
      <c r="BB35" s="34">
        <f t="shared" si="25"/>
        <v>0.28057083643708269</v>
      </c>
      <c r="BC35" s="33"/>
      <c r="BD35" s="36">
        <f t="shared" si="26"/>
        <v>0.20113320048707312</v>
      </c>
      <c r="BE35" s="33">
        <f t="shared" si="27"/>
        <v>0.21467514646794486</v>
      </c>
      <c r="BF35" s="34">
        <f t="shared" si="28"/>
        <v>0.23399849220674465</v>
      </c>
      <c r="BG35" s="25"/>
      <c r="BH35" s="39">
        <v>2.9000000000000001E-2</v>
      </c>
      <c r="BI35" s="36">
        <f t="shared" si="74"/>
        <v>1.6312500000000001E-2</v>
      </c>
      <c r="BJ35" s="34">
        <f t="shared" si="75"/>
        <v>2.1750000000000002E-2</v>
      </c>
      <c r="BK35" s="39">
        <v>1.4999999999999999E-2</v>
      </c>
      <c r="BL35" s="33"/>
      <c r="BM35" s="39">
        <f t="shared" si="31"/>
        <v>4.4820700487073095E-2</v>
      </c>
      <c r="BN35" s="34">
        <f t="shared" si="32"/>
        <v>3.792514646794487E-2</v>
      </c>
      <c r="BO35" s="34">
        <f t="shared" si="33"/>
        <v>2.9998492206744637E-2</v>
      </c>
      <c r="BP35" s="28"/>
      <c r="BQ35" s="31">
        <f>Q35/GD35</f>
        <v>6.6063936777786467E-4</v>
      </c>
      <c r="BR35" s="33">
        <f t="shared" si="34"/>
        <v>3.2616497544086812E-2</v>
      </c>
      <c r="BS35" s="32">
        <f>FC35/E35</f>
        <v>1.4991981764668842E-2</v>
      </c>
      <c r="BT35" s="33">
        <f t="shared" si="35"/>
        <v>8.9065179641882347E-2</v>
      </c>
      <c r="BU35" s="33">
        <f t="shared" si="36"/>
        <v>0.78597996042088225</v>
      </c>
      <c r="BV35" s="34">
        <f t="shared" si="37"/>
        <v>0.8499359308879364</v>
      </c>
      <c r="BW35" s="28"/>
      <c r="BX35" s="27">
        <v>93.376999999999995</v>
      </c>
      <c r="BY35" s="28">
        <v>274.435</v>
      </c>
      <c r="BZ35" s="29">
        <f t="shared" si="38"/>
        <v>367.81200000000001</v>
      </c>
      <c r="CA35" s="25">
        <v>21550.253000000001</v>
      </c>
      <c r="CB35" s="28">
        <v>58.561</v>
      </c>
      <c r="CC35" s="28">
        <v>49.032000000000004</v>
      </c>
      <c r="CD35" s="29">
        <f t="shared" si="39"/>
        <v>21442.66</v>
      </c>
      <c r="CE35" s="28">
        <v>3683.3139999999999</v>
      </c>
      <c r="CF35" s="28">
        <v>1234.6499999999999</v>
      </c>
      <c r="CG35" s="29">
        <f t="shared" si="40"/>
        <v>4917.9639999999999</v>
      </c>
      <c r="CH35" s="28">
        <v>17.353000000000002</v>
      </c>
      <c r="CI35" s="28">
        <v>0</v>
      </c>
      <c r="CJ35" s="28">
        <v>120.16800000000001</v>
      </c>
      <c r="CK35" s="28">
        <v>74.160999999997046</v>
      </c>
      <c r="CL35" s="29">
        <f t="shared" si="41"/>
        <v>26940.117999999999</v>
      </c>
      <c r="CM35" s="28">
        <v>0</v>
      </c>
      <c r="CN35" s="25">
        <v>16647.877</v>
      </c>
      <c r="CO35" s="29">
        <f t="shared" si="42"/>
        <v>16647.877</v>
      </c>
      <c r="CP35" s="28">
        <v>6167.482</v>
      </c>
      <c r="CQ35" s="28">
        <v>198.61899999999832</v>
      </c>
      <c r="CR35" s="29">
        <f t="shared" si="43"/>
        <v>6366.1009999999987</v>
      </c>
      <c r="CS35" s="28">
        <v>406.26599999999996</v>
      </c>
      <c r="CT35" s="28">
        <v>3519.8739999999998</v>
      </c>
      <c r="CU35" s="42">
        <f t="shared" si="44"/>
        <v>26940.117999999999</v>
      </c>
      <c r="CV35" s="28"/>
      <c r="CW35" s="43">
        <v>4085.1819999999998</v>
      </c>
      <c r="CX35" s="28"/>
      <c r="CY35" s="24">
        <v>1150</v>
      </c>
      <c r="CZ35" s="25">
        <v>2065</v>
      </c>
      <c r="DA35" s="25">
        <v>1550</v>
      </c>
      <c r="DB35" s="25">
        <v>1115</v>
      </c>
      <c r="DC35" s="25">
        <v>700</v>
      </c>
      <c r="DD35" s="25">
        <v>0</v>
      </c>
      <c r="DE35" s="26">
        <f t="shared" si="45"/>
        <v>6580</v>
      </c>
      <c r="DF35" s="34">
        <f t="shared" si="46"/>
        <v>0.24424540382488305</v>
      </c>
      <c r="DG35" s="25"/>
      <c r="DH35" s="44" t="s">
        <v>190</v>
      </c>
      <c r="DI35" s="45">
        <v>146.9</v>
      </c>
      <c r="DJ35" s="46">
        <v>11</v>
      </c>
      <c r="DK35" s="45" t="s">
        <v>170</v>
      </c>
      <c r="DL35" s="47" t="s">
        <v>171</v>
      </c>
      <c r="DM35" s="48" t="s">
        <v>172</v>
      </c>
      <c r="DN35" s="39">
        <v>0.56729866378819382</v>
      </c>
      <c r="DO35" s="65" t="s">
        <v>175</v>
      </c>
      <c r="DP35" s="66" t="s">
        <v>176</v>
      </c>
      <c r="DQ35" s="25"/>
      <c r="DR35" s="24">
        <v>3322.009</v>
      </c>
      <c r="DS35" s="25">
        <v>3487.009</v>
      </c>
      <c r="DT35" s="26">
        <v>3727.009</v>
      </c>
      <c r="DU35" s="25"/>
      <c r="DV35" s="44">
        <f t="shared" si="47"/>
        <v>12624.575390494183</v>
      </c>
      <c r="DW35" s="25">
        <v>11965.485780988365</v>
      </c>
      <c r="DX35" s="26">
        <v>13283.665000000001</v>
      </c>
      <c r="DY35" s="25"/>
      <c r="DZ35" s="24">
        <v>3295.942</v>
      </c>
      <c r="EA35" s="25">
        <v>3517.8519999999999</v>
      </c>
      <c r="EB35" s="25">
        <v>3834.5010000000002</v>
      </c>
      <c r="EC35" s="67">
        <v>16386.862000000001</v>
      </c>
      <c r="ED35" s="25"/>
      <c r="EE35" s="24">
        <v>270.798</v>
      </c>
      <c r="EF35" s="25">
        <v>84.192999999999998</v>
      </c>
      <c r="EG35" s="25">
        <v>541.08799999999997</v>
      </c>
      <c r="EH35" s="25">
        <v>389.62800000000004</v>
      </c>
      <c r="EI35" s="25">
        <v>2954.127</v>
      </c>
      <c r="EJ35" s="25">
        <v>302.32100000000003</v>
      </c>
      <c r="EK35" s="25">
        <v>67.451000000000008</v>
      </c>
      <c r="EL35" s="25">
        <v>2.5800000000017462</v>
      </c>
      <c r="EM35" s="26">
        <v>16938.066999999999</v>
      </c>
      <c r="EN35" s="26">
        <f t="shared" si="48"/>
        <v>21550.253000000001</v>
      </c>
      <c r="EO35" s="45"/>
      <c r="EP35" s="36">
        <f t="shared" si="49"/>
        <v>1.2565884957359897E-2</v>
      </c>
      <c r="EQ35" s="33">
        <f t="shared" si="50"/>
        <v>3.9068218827871763E-3</v>
      </c>
      <c r="ER35" s="33">
        <f t="shared" si="51"/>
        <v>2.5108197105620986E-2</v>
      </c>
      <c r="ES35" s="33">
        <f t="shared" si="52"/>
        <v>1.8079973353445085E-2</v>
      </c>
      <c r="ET35" s="33">
        <f t="shared" si="53"/>
        <v>0.13708085004848899</v>
      </c>
      <c r="EU35" s="33">
        <f t="shared" si="54"/>
        <v>1.402865200700892E-2</v>
      </c>
      <c r="EV35" s="33">
        <f t="shared" si="55"/>
        <v>3.1299400522119161E-3</v>
      </c>
      <c r="EW35" s="33">
        <f t="shared" si="56"/>
        <v>1.1972017219481118E-4</v>
      </c>
      <c r="EX35" s="33">
        <f t="shared" si="57"/>
        <v>0.78597996042088225</v>
      </c>
      <c r="EY35" s="39">
        <f t="shared" si="58"/>
        <v>1</v>
      </c>
      <c r="EZ35" s="45"/>
      <c r="FA35" s="27">
        <v>169.77100000000002</v>
      </c>
      <c r="FB35" s="28">
        <v>153.31</v>
      </c>
      <c r="FC35" s="42">
        <f t="shared" si="59"/>
        <v>323.08100000000002</v>
      </c>
      <c r="FE35" s="27">
        <f>CB35</f>
        <v>58.561</v>
      </c>
      <c r="FF35" s="28">
        <f>CC35</f>
        <v>49.032000000000004</v>
      </c>
      <c r="FG35" s="42">
        <f t="shared" si="60"/>
        <v>107.593</v>
      </c>
      <c r="FI35" s="53">
        <v>18966.174999999999</v>
      </c>
      <c r="FJ35" s="54">
        <v>2260.6149999999998</v>
      </c>
      <c r="FK35" s="55">
        <v>323.08499999999998</v>
      </c>
      <c r="FL35" s="56">
        <f t="shared" si="61"/>
        <v>21549.875</v>
      </c>
      <c r="FM35" s="57">
        <f t="shared" si="62"/>
        <v>0.88010603309763979</v>
      </c>
      <c r="FN35" s="58">
        <f t="shared" si="63"/>
        <v>0.10490153655183614</v>
      </c>
      <c r="FO35" s="59">
        <f t="shared" si="64"/>
        <v>1.4992430350524074E-2</v>
      </c>
      <c r="FP35" s="61">
        <f t="shared" si="65"/>
        <v>1</v>
      </c>
      <c r="FR35" s="24">
        <f>FV35*E35</f>
        <v>16938.066999999999</v>
      </c>
      <c r="FS35" s="25">
        <f>E35*FW35</f>
        <v>4612.1860000000015</v>
      </c>
      <c r="FT35" s="26">
        <f t="shared" si="66"/>
        <v>21550.253000000001</v>
      </c>
      <c r="FV35" s="36">
        <v>0.78597996042088225</v>
      </c>
      <c r="FW35" s="33">
        <v>0.21402003957911775</v>
      </c>
      <c r="FX35" s="34">
        <f t="shared" si="67"/>
        <v>1</v>
      </c>
      <c r="FY35" s="45"/>
      <c r="FZ35" s="44">
        <f t="shared" si="68"/>
        <v>3439.9865</v>
      </c>
      <c r="GA35" s="25">
        <v>3360.0990000000002</v>
      </c>
      <c r="GB35" s="26">
        <v>3519.8739999999998</v>
      </c>
      <c r="GD35" s="44">
        <f t="shared" si="69"/>
        <v>21047.792000000001</v>
      </c>
      <c r="GE35" s="25">
        <v>20545.331000000002</v>
      </c>
      <c r="GF35" s="26">
        <v>21550.253000000001</v>
      </c>
      <c r="GH35" s="44">
        <f t="shared" si="70"/>
        <v>9029.1134999999995</v>
      </c>
      <c r="GI35" s="25">
        <v>8873.7010000000009</v>
      </c>
      <c r="GJ35" s="26">
        <v>9184.5259999999998</v>
      </c>
      <c r="GL35" s="44">
        <f t="shared" si="71"/>
        <v>30076.905500000001</v>
      </c>
      <c r="GM35" s="45">
        <v>29419.032000000003</v>
      </c>
      <c r="GN35" s="46">
        <v>30734.779000000002</v>
      </c>
      <c r="GP35" s="44">
        <f t="shared" si="72"/>
        <v>16575.327499999999</v>
      </c>
      <c r="GQ35" s="25">
        <v>16502.777999999998</v>
      </c>
      <c r="GR35" s="26">
        <v>16647.877</v>
      </c>
      <c r="GS35" s="25"/>
      <c r="GT35" s="44">
        <f t="shared" si="73"/>
        <v>26425.5605</v>
      </c>
      <c r="GU35" s="25">
        <v>25911.003000000001</v>
      </c>
      <c r="GV35" s="26">
        <v>26940.117999999999</v>
      </c>
      <c r="GW35" s="25"/>
      <c r="GX35" s="61">
        <v>0.49308117358654485</v>
      </c>
      <c r="GY35" s="62"/>
      <c r="GZ35" s="121"/>
      <c r="HA35" s="122"/>
    </row>
    <row r="36" spans="1:209">
      <c r="A36" s="1"/>
      <c r="B36" s="23" t="s">
        <v>215</v>
      </c>
      <c r="C36" s="24">
        <v>12394.038</v>
      </c>
      <c r="D36" s="25">
        <f t="shared" si="0"/>
        <v>11945.486000000001</v>
      </c>
      <c r="E36" s="25">
        <v>10121.450999999999</v>
      </c>
      <c r="F36" s="25">
        <v>2893</v>
      </c>
      <c r="G36" s="25">
        <v>8606.4159999999993</v>
      </c>
      <c r="H36" s="25">
        <f t="shared" si="1"/>
        <v>15287.038</v>
      </c>
      <c r="I36" s="26">
        <f t="shared" si="2"/>
        <v>13014.450999999999</v>
      </c>
      <c r="J36" s="25"/>
      <c r="K36" s="27">
        <v>259.16699999999997</v>
      </c>
      <c r="L36" s="28">
        <v>45.043000000000006</v>
      </c>
      <c r="M36" s="28">
        <v>0.40600000000000003</v>
      </c>
      <c r="N36" s="29">
        <f t="shared" si="3"/>
        <v>304.61599999999999</v>
      </c>
      <c r="O36" s="28">
        <v>124.292</v>
      </c>
      <c r="P36" s="29">
        <f t="shared" si="4"/>
        <v>180.32399999999998</v>
      </c>
      <c r="Q36" s="28">
        <v>7.1769999999999996</v>
      </c>
      <c r="R36" s="29">
        <f t="shared" si="5"/>
        <v>173.14699999999999</v>
      </c>
      <c r="S36" s="28">
        <v>22.369</v>
      </c>
      <c r="T36" s="28">
        <v>16.457000000000001</v>
      </c>
      <c r="U36" s="28">
        <v>-4.5</v>
      </c>
      <c r="V36" s="29">
        <f t="shared" si="6"/>
        <v>207.47299999999998</v>
      </c>
      <c r="W36" s="28">
        <v>47.927999999999997</v>
      </c>
      <c r="X36" s="30">
        <f t="shared" si="7"/>
        <v>159.54499999999999</v>
      </c>
      <c r="Y36" s="28"/>
      <c r="Z36" s="31">
        <f t="shared" si="8"/>
        <v>2.1695810450910073E-2</v>
      </c>
      <c r="AA36" s="32">
        <f t="shared" si="9"/>
        <v>3.7707130542867827E-3</v>
      </c>
      <c r="AB36" s="33">
        <f t="shared" si="10"/>
        <v>0.36190099056026925</v>
      </c>
      <c r="AC36" s="33">
        <f t="shared" si="11"/>
        <v>0.3801152958086762</v>
      </c>
      <c r="AD36" s="33">
        <f t="shared" si="12"/>
        <v>0.40802846862935632</v>
      </c>
      <c r="AE36" s="32">
        <f t="shared" si="13"/>
        <v>1.0404934550172341E-2</v>
      </c>
      <c r="AF36" s="32">
        <f t="shared" si="14"/>
        <v>1.335609116280409E-2</v>
      </c>
      <c r="AG36" s="32">
        <f>X36/DV36</f>
        <v>2.7923237131806004E-2</v>
      </c>
      <c r="AH36" s="32">
        <f>(P36+S36+T36)/DV36</f>
        <v>3.8355181406094119E-2</v>
      </c>
      <c r="AI36" s="32">
        <f>R36/DV36</f>
        <v>3.0303831142692122E-2</v>
      </c>
      <c r="AJ36" s="34">
        <f>X36/FZ36</f>
        <v>0.11313310521637604</v>
      </c>
      <c r="AK36" s="35"/>
      <c r="AL36" s="36">
        <f t="shared" si="15"/>
        <v>6.7247516158257206E-2</v>
      </c>
      <c r="AM36" s="33">
        <f t="shared" si="16"/>
        <v>6.3559232001840951E-2</v>
      </c>
      <c r="AN36" s="34">
        <f t="shared" si="17"/>
        <v>5.7607970090532507E-2</v>
      </c>
      <c r="AO36" s="28"/>
      <c r="AP36" s="36">
        <f t="shared" si="18"/>
        <v>0.85031444602162276</v>
      </c>
      <c r="AQ36" s="33">
        <f t="shared" si="19"/>
        <v>0.79610510114421396</v>
      </c>
      <c r="AR36" s="33">
        <f t="shared" si="20"/>
        <v>1.8406995363415855E-2</v>
      </c>
      <c r="AS36" s="33">
        <f t="shared" si="21"/>
        <v>0.28202180758200029</v>
      </c>
      <c r="AT36" s="33">
        <f t="shared" si="22"/>
        <v>0.15943956279624122</v>
      </c>
      <c r="AU36" s="37">
        <v>4.5999999999999996</v>
      </c>
      <c r="AV36" s="38">
        <v>1.47</v>
      </c>
      <c r="AW36" s="28"/>
      <c r="AX36" s="36">
        <f>GB36/C36</f>
        <v>0.11917375112130527</v>
      </c>
      <c r="AY36" s="33">
        <v>0.1237</v>
      </c>
      <c r="AZ36" s="33">
        <f t="shared" si="23"/>
        <v>0.2479320893882633</v>
      </c>
      <c r="BA36" s="33">
        <f t="shared" si="24"/>
        <v>0.26153296314280366</v>
      </c>
      <c r="BB36" s="34">
        <f t="shared" si="25"/>
        <v>0.27343383364212681</v>
      </c>
      <c r="BC36" s="33"/>
      <c r="BD36" s="36">
        <f t="shared" si="26"/>
        <v>0.22133529691897752</v>
      </c>
      <c r="BE36" s="33">
        <f t="shared" si="27"/>
        <v>0.23687714609095406</v>
      </c>
      <c r="BF36" s="34">
        <f t="shared" si="28"/>
        <v>0.25144256466462478</v>
      </c>
      <c r="BG36" s="25"/>
      <c r="BH36" s="39">
        <v>1.7000000000000001E-2</v>
      </c>
      <c r="BI36" s="36">
        <f t="shared" si="74"/>
        <v>9.5625000000000016E-3</v>
      </c>
      <c r="BJ36" s="34">
        <f t="shared" si="75"/>
        <v>1.2750000000000001E-2</v>
      </c>
      <c r="BK36" s="39">
        <v>1.0999999999999999E-2</v>
      </c>
      <c r="BL36" s="33"/>
      <c r="BM36" s="39">
        <f t="shared" si="31"/>
        <v>7.1772796918977505E-2</v>
      </c>
      <c r="BN36" s="34">
        <f t="shared" si="32"/>
        <v>6.912714609095405E-2</v>
      </c>
      <c r="BO36" s="34">
        <f t="shared" si="33"/>
        <v>5.9442564664624775E-2</v>
      </c>
      <c r="BP36" s="28"/>
      <c r="BQ36" s="31">
        <f>Q36/GD36</f>
        <v>7.3215467346406538E-4</v>
      </c>
      <c r="BR36" s="33">
        <f t="shared" si="34"/>
        <v>3.2749258498745153E-2</v>
      </c>
      <c r="BS36" s="32">
        <f>FC36/E36</f>
        <v>1.6961500875714363E-2</v>
      </c>
      <c r="BT36" s="33">
        <f t="shared" si="35"/>
        <v>0.11298310271639875</v>
      </c>
      <c r="BU36" s="33">
        <f t="shared" si="36"/>
        <v>0.79623129134350401</v>
      </c>
      <c r="BV36" s="34">
        <f t="shared" si="37"/>
        <v>0.84152731452137319</v>
      </c>
      <c r="BW36" s="28"/>
      <c r="BX36" s="27">
        <v>91.328000000000003</v>
      </c>
      <c r="BY36" s="28">
        <v>559.62599999999998</v>
      </c>
      <c r="BZ36" s="29">
        <f t="shared" si="38"/>
        <v>650.95399999999995</v>
      </c>
      <c r="CA36" s="25">
        <v>10121.450999999999</v>
      </c>
      <c r="CB36" s="28">
        <v>29.08</v>
      </c>
      <c r="CC36" s="28">
        <v>13.350999999999999</v>
      </c>
      <c r="CD36" s="29">
        <f t="shared" si="39"/>
        <v>10079.019999999999</v>
      </c>
      <c r="CE36" s="28">
        <v>1316.5340000000001</v>
      </c>
      <c r="CF36" s="28">
        <v>277.13499999999999</v>
      </c>
      <c r="CG36" s="29">
        <f t="shared" si="40"/>
        <v>1593.6690000000001</v>
      </c>
      <c r="CH36" s="28">
        <v>0</v>
      </c>
      <c r="CI36" s="28">
        <v>5.3390000000000004</v>
      </c>
      <c r="CJ36" s="28">
        <v>36.081000000000003</v>
      </c>
      <c r="CK36" s="28">
        <v>28.975000000002026</v>
      </c>
      <c r="CL36" s="29">
        <f t="shared" si="41"/>
        <v>12394.038</v>
      </c>
      <c r="CM36" s="28">
        <v>145.863</v>
      </c>
      <c r="CN36" s="25">
        <v>8606.4159999999993</v>
      </c>
      <c r="CO36" s="29">
        <f t="shared" si="42"/>
        <v>8752.2789999999986</v>
      </c>
      <c r="CP36" s="28">
        <v>1903.0260000000001</v>
      </c>
      <c r="CQ36" s="28">
        <v>106.34100000000171</v>
      </c>
      <c r="CR36" s="29">
        <f t="shared" si="43"/>
        <v>2009.3670000000018</v>
      </c>
      <c r="CS36" s="28">
        <v>155.34800000000001</v>
      </c>
      <c r="CT36" s="28">
        <v>1477.0440000000001</v>
      </c>
      <c r="CU36" s="42">
        <f t="shared" si="44"/>
        <v>12394.038</v>
      </c>
      <c r="CV36" s="28"/>
      <c r="CW36" s="43">
        <v>1976.1000000000001</v>
      </c>
      <c r="CX36" s="28"/>
      <c r="CY36" s="24">
        <v>380</v>
      </c>
      <c r="CZ36" s="25">
        <v>380</v>
      </c>
      <c r="DA36" s="25">
        <v>300</v>
      </c>
      <c r="DB36" s="25">
        <v>275</v>
      </c>
      <c r="DC36" s="25">
        <v>725</v>
      </c>
      <c r="DD36" s="25">
        <v>0</v>
      </c>
      <c r="DE36" s="26">
        <f t="shared" si="45"/>
        <v>2060</v>
      </c>
      <c r="DF36" s="34">
        <f t="shared" si="46"/>
        <v>0.16620894659190169</v>
      </c>
      <c r="DG36" s="25"/>
      <c r="DH36" s="44" t="s">
        <v>196</v>
      </c>
      <c r="DI36" s="45">
        <v>54.4</v>
      </c>
      <c r="DJ36" s="46">
        <v>6</v>
      </c>
      <c r="DK36" s="45" t="s">
        <v>170</v>
      </c>
      <c r="DL36" s="47" t="s">
        <v>171</v>
      </c>
      <c r="DM36" s="48" t="s">
        <v>172</v>
      </c>
      <c r="DN36" s="39">
        <v>0.13552688876270236</v>
      </c>
      <c r="DO36" s="65" t="s">
        <v>181</v>
      </c>
      <c r="DP36" s="66" t="s">
        <v>176</v>
      </c>
      <c r="DQ36" s="25"/>
      <c r="DR36" s="24">
        <v>1462.3589999999999</v>
      </c>
      <c r="DS36" s="25">
        <v>1542.58</v>
      </c>
      <c r="DT36" s="26">
        <v>1612.7739999999999</v>
      </c>
      <c r="DU36" s="25"/>
      <c r="DV36" s="44">
        <f t="shared" si="47"/>
        <v>5713.7000000000007</v>
      </c>
      <c r="DW36" s="25">
        <v>5529.1760000000004</v>
      </c>
      <c r="DX36" s="26">
        <v>5898.2240000000002</v>
      </c>
      <c r="DY36" s="25"/>
      <c r="DZ36" s="24">
        <v>1458.4459999999999</v>
      </c>
      <c r="EA36" s="25">
        <v>1560.856</v>
      </c>
      <c r="EB36" s="25">
        <v>1656.8320000000001</v>
      </c>
      <c r="EC36" s="67">
        <v>6589.3059999999996</v>
      </c>
      <c r="ED36" s="25"/>
      <c r="EE36" s="24">
        <v>104.777</v>
      </c>
      <c r="EF36" s="25">
        <v>86.819000000000003</v>
      </c>
      <c r="EG36" s="25">
        <v>317.68900000000002</v>
      </c>
      <c r="EH36" s="25">
        <v>79.471000000000004</v>
      </c>
      <c r="EI36" s="25">
        <v>676.08699999999999</v>
      </c>
      <c r="EJ36" s="25">
        <v>0</v>
      </c>
      <c r="EK36" s="25">
        <v>240.19</v>
      </c>
      <c r="EL36" s="25">
        <v>557.40200000000004</v>
      </c>
      <c r="EM36" s="26">
        <v>8059.0159999999996</v>
      </c>
      <c r="EN36" s="26">
        <f t="shared" si="48"/>
        <v>10121.451000000001</v>
      </c>
      <c r="EO36" s="45"/>
      <c r="EP36" s="36">
        <f t="shared" si="49"/>
        <v>1.035197423768588E-2</v>
      </c>
      <c r="EQ36" s="33">
        <f t="shared" si="50"/>
        <v>8.5777227000357944E-3</v>
      </c>
      <c r="ER36" s="33">
        <f t="shared" si="51"/>
        <v>3.138769332578896E-2</v>
      </c>
      <c r="ES36" s="33">
        <f t="shared" si="52"/>
        <v>7.8517398345355812E-3</v>
      </c>
      <c r="ET36" s="33">
        <f t="shared" si="53"/>
        <v>6.6797438430517511E-2</v>
      </c>
      <c r="EU36" s="33">
        <f t="shared" si="54"/>
        <v>0</v>
      </c>
      <c r="EV36" s="33">
        <f t="shared" si="55"/>
        <v>2.3730787216180761E-2</v>
      </c>
      <c r="EW36" s="33">
        <f t="shared" si="56"/>
        <v>5.5071352911751484E-2</v>
      </c>
      <c r="EX36" s="33">
        <f t="shared" si="57"/>
        <v>0.7962312913435039</v>
      </c>
      <c r="EY36" s="39">
        <f t="shared" si="58"/>
        <v>0.99999999999999989</v>
      </c>
      <c r="EZ36" s="45"/>
      <c r="FA36" s="27">
        <v>50.094999999999999</v>
      </c>
      <c r="FB36" s="28">
        <v>121.58</v>
      </c>
      <c r="FC36" s="42">
        <f t="shared" si="59"/>
        <v>171.67500000000001</v>
      </c>
      <c r="FE36" s="27">
        <f>CB36</f>
        <v>29.08</v>
      </c>
      <c r="FF36" s="28">
        <f>CC36</f>
        <v>13.350999999999999</v>
      </c>
      <c r="FG36" s="42">
        <f t="shared" si="60"/>
        <v>42.430999999999997</v>
      </c>
      <c r="FI36" s="53">
        <v>9037.0920000000006</v>
      </c>
      <c r="FJ36" s="54">
        <v>911.21400000000006</v>
      </c>
      <c r="FK36" s="55">
        <v>172.09200000000001</v>
      </c>
      <c r="FL36" s="56">
        <f t="shared" si="61"/>
        <v>10120.398000000001</v>
      </c>
      <c r="FM36" s="57">
        <f t="shared" si="62"/>
        <v>0.89295816231733172</v>
      </c>
      <c r="FN36" s="58">
        <f t="shared" si="63"/>
        <v>9.003736809560256E-2</v>
      </c>
      <c r="FO36" s="59">
        <f t="shared" si="64"/>
        <v>1.7004469587065647E-2</v>
      </c>
      <c r="FP36" s="61">
        <f t="shared" si="65"/>
        <v>1</v>
      </c>
      <c r="FR36" s="24">
        <f>FV36*E36</f>
        <v>8059.0159999999996</v>
      </c>
      <c r="FS36" s="25">
        <f>E36*FW36</f>
        <v>2062.4349999999999</v>
      </c>
      <c r="FT36" s="26">
        <f t="shared" si="66"/>
        <v>10121.450999999999</v>
      </c>
      <c r="FV36" s="36">
        <v>0.79623129134350401</v>
      </c>
      <c r="FW36" s="33">
        <v>0.20376870865649599</v>
      </c>
      <c r="FX36" s="34">
        <f t="shared" si="67"/>
        <v>1</v>
      </c>
      <c r="FY36" s="45"/>
      <c r="FZ36" s="44">
        <f t="shared" si="68"/>
        <v>1410.2415000000001</v>
      </c>
      <c r="GA36" s="25">
        <v>1343.4390000000001</v>
      </c>
      <c r="GB36" s="26">
        <v>1477.0440000000001</v>
      </c>
      <c r="GD36" s="44">
        <f t="shared" si="69"/>
        <v>9802.5734999999986</v>
      </c>
      <c r="GE36" s="25">
        <v>9483.6959999999999</v>
      </c>
      <c r="GF36" s="26">
        <v>10121.450999999999</v>
      </c>
      <c r="GH36" s="44">
        <f t="shared" si="70"/>
        <v>2823</v>
      </c>
      <c r="GI36" s="25">
        <v>2753</v>
      </c>
      <c r="GJ36" s="26">
        <v>2893</v>
      </c>
      <c r="GL36" s="44">
        <f t="shared" si="71"/>
        <v>12625.573499999999</v>
      </c>
      <c r="GM36" s="45">
        <v>12236.696</v>
      </c>
      <c r="GN36" s="46">
        <v>13014.450999999999</v>
      </c>
      <c r="GP36" s="44">
        <f t="shared" si="72"/>
        <v>8372.02</v>
      </c>
      <c r="GQ36" s="25">
        <v>8137.6239999999998</v>
      </c>
      <c r="GR36" s="26">
        <v>8606.4159999999993</v>
      </c>
      <c r="GS36" s="25"/>
      <c r="GT36" s="44">
        <f t="shared" si="73"/>
        <v>11945.486000000001</v>
      </c>
      <c r="GU36" s="25">
        <v>11496.933999999999</v>
      </c>
      <c r="GV36" s="26">
        <v>12394.038</v>
      </c>
      <c r="GW36" s="25"/>
      <c r="GX36" s="61">
        <v>0.47589203776848188</v>
      </c>
      <c r="GY36" s="62"/>
      <c r="GZ36" s="121"/>
      <c r="HA36" s="122"/>
    </row>
    <row r="37" spans="1:209">
      <c r="A37" s="1"/>
      <c r="B37" s="23" t="s">
        <v>216</v>
      </c>
      <c r="C37" s="24">
        <v>23034.940999999999</v>
      </c>
      <c r="D37" s="25">
        <f t="shared" si="0"/>
        <v>22529.414499999999</v>
      </c>
      <c r="E37" s="25">
        <v>18993.657999999999</v>
      </c>
      <c r="F37" s="25">
        <v>4650.719000000001</v>
      </c>
      <c r="G37" s="25">
        <v>14786.078</v>
      </c>
      <c r="H37" s="25">
        <f t="shared" si="1"/>
        <v>27685.66</v>
      </c>
      <c r="I37" s="26">
        <f t="shared" si="2"/>
        <v>23644.377</v>
      </c>
      <c r="J37" s="25"/>
      <c r="K37" s="27">
        <v>544.90900000000011</v>
      </c>
      <c r="L37" s="28">
        <v>93.426000000000002</v>
      </c>
      <c r="M37" s="28">
        <v>2.5149999999999997</v>
      </c>
      <c r="N37" s="29">
        <f t="shared" si="3"/>
        <v>640.85000000000014</v>
      </c>
      <c r="O37" s="28">
        <v>263.98099999999999</v>
      </c>
      <c r="P37" s="29">
        <f t="shared" si="4"/>
        <v>376.86900000000014</v>
      </c>
      <c r="Q37" s="28">
        <v>23.314</v>
      </c>
      <c r="R37" s="29">
        <f t="shared" si="5"/>
        <v>353.55500000000012</v>
      </c>
      <c r="S37" s="28">
        <v>23.580999999999996</v>
      </c>
      <c r="T37" s="28">
        <v>-0.17700000000000049</v>
      </c>
      <c r="U37" s="28">
        <v>71</v>
      </c>
      <c r="V37" s="29">
        <f t="shared" si="6"/>
        <v>447.95900000000012</v>
      </c>
      <c r="W37" s="28">
        <v>77.39200000000001</v>
      </c>
      <c r="X37" s="30">
        <f t="shared" si="7"/>
        <v>370.56700000000012</v>
      </c>
      <c r="Y37" s="28"/>
      <c r="Z37" s="31">
        <f t="shared" si="8"/>
        <v>2.4186558421214192E-2</v>
      </c>
      <c r="AA37" s="32">
        <f t="shared" si="9"/>
        <v>4.1468454495344302E-3</v>
      </c>
      <c r="AB37" s="33">
        <f t="shared" si="10"/>
        <v>0.39740972579766165</v>
      </c>
      <c r="AC37" s="33">
        <f t="shared" si="11"/>
        <v>0.39730385848944427</v>
      </c>
      <c r="AD37" s="33">
        <f t="shared" si="12"/>
        <v>0.41192322696418809</v>
      </c>
      <c r="AE37" s="32">
        <f t="shared" si="13"/>
        <v>1.171717090117899E-2</v>
      </c>
      <c r="AF37" s="32">
        <f t="shared" si="14"/>
        <v>1.6448141606165582E-2</v>
      </c>
      <c r="AG37" s="32">
        <f>X37/DV37</f>
        <v>3.1702430537925499E-2</v>
      </c>
      <c r="AH37" s="32">
        <f>(P37+S37+T37)/DV37</f>
        <v>3.4243812802292307E-2</v>
      </c>
      <c r="AI37" s="32">
        <f>R37/DV37</f>
        <v>3.0247034487248595E-2</v>
      </c>
      <c r="AJ37" s="34">
        <f>X37/FZ37</f>
        <v>0.12877524737405072</v>
      </c>
      <c r="AK37" s="35"/>
      <c r="AL37" s="36">
        <f t="shared" si="15"/>
        <v>5.9975289864709229E-2</v>
      </c>
      <c r="AM37" s="33">
        <f t="shared" si="16"/>
        <v>9.5078879019102128E-2</v>
      </c>
      <c r="AN37" s="34">
        <f t="shared" si="17"/>
        <v>2.752838683341825E-2</v>
      </c>
      <c r="AO37" s="28"/>
      <c r="AP37" s="36">
        <f t="shared" si="18"/>
        <v>0.7784744781652907</v>
      </c>
      <c r="AQ37" s="33">
        <f t="shared" si="19"/>
        <v>0.74369029692480704</v>
      </c>
      <c r="AR37" s="33">
        <f t="shared" si="20"/>
        <v>8.3810546768928171E-2</v>
      </c>
      <c r="AS37" s="33">
        <f t="shared" si="21"/>
        <v>0.30890495877545338</v>
      </c>
      <c r="AT37" s="33">
        <f t="shared" si="22"/>
        <v>0.13741680519173025</v>
      </c>
      <c r="AU37" s="37">
        <v>1.895</v>
      </c>
      <c r="AV37" s="38">
        <v>1.3740000000000001</v>
      </c>
      <c r="AW37" s="28"/>
      <c r="AX37" s="36">
        <f>GB37/C37</f>
        <v>0.12943627682831921</v>
      </c>
      <c r="AY37" s="33">
        <v>0.1076</v>
      </c>
      <c r="AZ37" s="33">
        <f t="shared" si="23"/>
        <v>0.22812369032111909</v>
      </c>
      <c r="BA37" s="33">
        <f t="shared" si="24"/>
        <v>0.2386415747700224</v>
      </c>
      <c r="BB37" s="34">
        <f t="shared" si="25"/>
        <v>0.25280026537431532</v>
      </c>
      <c r="BC37" s="33"/>
      <c r="BD37" s="36">
        <f t="shared" si="26"/>
        <v>0.20025368913711419</v>
      </c>
      <c r="BE37" s="33">
        <f t="shared" si="27"/>
        <v>0.21175455554429101</v>
      </c>
      <c r="BF37" s="34">
        <f t="shared" si="28"/>
        <v>0.22723873226994371</v>
      </c>
      <c r="BG37" s="25"/>
      <c r="BH37" s="39">
        <v>2.5999999999999999E-2</v>
      </c>
      <c r="BI37" s="36">
        <f t="shared" si="74"/>
        <v>1.4624999999999999E-2</v>
      </c>
      <c r="BJ37" s="34">
        <f t="shared" si="75"/>
        <v>1.95E-2</v>
      </c>
      <c r="BK37" s="68">
        <v>1.2500000000000001E-2</v>
      </c>
      <c r="BL37" s="33"/>
      <c r="BM37" s="39">
        <f t="shared" si="31"/>
        <v>4.5628689137114181E-2</v>
      </c>
      <c r="BN37" s="34">
        <f t="shared" si="32"/>
        <v>3.7254555544291024E-2</v>
      </c>
      <c r="BO37" s="34">
        <f t="shared" si="33"/>
        <v>2.6238732269943693E-2</v>
      </c>
      <c r="BP37" s="28"/>
      <c r="BQ37" s="31">
        <f>Q37/GD37</f>
        <v>1.2631993810463906E-3</v>
      </c>
      <c r="BR37" s="33">
        <f t="shared" si="34"/>
        <v>5.8245247618500355E-2</v>
      </c>
      <c r="BS37" s="32">
        <f>FC37/E37</f>
        <v>9.7720512815382913E-3</v>
      </c>
      <c r="BT37" s="33">
        <f t="shared" si="35"/>
        <v>6.0224900369837034E-2</v>
      </c>
      <c r="BU37" s="33">
        <f t="shared" si="36"/>
        <v>0.70955915916776013</v>
      </c>
      <c r="BV37" s="34">
        <f t="shared" si="37"/>
        <v>0.76668727621793542</v>
      </c>
      <c r="BW37" s="28"/>
      <c r="BX37" s="27">
        <v>90.775000000000006</v>
      </c>
      <c r="BY37" s="28">
        <v>430.44099999999997</v>
      </c>
      <c r="BZ37" s="29">
        <f t="shared" si="38"/>
        <v>521.21600000000001</v>
      </c>
      <c r="CA37" s="25">
        <v>18993.657999999999</v>
      </c>
      <c r="CB37" s="28">
        <v>42.447000000000003</v>
      </c>
      <c r="CC37" s="28">
        <v>57.893999999999998</v>
      </c>
      <c r="CD37" s="29">
        <f t="shared" si="39"/>
        <v>18893.316999999999</v>
      </c>
      <c r="CE37" s="28">
        <v>2642.3559999999998</v>
      </c>
      <c r="CF37" s="28">
        <v>796.88099999999997</v>
      </c>
      <c r="CG37" s="29">
        <f t="shared" si="40"/>
        <v>3439.2369999999996</v>
      </c>
      <c r="CH37" s="28">
        <v>1.7450000000000001</v>
      </c>
      <c r="CI37" s="28">
        <v>0</v>
      </c>
      <c r="CJ37" s="28">
        <v>147.916</v>
      </c>
      <c r="CK37" s="28">
        <v>31.50999999999982</v>
      </c>
      <c r="CL37" s="29">
        <f t="shared" si="41"/>
        <v>23034.940999999999</v>
      </c>
      <c r="CM37" s="28">
        <v>117.01</v>
      </c>
      <c r="CN37" s="25">
        <v>14786.078</v>
      </c>
      <c r="CO37" s="29">
        <f t="shared" si="42"/>
        <v>14903.088</v>
      </c>
      <c r="CP37" s="28">
        <v>4673.2380000000003</v>
      </c>
      <c r="CQ37" s="28">
        <v>171.34699999999884</v>
      </c>
      <c r="CR37" s="29">
        <f t="shared" si="43"/>
        <v>4844.5849999999991</v>
      </c>
      <c r="CS37" s="28">
        <v>305.71100000000001</v>
      </c>
      <c r="CT37" s="28">
        <v>2981.5569999999998</v>
      </c>
      <c r="CU37" s="42">
        <f t="shared" si="44"/>
        <v>23034.940999999999</v>
      </c>
      <c r="CV37" s="28"/>
      <c r="CW37" s="43">
        <v>3165.3879999999999</v>
      </c>
      <c r="CX37" s="28"/>
      <c r="CY37" s="24">
        <v>1000</v>
      </c>
      <c r="CZ37" s="25">
        <v>1050</v>
      </c>
      <c r="DA37" s="25">
        <v>1275</v>
      </c>
      <c r="DB37" s="25">
        <v>890</v>
      </c>
      <c r="DC37" s="25">
        <v>840</v>
      </c>
      <c r="DD37" s="25">
        <v>0</v>
      </c>
      <c r="DE37" s="26">
        <f t="shared" si="45"/>
        <v>5055</v>
      </c>
      <c r="DF37" s="34">
        <f t="shared" si="46"/>
        <v>0.21944922715452148</v>
      </c>
      <c r="DG37" s="25"/>
      <c r="DH37" s="44" t="s">
        <v>198</v>
      </c>
      <c r="DI37" s="45">
        <v>110.3</v>
      </c>
      <c r="DJ37" s="46">
        <v>15</v>
      </c>
      <c r="DK37" s="45" t="s">
        <v>170</v>
      </c>
      <c r="DL37" s="47" t="s">
        <v>171</v>
      </c>
      <c r="DM37" s="48" t="s">
        <v>174</v>
      </c>
      <c r="DN37" s="39">
        <v>0.22151740279916099</v>
      </c>
      <c r="DO37" s="65" t="s">
        <v>181</v>
      </c>
      <c r="DP37" s="66" t="s">
        <v>176</v>
      </c>
      <c r="DQ37" s="25"/>
      <c r="DR37" s="24">
        <v>2819.5859999999998</v>
      </c>
      <c r="DS37" s="25">
        <v>2949.5859999999998</v>
      </c>
      <c r="DT37" s="26">
        <v>3124.5859999999998</v>
      </c>
      <c r="DU37" s="25"/>
      <c r="DV37" s="44">
        <f t="shared" si="47"/>
        <v>11688.914499999999</v>
      </c>
      <c r="DW37" s="25">
        <v>11017.929</v>
      </c>
      <c r="DX37" s="26">
        <v>12359.9</v>
      </c>
      <c r="DY37" s="25"/>
      <c r="DZ37" s="24">
        <v>2787.0949999999998</v>
      </c>
      <c r="EA37" s="25">
        <v>2947.1619999999998</v>
      </c>
      <c r="EB37" s="25">
        <v>3162.6680000000001</v>
      </c>
      <c r="EC37" s="67">
        <v>13917.821</v>
      </c>
      <c r="ED37" s="25"/>
      <c r="EE37" s="24">
        <v>91.123000000000005</v>
      </c>
      <c r="EF37" s="25">
        <v>59.201000000000001</v>
      </c>
      <c r="EG37" s="25">
        <v>1835.39</v>
      </c>
      <c r="EH37" s="25">
        <v>355.166</v>
      </c>
      <c r="EI37" s="25">
        <v>2895.2860000000001</v>
      </c>
      <c r="EJ37" s="25">
        <v>0</v>
      </c>
      <c r="EK37" s="25">
        <v>62.186999999999998</v>
      </c>
      <c r="EL37" s="25">
        <v>218.18099999999868</v>
      </c>
      <c r="EM37" s="26">
        <v>13477.124</v>
      </c>
      <c r="EN37" s="26">
        <f t="shared" si="48"/>
        <v>18993.657999999999</v>
      </c>
      <c r="EO37" s="45"/>
      <c r="EP37" s="36">
        <f t="shared" si="49"/>
        <v>4.797548739689848E-3</v>
      </c>
      <c r="EQ37" s="33">
        <f t="shared" si="50"/>
        <v>3.1168824878283056E-3</v>
      </c>
      <c r="ER37" s="33">
        <f t="shared" si="51"/>
        <v>9.6631728337953651E-2</v>
      </c>
      <c r="ES37" s="33">
        <f t="shared" si="52"/>
        <v>1.8699188960862621E-2</v>
      </c>
      <c r="ET37" s="33">
        <f t="shared" si="53"/>
        <v>0.1524343546672263</v>
      </c>
      <c r="EU37" s="33">
        <f t="shared" si="54"/>
        <v>0</v>
      </c>
      <c r="EV37" s="33">
        <f t="shared" si="55"/>
        <v>3.2740928577317755E-3</v>
      </c>
      <c r="EW37" s="33">
        <f t="shared" si="56"/>
        <v>1.148704478094734E-2</v>
      </c>
      <c r="EX37" s="33">
        <f t="shared" si="57"/>
        <v>0.70955915916776013</v>
      </c>
      <c r="EY37" s="39">
        <f t="shared" si="58"/>
        <v>1</v>
      </c>
      <c r="EZ37" s="45"/>
      <c r="FA37" s="27">
        <v>95.323999999999998</v>
      </c>
      <c r="FB37" s="28">
        <v>90.283000000000001</v>
      </c>
      <c r="FC37" s="42">
        <f t="shared" si="59"/>
        <v>185.607</v>
      </c>
      <c r="FE37" s="27">
        <f>CB37</f>
        <v>42.447000000000003</v>
      </c>
      <c r="FF37" s="28">
        <f>CC37</f>
        <v>57.893999999999998</v>
      </c>
      <c r="FG37" s="42">
        <f t="shared" si="60"/>
        <v>100.34100000000001</v>
      </c>
      <c r="FI37" s="53">
        <v>16404.467000000001</v>
      </c>
      <c r="FJ37" s="54">
        <v>2030.0540000000001</v>
      </c>
      <c r="FK37" s="55">
        <v>179.066</v>
      </c>
      <c r="FL37" s="56">
        <f t="shared" si="61"/>
        <v>18613.587</v>
      </c>
      <c r="FM37" s="57">
        <f t="shared" si="62"/>
        <v>0.88131680368754295</v>
      </c>
      <c r="FN37" s="58">
        <f t="shared" si="63"/>
        <v>0.1090630193954556</v>
      </c>
      <c r="FO37" s="59">
        <f t="shared" si="64"/>
        <v>9.6201769170015435E-3</v>
      </c>
      <c r="FP37" s="61">
        <f t="shared" si="65"/>
        <v>1</v>
      </c>
      <c r="FR37" s="24">
        <f>FV37*E37</f>
        <v>13477.124</v>
      </c>
      <c r="FS37" s="25">
        <f>E37*FW37</f>
        <v>5516.5339999999997</v>
      </c>
      <c r="FT37" s="26">
        <f t="shared" si="66"/>
        <v>18993.657999999999</v>
      </c>
      <c r="FV37" s="36">
        <v>0.70955915916776013</v>
      </c>
      <c r="FW37" s="33">
        <v>0.29044084083223987</v>
      </c>
      <c r="FX37" s="34">
        <f t="shared" si="67"/>
        <v>1</v>
      </c>
      <c r="FY37" s="45"/>
      <c r="FZ37" s="44">
        <f t="shared" si="68"/>
        <v>2877.6260000000002</v>
      </c>
      <c r="GA37" s="25">
        <v>2773.6950000000002</v>
      </c>
      <c r="GB37" s="26">
        <v>2981.5569999999998</v>
      </c>
      <c r="GD37" s="44">
        <f t="shared" si="69"/>
        <v>18456.3105</v>
      </c>
      <c r="GE37" s="25">
        <v>17918.963</v>
      </c>
      <c r="GF37" s="26">
        <v>18993.657999999999</v>
      </c>
      <c r="GH37" s="44">
        <f t="shared" si="70"/>
        <v>4161.6195000000007</v>
      </c>
      <c r="GI37" s="25">
        <v>3672.5200000000004</v>
      </c>
      <c r="GJ37" s="26">
        <v>4650.719000000001</v>
      </c>
      <c r="GL37" s="44">
        <f t="shared" si="71"/>
        <v>22617.93</v>
      </c>
      <c r="GM37" s="45">
        <v>21591.483</v>
      </c>
      <c r="GN37" s="46">
        <v>23644.377</v>
      </c>
      <c r="GP37" s="44">
        <f t="shared" si="72"/>
        <v>14588.011999999999</v>
      </c>
      <c r="GQ37" s="25">
        <v>14389.946</v>
      </c>
      <c r="GR37" s="26">
        <v>14786.078</v>
      </c>
      <c r="GS37" s="25"/>
      <c r="GT37" s="44">
        <f t="shared" si="73"/>
        <v>22529.414499999999</v>
      </c>
      <c r="GU37" s="25">
        <v>22023.888000000003</v>
      </c>
      <c r="GV37" s="26">
        <v>23034.940999999999</v>
      </c>
      <c r="GW37" s="25"/>
      <c r="GX37" s="61">
        <v>0.53657181062456383</v>
      </c>
      <c r="GY37" s="62"/>
      <c r="GZ37" s="121"/>
      <c r="HA37" s="122"/>
    </row>
    <row r="38" spans="1:209">
      <c r="A38" s="1"/>
      <c r="B38" s="23" t="s">
        <v>217</v>
      </c>
      <c r="C38" s="24">
        <v>8229.3850000000002</v>
      </c>
      <c r="D38" s="25">
        <f t="shared" si="0"/>
        <v>7997.1090000000004</v>
      </c>
      <c r="E38" s="25">
        <v>6605.7569999999996</v>
      </c>
      <c r="F38" s="25">
        <v>865.69399999999996</v>
      </c>
      <c r="G38" s="25">
        <v>6115.0860000000002</v>
      </c>
      <c r="H38" s="25">
        <f t="shared" si="1"/>
        <v>9095.0789999999997</v>
      </c>
      <c r="I38" s="26">
        <f t="shared" si="2"/>
        <v>7471.4509999999991</v>
      </c>
      <c r="J38" s="25"/>
      <c r="K38" s="27">
        <v>188.34</v>
      </c>
      <c r="L38" s="28">
        <v>22.638000000000002</v>
      </c>
      <c r="M38" s="28">
        <v>4.0549999999999997</v>
      </c>
      <c r="N38" s="29">
        <f t="shared" si="3"/>
        <v>215.03300000000002</v>
      </c>
      <c r="O38" s="28">
        <v>105.55499999999999</v>
      </c>
      <c r="P38" s="29">
        <f t="shared" si="4"/>
        <v>109.47800000000002</v>
      </c>
      <c r="Q38" s="28">
        <v>6.2549999999999999</v>
      </c>
      <c r="R38" s="29">
        <f t="shared" si="5"/>
        <v>103.22300000000003</v>
      </c>
      <c r="S38" s="28">
        <v>17.994</v>
      </c>
      <c r="T38" s="28">
        <v>13.544</v>
      </c>
      <c r="U38" s="28">
        <v>0</v>
      </c>
      <c r="V38" s="29">
        <f t="shared" si="6"/>
        <v>134.76100000000002</v>
      </c>
      <c r="W38" s="28">
        <v>31.06</v>
      </c>
      <c r="X38" s="30">
        <f t="shared" si="7"/>
        <v>103.70100000000002</v>
      </c>
      <c r="Y38" s="28"/>
      <c r="Z38" s="31">
        <f t="shared" si="8"/>
        <v>2.3551010746508519E-2</v>
      </c>
      <c r="AA38" s="32">
        <f t="shared" si="9"/>
        <v>2.8307729705822444E-3</v>
      </c>
      <c r="AB38" s="33">
        <f t="shared" si="10"/>
        <v>0.42809170583726386</v>
      </c>
      <c r="AC38" s="33">
        <f t="shared" si="11"/>
        <v>0.45297326060928556</v>
      </c>
      <c r="AD38" s="33">
        <f t="shared" si="12"/>
        <v>0.49087814428483062</v>
      </c>
      <c r="AE38" s="32">
        <f t="shared" si="13"/>
        <v>1.3199144840966903E-2</v>
      </c>
      <c r="AF38" s="32">
        <f t="shared" si="14"/>
        <v>1.2967311062035044E-2</v>
      </c>
      <c r="AG38" s="32">
        <f>X38/DV38</f>
        <v>2.5851080020037515E-2</v>
      </c>
      <c r="AH38" s="32">
        <f>(P38+S38+T38)/DV38</f>
        <v>3.5153141243629379E-2</v>
      </c>
      <c r="AI38" s="32">
        <f>R38/DV38</f>
        <v>2.5731921899579877E-2</v>
      </c>
      <c r="AJ38" s="34">
        <f>X38/FZ38</f>
        <v>9.130116106311563E-2</v>
      </c>
      <c r="AK38" s="35"/>
      <c r="AL38" s="36">
        <f t="shared" si="15"/>
        <v>3.6205141027750583E-2</v>
      </c>
      <c r="AM38" s="33">
        <f t="shared" si="16"/>
        <v>4.3717253095305691E-2</v>
      </c>
      <c r="AN38" s="34">
        <f t="shared" si="17"/>
        <v>4.4371590896281947E-2</v>
      </c>
      <c r="AO38" s="28"/>
      <c r="AP38" s="36">
        <f t="shared" si="18"/>
        <v>0.92572070089771707</v>
      </c>
      <c r="AQ38" s="33">
        <f t="shared" si="19"/>
        <v>0.87741916414337484</v>
      </c>
      <c r="AR38" s="33">
        <f t="shared" si="20"/>
        <v>-4.537908968896219E-2</v>
      </c>
      <c r="AS38" s="33">
        <f t="shared" si="21"/>
        <v>0.15641047295757821</v>
      </c>
      <c r="AT38" s="33">
        <f t="shared" si="22"/>
        <v>0.14919182903704226</v>
      </c>
      <c r="AU38" s="37">
        <v>2.12</v>
      </c>
      <c r="AV38" s="38">
        <v>1.39</v>
      </c>
      <c r="AW38" s="28"/>
      <c r="AX38" s="36">
        <f>GB38/C38</f>
        <v>0.14318044422517601</v>
      </c>
      <c r="AY38" s="33">
        <v>0.1343</v>
      </c>
      <c r="AZ38" s="33">
        <f t="shared" si="23"/>
        <v>0.2655814241067106</v>
      </c>
      <c r="BA38" s="33">
        <f t="shared" si="24"/>
        <v>0.2655814241067106</v>
      </c>
      <c r="BB38" s="34">
        <f t="shared" si="25"/>
        <v>0.2655814241067106</v>
      </c>
      <c r="BC38" s="33"/>
      <c r="BD38" s="36">
        <f t="shared" si="26"/>
        <v>0.24211750111925601</v>
      </c>
      <c r="BE38" s="33">
        <f t="shared" si="27"/>
        <v>0.24363573073916936</v>
      </c>
      <c r="BF38" s="34">
        <f t="shared" si="28"/>
        <v>0.2456816941351416</v>
      </c>
      <c r="BG38" s="25"/>
      <c r="BH38" s="39">
        <v>0.03</v>
      </c>
      <c r="BI38" s="63">
        <f t="shared" si="74"/>
        <v>1.6875000000000001E-2</v>
      </c>
      <c r="BJ38" s="64">
        <f t="shared" si="75"/>
        <v>2.2499999999999999E-2</v>
      </c>
      <c r="BK38" s="39"/>
      <c r="BL38" s="33"/>
      <c r="BM38" s="39">
        <f t="shared" si="31"/>
        <v>8.5242501119255992E-2</v>
      </c>
      <c r="BN38" s="34">
        <f t="shared" si="32"/>
        <v>6.6135730739169368E-2</v>
      </c>
      <c r="BO38" s="34">
        <f t="shared" si="33"/>
        <v>4.0681694135141583E-2</v>
      </c>
      <c r="BP38" s="28"/>
      <c r="BQ38" s="31">
        <f>Q38/GD38</f>
        <v>9.6373787932060417E-4</v>
      </c>
      <c r="BR38" s="33">
        <f t="shared" si="34"/>
        <v>4.4356668746808867E-2</v>
      </c>
      <c r="BS38" s="32">
        <f>FC38/E38</f>
        <v>2.5098561754542292E-2</v>
      </c>
      <c r="BT38" s="33">
        <f t="shared" si="35"/>
        <v>0.13599831350443281</v>
      </c>
      <c r="BU38" s="33">
        <f t="shared" si="36"/>
        <v>0.82216890509293639</v>
      </c>
      <c r="BV38" s="34">
        <f t="shared" si="37"/>
        <v>0.84277364597586213</v>
      </c>
      <c r="BW38" s="28"/>
      <c r="BX38" s="27">
        <v>86.921000000000006</v>
      </c>
      <c r="BY38" s="28">
        <v>777.255</v>
      </c>
      <c r="BZ38" s="29">
        <f t="shared" si="38"/>
        <v>864.17600000000004</v>
      </c>
      <c r="CA38" s="25">
        <v>6605.7569999999996</v>
      </c>
      <c r="CB38" s="28">
        <v>32.829000000000001</v>
      </c>
      <c r="CC38" s="28">
        <v>7.98</v>
      </c>
      <c r="CD38" s="29">
        <f t="shared" si="39"/>
        <v>6564.9480000000003</v>
      </c>
      <c r="CE38" s="28">
        <v>345.43</v>
      </c>
      <c r="CF38" s="28">
        <v>345.69300000000004</v>
      </c>
      <c r="CG38" s="29">
        <f t="shared" si="40"/>
        <v>691.12300000000005</v>
      </c>
      <c r="CH38" s="28">
        <v>13.35</v>
      </c>
      <c r="CI38" s="28">
        <v>0</v>
      </c>
      <c r="CJ38" s="28">
        <v>90.158000000000001</v>
      </c>
      <c r="CK38" s="28">
        <v>5.6299999999994697</v>
      </c>
      <c r="CL38" s="29">
        <f t="shared" si="41"/>
        <v>8229.3850000000002</v>
      </c>
      <c r="CM38" s="28">
        <v>152.96700000000001</v>
      </c>
      <c r="CN38" s="25">
        <v>6115.0860000000002</v>
      </c>
      <c r="CO38" s="29">
        <f t="shared" si="42"/>
        <v>6268.0529999999999</v>
      </c>
      <c r="CP38" s="28">
        <v>701.34799999999996</v>
      </c>
      <c r="CQ38" s="28">
        <v>81.697000000000344</v>
      </c>
      <c r="CR38" s="29">
        <f t="shared" si="43"/>
        <v>783.0450000000003</v>
      </c>
      <c r="CS38" s="28">
        <v>0</v>
      </c>
      <c r="CT38" s="28">
        <v>1178.287</v>
      </c>
      <c r="CU38" s="42">
        <f t="shared" si="44"/>
        <v>8229.3850000000002</v>
      </c>
      <c r="CV38" s="28"/>
      <c r="CW38" s="43">
        <v>1227.7570000000001</v>
      </c>
      <c r="CX38" s="28"/>
      <c r="CY38" s="24">
        <v>290</v>
      </c>
      <c r="CZ38" s="25">
        <v>300</v>
      </c>
      <c r="DA38" s="25">
        <v>260</v>
      </c>
      <c r="DB38" s="25">
        <v>0</v>
      </c>
      <c r="DC38" s="25">
        <v>0</v>
      </c>
      <c r="DD38" s="25">
        <v>0</v>
      </c>
      <c r="DE38" s="26">
        <f t="shared" si="45"/>
        <v>850</v>
      </c>
      <c r="DF38" s="34">
        <f t="shared" si="46"/>
        <v>0.10328839882931713</v>
      </c>
      <c r="DG38" s="25"/>
      <c r="DH38" s="44" t="s">
        <v>198</v>
      </c>
      <c r="DI38" s="45">
        <v>41.1</v>
      </c>
      <c r="DJ38" s="46">
        <v>7</v>
      </c>
      <c r="DK38" s="45" t="s">
        <v>170</v>
      </c>
      <c r="DL38" s="47" t="s">
        <v>171</v>
      </c>
      <c r="DM38" s="48" t="s">
        <v>174</v>
      </c>
      <c r="DN38" s="39">
        <v>0.11750863796356921</v>
      </c>
      <c r="DO38" s="36"/>
      <c r="DP38" s="34"/>
      <c r="DQ38" s="25"/>
      <c r="DR38" s="24">
        <v>1138.278</v>
      </c>
      <c r="DS38" s="25">
        <v>1138.278</v>
      </c>
      <c r="DT38" s="26">
        <v>1138.278</v>
      </c>
      <c r="DU38" s="25"/>
      <c r="DV38" s="44">
        <f t="shared" si="47"/>
        <v>4011.4764999999998</v>
      </c>
      <c r="DW38" s="25">
        <v>3736.9679999999998</v>
      </c>
      <c r="DX38" s="26">
        <v>4285.9849999999997</v>
      </c>
      <c r="DY38" s="25"/>
      <c r="DZ38" s="24">
        <v>1125.405</v>
      </c>
      <c r="EA38" s="25">
        <v>1132.462</v>
      </c>
      <c r="EB38" s="25">
        <v>1141.972</v>
      </c>
      <c r="EC38" s="67">
        <v>4648.1769999999997</v>
      </c>
      <c r="ED38" s="25"/>
      <c r="EE38" s="24">
        <v>80.8</v>
      </c>
      <c r="EF38" s="25">
        <v>15.1</v>
      </c>
      <c r="EG38" s="25">
        <v>275.89999999999998</v>
      </c>
      <c r="EH38" s="25">
        <v>188.3</v>
      </c>
      <c r="EI38" s="25">
        <v>424.6</v>
      </c>
      <c r="EJ38" s="25">
        <v>54.7</v>
      </c>
      <c r="EK38" s="25">
        <v>37.400000000000006</v>
      </c>
      <c r="EL38" s="25">
        <v>97.908999999999651</v>
      </c>
      <c r="EM38" s="26">
        <v>5431.0479999999998</v>
      </c>
      <c r="EN38" s="26">
        <f t="shared" si="48"/>
        <v>6605.7569999999987</v>
      </c>
      <c r="EO38" s="45"/>
      <c r="EP38" s="36">
        <f t="shared" si="49"/>
        <v>1.2231754816291306E-2</v>
      </c>
      <c r="EQ38" s="33">
        <f t="shared" si="50"/>
        <v>2.2858848728465188E-3</v>
      </c>
      <c r="ER38" s="33">
        <f t="shared" si="51"/>
        <v>4.1766598438301626E-2</v>
      </c>
      <c r="ES38" s="33">
        <f t="shared" si="52"/>
        <v>2.850543851370858E-2</v>
      </c>
      <c r="ET38" s="33">
        <f t="shared" si="53"/>
        <v>6.4277266027194177E-2</v>
      </c>
      <c r="EU38" s="33">
        <f t="shared" si="54"/>
        <v>8.2806557976625554E-3</v>
      </c>
      <c r="EV38" s="33">
        <f t="shared" si="55"/>
        <v>5.6617280956595909E-3</v>
      </c>
      <c r="EW38" s="33">
        <f t="shared" si="56"/>
        <v>1.4821768345399274E-2</v>
      </c>
      <c r="EX38" s="33">
        <f t="shared" si="57"/>
        <v>0.8221689050929365</v>
      </c>
      <c r="EY38" s="39">
        <f t="shared" si="58"/>
        <v>1</v>
      </c>
      <c r="EZ38" s="45"/>
      <c r="FA38" s="27">
        <v>79.432000000000002</v>
      </c>
      <c r="FB38" s="28">
        <v>86.363</v>
      </c>
      <c r="FC38" s="42">
        <f t="shared" si="59"/>
        <v>165.79500000000002</v>
      </c>
      <c r="FE38" s="27">
        <f>CB38</f>
        <v>32.829000000000001</v>
      </c>
      <c r="FF38" s="28">
        <f>CC38</f>
        <v>7.98</v>
      </c>
      <c r="FG38" s="42">
        <f t="shared" si="60"/>
        <v>40.808999999999997</v>
      </c>
      <c r="FI38" s="53">
        <v>5938.8040000000001</v>
      </c>
      <c r="FJ38" s="54">
        <v>512.10400000000004</v>
      </c>
      <c r="FK38" s="55">
        <v>156.63900000000001</v>
      </c>
      <c r="FL38" s="56">
        <f t="shared" si="61"/>
        <v>6607.5470000000005</v>
      </c>
      <c r="FM38" s="57">
        <f t="shared" si="62"/>
        <v>0.89879103394951254</v>
      </c>
      <c r="FN38" s="58">
        <f t="shared" si="63"/>
        <v>7.750289176906347E-2</v>
      </c>
      <c r="FO38" s="59">
        <f t="shared" si="64"/>
        <v>2.3706074281423954E-2</v>
      </c>
      <c r="FP38" s="61">
        <f t="shared" si="65"/>
        <v>0.99999999999999989</v>
      </c>
      <c r="FR38" s="24">
        <f>FV38*E38</f>
        <v>5431.0479999999998</v>
      </c>
      <c r="FS38" s="25">
        <f>E38*FW38</f>
        <v>1174.7089999999998</v>
      </c>
      <c r="FT38" s="26">
        <f t="shared" si="66"/>
        <v>6605.7569999999996</v>
      </c>
      <c r="FV38" s="36">
        <v>0.82216890509293639</v>
      </c>
      <c r="FW38" s="33">
        <v>0.17783109490706361</v>
      </c>
      <c r="FX38" s="34">
        <f t="shared" si="67"/>
        <v>1</v>
      </c>
      <c r="FY38" s="45"/>
      <c r="FZ38" s="44">
        <f t="shared" si="68"/>
        <v>1135.8125</v>
      </c>
      <c r="GA38" s="25">
        <v>1093.338</v>
      </c>
      <c r="GB38" s="26">
        <v>1178.287</v>
      </c>
      <c r="GD38" s="44">
        <f t="shared" si="69"/>
        <v>6490.3539999999994</v>
      </c>
      <c r="GE38" s="25">
        <v>6374.951</v>
      </c>
      <c r="GF38" s="26">
        <v>6605.7569999999996</v>
      </c>
      <c r="GH38" s="44">
        <f t="shared" si="70"/>
        <v>824.62199999999996</v>
      </c>
      <c r="GI38" s="25">
        <v>783.55</v>
      </c>
      <c r="GJ38" s="26">
        <v>865.69399999999996</v>
      </c>
      <c r="GL38" s="44">
        <f t="shared" si="71"/>
        <v>7314.9759999999997</v>
      </c>
      <c r="GM38" s="45">
        <v>7158.5010000000002</v>
      </c>
      <c r="GN38" s="46">
        <v>7471.4509999999991</v>
      </c>
      <c r="GP38" s="44">
        <f t="shared" si="72"/>
        <v>5985.1820000000007</v>
      </c>
      <c r="GQ38" s="25">
        <v>5855.2780000000002</v>
      </c>
      <c r="GR38" s="26">
        <v>6115.0860000000002</v>
      </c>
      <c r="GS38" s="25"/>
      <c r="GT38" s="44">
        <f t="shared" si="73"/>
        <v>7997.1090000000004</v>
      </c>
      <c r="GU38" s="25">
        <v>7764.8329999999996</v>
      </c>
      <c r="GV38" s="26">
        <v>8229.3850000000002</v>
      </c>
      <c r="GW38" s="25"/>
      <c r="GX38" s="61">
        <v>0.52081473888996554</v>
      </c>
      <c r="GY38" s="62"/>
      <c r="GZ38" s="121"/>
      <c r="HA38" s="122"/>
    </row>
    <row r="39" spans="1:209">
      <c r="A39" s="1"/>
      <c r="B39" s="23" t="s">
        <v>218</v>
      </c>
      <c r="C39" s="24">
        <v>2600.8530000000001</v>
      </c>
      <c r="D39" s="25">
        <f t="shared" si="0"/>
        <v>2606.5830000000001</v>
      </c>
      <c r="E39" s="25">
        <v>1986.5119999999999</v>
      </c>
      <c r="F39" s="25">
        <v>593.58154239999999</v>
      </c>
      <c r="G39" s="25">
        <v>1670.566</v>
      </c>
      <c r="H39" s="25">
        <f t="shared" si="1"/>
        <v>3194.4345424000003</v>
      </c>
      <c r="I39" s="26">
        <f t="shared" si="2"/>
        <v>2580.0935423999999</v>
      </c>
      <c r="J39" s="25"/>
      <c r="K39" s="27">
        <v>73.391999999999996</v>
      </c>
      <c r="L39" s="28">
        <v>13.215999999999999</v>
      </c>
      <c r="M39" s="28">
        <v>0.28899999999999998</v>
      </c>
      <c r="N39" s="29">
        <f t="shared" si="3"/>
        <v>86.896999999999991</v>
      </c>
      <c r="O39" s="28">
        <v>43.176000000000002</v>
      </c>
      <c r="P39" s="29">
        <f t="shared" si="4"/>
        <v>43.720999999999989</v>
      </c>
      <c r="Q39" s="28">
        <v>5.7430000000000003</v>
      </c>
      <c r="R39" s="29">
        <f t="shared" si="5"/>
        <v>37.977999999999987</v>
      </c>
      <c r="S39" s="28">
        <v>2.3940000000000001</v>
      </c>
      <c r="T39" s="28">
        <v>0.65200000000000002</v>
      </c>
      <c r="U39" s="28">
        <v>0</v>
      </c>
      <c r="V39" s="29">
        <f t="shared" si="6"/>
        <v>41.023999999999987</v>
      </c>
      <c r="W39" s="28">
        <v>9.1440000000000001</v>
      </c>
      <c r="X39" s="30">
        <f t="shared" si="7"/>
        <v>31.879999999999988</v>
      </c>
      <c r="Y39" s="28"/>
      <c r="Z39" s="31">
        <f t="shared" si="8"/>
        <v>2.8156402462534282E-2</v>
      </c>
      <c r="AA39" s="32">
        <f t="shared" si="9"/>
        <v>5.0702394667654933E-3</v>
      </c>
      <c r="AB39" s="33">
        <f t="shared" si="10"/>
        <v>0.48003735699276212</v>
      </c>
      <c r="AC39" s="33">
        <f t="shared" si="11"/>
        <v>0.48354257427960268</v>
      </c>
      <c r="AD39" s="33">
        <f t="shared" si="12"/>
        <v>0.49686410347883131</v>
      </c>
      <c r="AE39" s="32">
        <f t="shared" si="13"/>
        <v>1.6564214529136423E-2</v>
      </c>
      <c r="AF39" s="32">
        <f t="shared" si="14"/>
        <v>1.2230571595072931E-2</v>
      </c>
      <c r="AG39" s="32">
        <f>X39/DV39</f>
        <v>2.3977604856894003E-2</v>
      </c>
      <c r="AH39" s="32">
        <f>(P39+S39+T39)/DV39</f>
        <v>3.5174424289283628E-2</v>
      </c>
      <c r="AI39" s="32">
        <f>R39/DV39</f>
        <v>2.8564036300348823E-2</v>
      </c>
      <c r="AJ39" s="34">
        <f>X39/FZ39</f>
        <v>9.5505862016797366E-2</v>
      </c>
      <c r="AK39" s="35"/>
      <c r="AL39" s="36">
        <f t="shared" si="15"/>
        <v>-4.3173725174566149E-2</v>
      </c>
      <c r="AM39" s="33">
        <f t="shared" si="16"/>
        <v>-2.7928873195658399E-2</v>
      </c>
      <c r="AN39" s="34">
        <f t="shared" si="17"/>
        <v>-4.2748295437290064E-2</v>
      </c>
      <c r="AO39" s="28"/>
      <c r="AP39" s="36">
        <f t="shared" si="18"/>
        <v>0.84095439644965653</v>
      </c>
      <c r="AQ39" s="33">
        <f t="shared" si="19"/>
        <v>0.75143670337139934</v>
      </c>
      <c r="AR39" s="33">
        <f t="shared" si="20"/>
        <v>8.5856809285261085E-3</v>
      </c>
      <c r="AS39" s="33">
        <f t="shared" si="21"/>
        <v>0.29955387874670347</v>
      </c>
      <c r="AT39" s="33">
        <f t="shared" si="22"/>
        <v>0.20388177993911999</v>
      </c>
      <c r="AU39" s="37">
        <v>7.2047468696579635</v>
      </c>
      <c r="AV39" s="38">
        <v>1.41226945005351</v>
      </c>
      <c r="AW39" s="28"/>
      <c r="AX39" s="36">
        <f>GB39/C39</f>
        <v>0.13283065209760028</v>
      </c>
      <c r="AY39" s="33">
        <v>0.13539999999999999</v>
      </c>
      <c r="AZ39" s="33">
        <f t="shared" si="23"/>
        <v>0.24709852933648283</v>
      </c>
      <c r="BA39" s="33">
        <f t="shared" si="24"/>
        <v>0.26903781601714188</v>
      </c>
      <c r="BB39" s="34">
        <f t="shared" si="25"/>
        <v>0.29829019825802061</v>
      </c>
      <c r="BC39" s="33"/>
      <c r="BD39" s="36">
        <f t="shared" si="26"/>
        <v>0.21155054505761284</v>
      </c>
      <c r="BE39" s="33">
        <f t="shared" si="27"/>
        <v>0.23301504430858008</v>
      </c>
      <c r="BF39" s="34">
        <f t="shared" si="28"/>
        <v>0.26166861934073771</v>
      </c>
      <c r="BG39" s="25"/>
      <c r="BH39" s="39">
        <v>2.5999999999999999E-2</v>
      </c>
      <c r="BI39" s="36">
        <f t="shared" si="74"/>
        <v>1.4624999999999999E-2</v>
      </c>
      <c r="BJ39" s="34">
        <f t="shared" si="75"/>
        <v>1.95E-2</v>
      </c>
      <c r="BK39" s="39">
        <v>1.4999999999999999E-2</v>
      </c>
      <c r="BL39" s="33"/>
      <c r="BM39" s="39">
        <f t="shared" si="31"/>
        <v>5.6925545057612825E-2</v>
      </c>
      <c r="BN39" s="34">
        <f t="shared" si="32"/>
        <v>5.8515044308580094E-2</v>
      </c>
      <c r="BO39" s="34">
        <f t="shared" si="33"/>
        <v>6.0668619340737695E-2</v>
      </c>
      <c r="BP39" s="28"/>
      <c r="BQ39" s="31">
        <f>Q39/GD39</f>
        <v>2.8272124241783526E-3</v>
      </c>
      <c r="BR39" s="33">
        <f t="shared" si="34"/>
        <v>0.12280026514422566</v>
      </c>
      <c r="BS39" s="32">
        <f>FC39/E39</f>
        <v>4.016235492159121E-2</v>
      </c>
      <c r="BT39" s="33">
        <f t="shared" si="35"/>
        <v>0.21773528881999443</v>
      </c>
      <c r="BU39" s="33">
        <f t="shared" si="36"/>
        <v>0.70027465225480645</v>
      </c>
      <c r="BV39" s="34">
        <f t="shared" si="37"/>
        <v>0.76923007239258767</v>
      </c>
      <c r="BW39" s="28"/>
      <c r="BX39" s="27">
        <v>59.527000000000001</v>
      </c>
      <c r="BY39" s="28">
        <v>115.196</v>
      </c>
      <c r="BZ39" s="29">
        <f t="shared" si="38"/>
        <v>174.72300000000001</v>
      </c>
      <c r="CA39" s="25">
        <v>1986.5119999999999</v>
      </c>
      <c r="CB39" s="28">
        <v>15.045</v>
      </c>
      <c r="CC39" s="28">
        <v>5.9039999999999999</v>
      </c>
      <c r="CD39" s="29">
        <f t="shared" si="39"/>
        <v>1965.5629999999999</v>
      </c>
      <c r="CE39" s="28">
        <v>349.11077699999998</v>
      </c>
      <c r="CF39" s="28">
        <v>90.181762000000006</v>
      </c>
      <c r="CG39" s="29">
        <f t="shared" si="40"/>
        <v>439.29253899999998</v>
      </c>
      <c r="CH39" s="28">
        <v>0</v>
      </c>
      <c r="CI39" s="28">
        <v>3.33</v>
      </c>
      <c r="CJ39" s="28">
        <v>17.319261999999998</v>
      </c>
      <c r="CK39" s="28">
        <v>0.62519900000026141</v>
      </c>
      <c r="CL39" s="29">
        <f t="shared" si="41"/>
        <v>2600.8530000000001</v>
      </c>
      <c r="CM39" s="28">
        <v>50.431457999999999</v>
      </c>
      <c r="CN39" s="25">
        <v>1670.566</v>
      </c>
      <c r="CO39" s="29">
        <f t="shared" si="42"/>
        <v>1720.9974580000001</v>
      </c>
      <c r="CP39" s="28">
        <v>431.87337500000001</v>
      </c>
      <c r="CQ39" s="28">
        <v>32.217367000000024</v>
      </c>
      <c r="CR39" s="29">
        <f t="shared" si="43"/>
        <v>464.09074200000003</v>
      </c>
      <c r="CS39" s="28">
        <v>70.291799999999995</v>
      </c>
      <c r="CT39" s="28">
        <v>345.47300000000001</v>
      </c>
      <c r="CU39" s="42">
        <f t="shared" si="44"/>
        <v>2600.8530000000001</v>
      </c>
      <c r="CV39" s="28"/>
      <c r="CW39" s="43">
        <v>530.26653900000008</v>
      </c>
      <c r="CX39" s="28"/>
      <c r="CY39" s="24">
        <v>155</v>
      </c>
      <c r="CZ39" s="25">
        <v>150</v>
      </c>
      <c r="DA39" s="25">
        <v>50</v>
      </c>
      <c r="DB39" s="25">
        <v>115</v>
      </c>
      <c r="DC39" s="25">
        <v>80</v>
      </c>
      <c r="DD39" s="25">
        <v>0</v>
      </c>
      <c r="DE39" s="26">
        <f t="shared" si="45"/>
        <v>550</v>
      </c>
      <c r="DF39" s="34">
        <f t="shared" si="46"/>
        <v>0.21146908341224974</v>
      </c>
      <c r="DG39" s="25"/>
      <c r="DH39" s="44" t="s">
        <v>192</v>
      </c>
      <c r="DI39" s="45">
        <v>16.399999999999999</v>
      </c>
      <c r="DJ39" s="46">
        <v>3</v>
      </c>
      <c r="DK39" s="45" t="s">
        <v>170</v>
      </c>
      <c r="DL39" s="44"/>
      <c r="DM39" s="48" t="s">
        <v>172</v>
      </c>
      <c r="DN39" s="39">
        <v>0.11204814562437092</v>
      </c>
      <c r="DO39" s="36"/>
      <c r="DP39" s="34"/>
      <c r="DQ39" s="25"/>
      <c r="DR39" s="24">
        <v>337.88499999999999</v>
      </c>
      <c r="DS39" s="25">
        <v>367.88499999999999</v>
      </c>
      <c r="DT39" s="26">
        <v>407.88499999999999</v>
      </c>
      <c r="DU39" s="25"/>
      <c r="DV39" s="44">
        <f t="shared" si="47"/>
        <v>1329.5740000000001</v>
      </c>
      <c r="DW39" s="25">
        <v>1291.7380000000001</v>
      </c>
      <c r="DX39" s="26">
        <v>1367.41</v>
      </c>
      <c r="DY39" s="25"/>
      <c r="DZ39" s="24">
        <v>335.67</v>
      </c>
      <c r="EA39" s="25">
        <v>369.72800000000001</v>
      </c>
      <c r="EB39" s="25">
        <v>415.19299999999998</v>
      </c>
      <c r="EC39" s="67">
        <v>1586.713</v>
      </c>
      <c r="ED39" s="25"/>
      <c r="EE39" s="24">
        <v>132.29</v>
      </c>
      <c r="EF39" s="25">
        <v>14.384</v>
      </c>
      <c r="EG39" s="25">
        <v>190.26999999999998</v>
      </c>
      <c r="EH39" s="25">
        <v>29.923000000000002</v>
      </c>
      <c r="EI39" s="25">
        <v>186.11099999999999</v>
      </c>
      <c r="EJ39" s="25">
        <v>29.183</v>
      </c>
      <c r="EK39" s="25">
        <v>13.244999999999999</v>
      </c>
      <c r="EL39" s="25">
        <v>2.00000000018008E-3</v>
      </c>
      <c r="EM39" s="26">
        <v>1391.104</v>
      </c>
      <c r="EN39" s="26">
        <f t="shared" si="48"/>
        <v>1986.5120000000002</v>
      </c>
      <c r="EO39" s="45"/>
      <c r="EP39" s="36">
        <f t="shared" si="49"/>
        <v>6.6594110682442378E-2</v>
      </c>
      <c r="EQ39" s="33">
        <f t="shared" si="50"/>
        <v>7.240832172169108E-3</v>
      </c>
      <c r="ER39" s="33">
        <f t="shared" si="51"/>
        <v>9.578094670457564E-2</v>
      </c>
      <c r="ES39" s="33">
        <f t="shared" si="52"/>
        <v>1.5063085448263087E-2</v>
      </c>
      <c r="ET39" s="33">
        <f t="shared" si="53"/>
        <v>9.3687327335550949E-2</v>
      </c>
      <c r="EU39" s="33">
        <f t="shared" si="54"/>
        <v>1.469057322583503E-2</v>
      </c>
      <c r="EV39" s="33">
        <f t="shared" si="55"/>
        <v>6.6674653865670067E-3</v>
      </c>
      <c r="EW39" s="33">
        <f t="shared" si="56"/>
        <v>1.0067897904367453E-6</v>
      </c>
      <c r="EX39" s="33">
        <f t="shared" si="57"/>
        <v>0.70027465225480634</v>
      </c>
      <c r="EY39" s="39">
        <f t="shared" si="58"/>
        <v>0.99999999999999989</v>
      </c>
      <c r="EZ39" s="45"/>
      <c r="FA39" s="27">
        <v>19.597000000000001</v>
      </c>
      <c r="FB39" s="28">
        <v>60.186</v>
      </c>
      <c r="FC39" s="42">
        <f t="shared" si="59"/>
        <v>79.783000000000001</v>
      </c>
      <c r="FE39" s="27">
        <f>CB39</f>
        <v>15.045</v>
      </c>
      <c r="FF39" s="28">
        <f>CC39</f>
        <v>5.9039999999999999</v>
      </c>
      <c r="FG39" s="42">
        <f t="shared" si="60"/>
        <v>20.948999999999998</v>
      </c>
      <c r="FI39" s="53">
        <v>1623.7840000000001</v>
      </c>
      <c r="FJ39" s="54">
        <v>315.411</v>
      </c>
      <c r="FK39" s="55">
        <v>47.316000000000003</v>
      </c>
      <c r="FL39" s="56">
        <f t="shared" si="61"/>
        <v>1986.5110000000002</v>
      </c>
      <c r="FM39" s="57">
        <f t="shared" si="62"/>
        <v>0.81740498794116923</v>
      </c>
      <c r="FN39" s="58">
        <f t="shared" si="63"/>
        <v>0.15877636720863864</v>
      </c>
      <c r="FO39" s="59">
        <f t="shared" si="64"/>
        <v>2.3818644850192118E-2</v>
      </c>
      <c r="FP39" s="61">
        <f t="shared" si="65"/>
        <v>1</v>
      </c>
      <c r="FR39" s="24">
        <f>FV39*E39</f>
        <v>1391.104</v>
      </c>
      <c r="FS39" s="25">
        <f>E39*FW39</f>
        <v>595.4079999999999</v>
      </c>
      <c r="FT39" s="26">
        <f t="shared" si="66"/>
        <v>1986.5119999999999</v>
      </c>
      <c r="FV39" s="36">
        <v>0.70027465225480645</v>
      </c>
      <c r="FW39" s="33">
        <v>0.29972534774519355</v>
      </c>
      <c r="FX39" s="34">
        <f t="shared" si="67"/>
        <v>1</v>
      </c>
      <c r="FY39" s="45"/>
      <c r="FZ39" s="44">
        <f t="shared" si="68"/>
        <v>333.80150000000003</v>
      </c>
      <c r="GA39" s="25">
        <v>322.13</v>
      </c>
      <c r="GB39" s="26">
        <v>345.47300000000001</v>
      </c>
      <c r="GD39" s="44">
        <f t="shared" si="69"/>
        <v>2031.3294999999998</v>
      </c>
      <c r="GE39" s="25">
        <v>2076.1469999999999</v>
      </c>
      <c r="GF39" s="26">
        <v>1986.5119999999999</v>
      </c>
      <c r="GH39" s="44">
        <f t="shared" si="70"/>
        <v>585.82877120000001</v>
      </c>
      <c r="GI39" s="25">
        <v>578.07600000000002</v>
      </c>
      <c r="GJ39" s="26">
        <v>593.58154239999999</v>
      </c>
      <c r="GL39" s="44">
        <f t="shared" si="71"/>
        <v>2617.1582711999999</v>
      </c>
      <c r="GM39" s="45">
        <v>2654.223</v>
      </c>
      <c r="GN39" s="46">
        <v>2580.0935423999999</v>
      </c>
      <c r="GP39" s="44">
        <f t="shared" si="72"/>
        <v>1707.8675000000001</v>
      </c>
      <c r="GQ39" s="25">
        <v>1745.1690000000001</v>
      </c>
      <c r="GR39" s="26">
        <v>1670.566</v>
      </c>
      <c r="GS39" s="25"/>
      <c r="GT39" s="44">
        <f t="shared" si="73"/>
        <v>2606.5830000000001</v>
      </c>
      <c r="GU39" s="25">
        <v>2612.3130000000001</v>
      </c>
      <c r="GV39" s="26">
        <v>2600.8530000000001</v>
      </c>
      <c r="GW39" s="25"/>
      <c r="GX39" s="61">
        <v>0.52575443517953535</v>
      </c>
      <c r="GY39" s="62"/>
      <c r="GZ39" s="121"/>
    </row>
    <row r="40" spans="1:209">
      <c r="A40" s="1"/>
      <c r="B40" s="69" t="s">
        <v>219</v>
      </c>
      <c r="C40" s="24">
        <v>8339.1319999999996</v>
      </c>
      <c r="D40" s="25">
        <f t="shared" si="0"/>
        <v>8156.1214999999993</v>
      </c>
      <c r="E40" s="25">
        <v>6474.9520000000002</v>
      </c>
      <c r="F40" s="25">
        <v>3381.2049999999999</v>
      </c>
      <c r="G40" s="25">
        <v>5717.9229999999998</v>
      </c>
      <c r="H40" s="25">
        <f t="shared" si="1"/>
        <v>11720.337</v>
      </c>
      <c r="I40" s="26">
        <f t="shared" si="2"/>
        <v>9856.1569999999992</v>
      </c>
      <c r="J40" s="25"/>
      <c r="K40" s="27">
        <v>221.249</v>
      </c>
      <c r="L40" s="28">
        <v>52.116</v>
      </c>
      <c r="M40" s="28">
        <v>0</v>
      </c>
      <c r="N40" s="29">
        <f t="shared" si="3"/>
        <v>273.36500000000001</v>
      </c>
      <c r="O40" s="28">
        <v>106.90899999999999</v>
      </c>
      <c r="P40" s="29">
        <f t="shared" si="4"/>
        <v>166.45600000000002</v>
      </c>
      <c r="Q40" s="28">
        <v>6.2490000000000006</v>
      </c>
      <c r="R40" s="29">
        <f t="shared" si="5"/>
        <v>160.20700000000002</v>
      </c>
      <c r="S40" s="28">
        <v>11.203000000000001</v>
      </c>
      <c r="T40" s="28">
        <v>-2.5549999999999997</v>
      </c>
      <c r="U40" s="28">
        <v>0</v>
      </c>
      <c r="V40" s="29">
        <f t="shared" si="6"/>
        <v>168.85500000000002</v>
      </c>
      <c r="W40" s="28">
        <v>42.052999999999997</v>
      </c>
      <c r="X40" s="30">
        <f t="shared" si="7"/>
        <v>126.80200000000002</v>
      </c>
      <c r="Y40" s="28"/>
      <c r="Z40" s="31">
        <f t="shared" si="8"/>
        <v>2.7126741552342005E-2</v>
      </c>
      <c r="AA40" s="32">
        <f t="shared" si="9"/>
        <v>6.3898018194064425E-3</v>
      </c>
      <c r="AB40" s="33">
        <f t="shared" si="10"/>
        <v>0.37909245318478224</v>
      </c>
      <c r="AC40" s="33">
        <f t="shared" si="11"/>
        <v>0.37568876331843354</v>
      </c>
      <c r="AD40" s="33">
        <f t="shared" si="12"/>
        <v>0.39108517915607333</v>
      </c>
      <c r="AE40" s="32">
        <f t="shared" si="13"/>
        <v>1.3107823369232545E-2</v>
      </c>
      <c r="AF40" s="32">
        <f t="shared" si="14"/>
        <v>1.554685030133502E-2</v>
      </c>
      <c r="AG40" s="32">
        <f>X40/DV40</f>
        <v>2.9507193428470042E-2</v>
      </c>
      <c r="AH40" s="32">
        <f>(P40+S40+T40)/DV40</f>
        <v>4.0747209019564502E-2</v>
      </c>
      <c r="AI40" s="32">
        <f>R40/DV40</f>
        <v>3.728063388270611E-2</v>
      </c>
      <c r="AJ40" s="34">
        <f>X40/FZ40</f>
        <v>9.2765366582023279E-2</v>
      </c>
      <c r="AK40" s="35"/>
      <c r="AL40" s="36">
        <f t="shared" si="15"/>
        <v>0.10914362514333331</v>
      </c>
      <c r="AM40" s="33">
        <f t="shared" si="16"/>
        <v>9.1197214480053815E-2</v>
      </c>
      <c r="AN40" s="34">
        <f t="shared" si="17"/>
        <v>6.958413791723092E-2</v>
      </c>
      <c r="AO40" s="28"/>
      <c r="AP40" s="36">
        <f t="shared" si="18"/>
        <v>0.88308345760709883</v>
      </c>
      <c r="AQ40" s="33">
        <f t="shared" si="19"/>
        <v>0.83302503610479361</v>
      </c>
      <c r="AR40" s="33">
        <f t="shared" si="20"/>
        <v>-1.7135116700395202E-2</v>
      </c>
      <c r="AS40" s="33">
        <f t="shared" si="21"/>
        <v>0.34017047577613591</v>
      </c>
      <c r="AT40" s="33">
        <f t="shared" si="22"/>
        <v>0.15457436097665803</v>
      </c>
      <c r="AU40" s="37">
        <v>1.75</v>
      </c>
      <c r="AV40" s="38">
        <v>1.3657999999999999</v>
      </c>
      <c r="AW40" s="28"/>
      <c r="AX40" s="36">
        <f>GB40/C40</f>
        <v>0.16690574030966293</v>
      </c>
      <c r="AY40" s="33">
        <v>0.152</v>
      </c>
      <c r="AZ40" s="33">
        <f t="shared" si="23"/>
        <v>0.28703798075674841</v>
      </c>
      <c r="BA40" s="33">
        <f t="shared" si="24"/>
        <v>0.28703798075674841</v>
      </c>
      <c r="BB40" s="34">
        <f t="shared" si="25"/>
        <v>0.28703798075674841</v>
      </c>
      <c r="BC40" s="33"/>
      <c r="BD40" s="36">
        <f t="shared" si="26"/>
        <v>0.22743474781113393</v>
      </c>
      <c r="BE40" s="33">
        <f t="shared" si="27"/>
        <v>0.23114432731616119</v>
      </c>
      <c r="BF40" s="34">
        <f t="shared" si="28"/>
        <v>0.23614069398436424</v>
      </c>
      <c r="BG40" s="25"/>
      <c r="BH40" s="39">
        <v>1.7999999999999999E-2</v>
      </c>
      <c r="BI40" s="36">
        <f t="shared" si="74"/>
        <v>1.0124999999999999E-2</v>
      </c>
      <c r="BJ40" s="34">
        <f t="shared" si="75"/>
        <v>1.3499999999999998E-2</v>
      </c>
      <c r="BK40" s="68">
        <v>1.2500000000000001E-2</v>
      </c>
      <c r="BL40" s="33"/>
      <c r="BM40" s="39">
        <f t="shared" si="31"/>
        <v>7.7309747811133922E-2</v>
      </c>
      <c r="BN40" s="34">
        <f t="shared" si="32"/>
        <v>6.2644327316161208E-2</v>
      </c>
      <c r="BO40" s="34">
        <f t="shared" si="33"/>
        <v>4.3140693984364237E-2</v>
      </c>
      <c r="BP40" s="28"/>
      <c r="BQ40" s="31">
        <f>Q40/GD40</f>
        <v>1.0150457095435901E-3</v>
      </c>
      <c r="BR40" s="33">
        <f t="shared" si="34"/>
        <v>3.5687362938596492E-2</v>
      </c>
      <c r="BS40" s="32">
        <f>FC40/E40</f>
        <v>1.189614996373718E-2</v>
      </c>
      <c r="BT40" s="33">
        <f t="shared" si="35"/>
        <v>5.4475696089733155E-2</v>
      </c>
      <c r="BU40" s="33">
        <f t="shared" si="36"/>
        <v>0.68382854421160177</v>
      </c>
      <c r="BV40" s="34">
        <f t="shared" si="37"/>
        <v>0.79229277699208733</v>
      </c>
      <c r="BW40" s="28"/>
      <c r="BX40" s="27">
        <v>61.165999999999997</v>
      </c>
      <c r="BY40" s="28">
        <v>130.834</v>
      </c>
      <c r="BZ40" s="29">
        <f t="shared" si="38"/>
        <v>192</v>
      </c>
      <c r="CA40" s="25">
        <v>6474.9520000000002</v>
      </c>
      <c r="CB40" s="28">
        <v>13.458</v>
      </c>
      <c r="CC40" s="28">
        <v>8.6630000000000003</v>
      </c>
      <c r="CD40" s="29">
        <f t="shared" si="39"/>
        <v>6452.831000000001</v>
      </c>
      <c r="CE40" s="28">
        <v>1097.0160000000001</v>
      </c>
      <c r="CF40" s="28">
        <v>473.50299999999999</v>
      </c>
      <c r="CG40" s="29">
        <f t="shared" si="40"/>
        <v>1570.519</v>
      </c>
      <c r="CH40" s="28">
        <v>35.457000000000001</v>
      </c>
      <c r="CI40" s="28">
        <v>0</v>
      </c>
      <c r="CJ40" s="28">
        <v>78.396000000000001</v>
      </c>
      <c r="CK40" s="28">
        <v>9.9289999999985668</v>
      </c>
      <c r="CL40" s="29">
        <f t="shared" si="41"/>
        <v>8339.1319999999996</v>
      </c>
      <c r="CM40" s="28">
        <v>41.057000000000002</v>
      </c>
      <c r="CN40" s="25">
        <v>5717.9229999999998</v>
      </c>
      <c r="CO40" s="29">
        <f t="shared" si="42"/>
        <v>5758.98</v>
      </c>
      <c r="CP40" s="28">
        <v>1105.067</v>
      </c>
      <c r="CQ40" s="28">
        <v>83.236000000000104</v>
      </c>
      <c r="CR40" s="29">
        <f t="shared" si="43"/>
        <v>1188.3030000000001</v>
      </c>
      <c r="CS40" s="28">
        <v>0</v>
      </c>
      <c r="CT40" s="28">
        <v>1391.8489999999999</v>
      </c>
      <c r="CU40" s="42">
        <f t="shared" si="44"/>
        <v>8339.1319999999996</v>
      </c>
      <c r="CV40" s="28"/>
      <c r="CW40" s="43">
        <v>1289.0160000000001</v>
      </c>
      <c r="CX40" s="28"/>
      <c r="CY40" s="24">
        <v>150</v>
      </c>
      <c r="CZ40" s="25">
        <v>190</v>
      </c>
      <c r="DA40" s="25">
        <v>200</v>
      </c>
      <c r="DB40" s="25">
        <v>150</v>
      </c>
      <c r="DC40" s="25">
        <v>450</v>
      </c>
      <c r="DD40" s="25">
        <v>0</v>
      </c>
      <c r="DE40" s="26">
        <f t="shared" si="45"/>
        <v>1140</v>
      </c>
      <c r="DF40" s="34">
        <f t="shared" si="46"/>
        <v>0.13670487527958547</v>
      </c>
      <c r="DG40" s="25"/>
      <c r="DH40" s="44" t="s">
        <v>192</v>
      </c>
      <c r="DI40" s="45">
        <v>49.4</v>
      </c>
      <c r="DJ40" s="46">
        <v>4</v>
      </c>
      <c r="DK40" s="45" t="s">
        <v>170</v>
      </c>
      <c r="DL40" s="47" t="s">
        <v>171</v>
      </c>
      <c r="DM40" s="45"/>
      <c r="DN40" s="39" t="s">
        <v>178</v>
      </c>
      <c r="DO40" s="65" t="s">
        <v>181</v>
      </c>
      <c r="DP40" s="66" t="s">
        <v>176</v>
      </c>
      <c r="DQ40" s="25"/>
      <c r="DR40" s="24">
        <v>1337.723</v>
      </c>
      <c r="DS40" s="25">
        <v>1337.723</v>
      </c>
      <c r="DT40" s="26">
        <v>1337.723</v>
      </c>
      <c r="DU40" s="25"/>
      <c r="DV40" s="44">
        <f t="shared" si="47"/>
        <v>4297.3249999999998</v>
      </c>
      <c r="DW40" s="25">
        <v>3934.2109999999998</v>
      </c>
      <c r="DX40" s="26">
        <v>4660.4390000000003</v>
      </c>
      <c r="DY40" s="25"/>
      <c r="DZ40" s="24">
        <v>1327.364</v>
      </c>
      <c r="EA40" s="25">
        <v>1349.0139999999999</v>
      </c>
      <c r="EB40" s="25">
        <v>1378.174</v>
      </c>
      <c r="EC40" s="67">
        <v>5836.241</v>
      </c>
      <c r="ED40" s="25"/>
      <c r="EE40" s="24">
        <v>44.871000000000002</v>
      </c>
      <c r="EF40" s="25">
        <v>85.888999999999996</v>
      </c>
      <c r="EG40" s="25">
        <v>373.428</v>
      </c>
      <c r="EH40" s="25">
        <v>101.968</v>
      </c>
      <c r="EI40" s="25">
        <v>1172.192</v>
      </c>
      <c r="EJ40" s="25">
        <v>150.197</v>
      </c>
      <c r="EK40" s="25">
        <v>114.608</v>
      </c>
      <c r="EL40" s="25">
        <v>4.0420000000007059</v>
      </c>
      <c r="EM40" s="26">
        <v>4427.7569999999996</v>
      </c>
      <c r="EN40" s="26">
        <f t="shared" si="48"/>
        <v>6474.9520000000002</v>
      </c>
      <c r="EO40" s="45"/>
      <c r="EP40" s="36">
        <f t="shared" si="49"/>
        <v>6.9299355423793106E-3</v>
      </c>
      <c r="EQ40" s="33">
        <f t="shared" si="50"/>
        <v>1.326480875842786E-2</v>
      </c>
      <c r="ER40" s="33">
        <f t="shared" si="51"/>
        <v>5.7672705527392322E-2</v>
      </c>
      <c r="ES40" s="33">
        <f t="shared" si="52"/>
        <v>1.5748070410406132E-2</v>
      </c>
      <c r="ET40" s="33">
        <f t="shared" si="53"/>
        <v>0.18103485554796389</v>
      </c>
      <c r="EU40" s="33">
        <f t="shared" si="54"/>
        <v>2.3196619835946272E-2</v>
      </c>
      <c r="EV40" s="33">
        <f t="shared" si="55"/>
        <v>1.7700208433977582E-2</v>
      </c>
      <c r="EW40" s="33">
        <f t="shared" si="56"/>
        <v>6.2425173190483972E-4</v>
      </c>
      <c r="EX40" s="33">
        <f t="shared" si="57"/>
        <v>0.68382854421160177</v>
      </c>
      <c r="EY40" s="39">
        <f t="shared" si="58"/>
        <v>0.99999999999999989</v>
      </c>
      <c r="EZ40" s="45"/>
      <c r="FA40" s="27">
        <v>35.449999999999996</v>
      </c>
      <c r="FB40" s="28">
        <v>41.576999999999998</v>
      </c>
      <c r="FC40" s="42">
        <f t="shared" si="59"/>
        <v>77.026999999999987</v>
      </c>
      <c r="FE40" s="27">
        <f>CB40</f>
        <v>13.458</v>
      </c>
      <c r="FF40" s="28">
        <f>CC40</f>
        <v>8.6630000000000003</v>
      </c>
      <c r="FG40" s="42">
        <f t="shared" si="60"/>
        <v>22.121000000000002</v>
      </c>
      <c r="FI40" s="53">
        <v>5836.26</v>
      </c>
      <c r="FJ40" s="54">
        <v>561.596</v>
      </c>
      <c r="FK40" s="55">
        <v>77.096999999999994</v>
      </c>
      <c r="FL40" s="56">
        <f t="shared" si="61"/>
        <v>6474.9529999999995</v>
      </c>
      <c r="FM40" s="57">
        <f t="shared" si="62"/>
        <v>0.9013594384391671</v>
      </c>
      <c r="FN40" s="58">
        <f t="shared" si="63"/>
        <v>8.6733602545068678E-2</v>
      </c>
      <c r="FO40" s="59">
        <f t="shared" si="64"/>
        <v>1.1906959015764284E-2</v>
      </c>
      <c r="FP40" s="61">
        <f t="shared" si="65"/>
        <v>1</v>
      </c>
      <c r="FR40" s="24">
        <f>FV40*E40</f>
        <v>4427.7569999999996</v>
      </c>
      <c r="FS40" s="25">
        <f>E40*FW40</f>
        <v>2047.1950000000008</v>
      </c>
      <c r="FT40" s="26">
        <f t="shared" si="66"/>
        <v>6474.9520000000002</v>
      </c>
      <c r="FV40" s="36">
        <v>0.68382854421160177</v>
      </c>
      <c r="FW40" s="33">
        <v>0.31617145578839823</v>
      </c>
      <c r="FX40" s="34">
        <f t="shared" si="67"/>
        <v>1</v>
      </c>
      <c r="FY40" s="45"/>
      <c r="FZ40" s="44">
        <f t="shared" si="68"/>
        <v>1366.9110000000001</v>
      </c>
      <c r="GA40" s="25">
        <v>1341.973</v>
      </c>
      <c r="GB40" s="26">
        <v>1391.8489999999999</v>
      </c>
      <c r="GD40" s="44">
        <f t="shared" si="69"/>
        <v>6156.3729999999996</v>
      </c>
      <c r="GE40" s="25">
        <v>5837.7939999999999</v>
      </c>
      <c r="GF40" s="26">
        <v>6474.9520000000002</v>
      </c>
      <c r="GH40" s="44">
        <f t="shared" si="70"/>
        <v>3287.9179999999997</v>
      </c>
      <c r="GI40" s="25">
        <v>3194.6309999999999</v>
      </c>
      <c r="GJ40" s="26">
        <v>3381.2049999999999</v>
      </c>
      <c r="GL40" s="44">
        <f t="shared" si="71"/>
        <v>9444.2909999999993</v>
      </c>
      <c r="GM40" s="45">
        <v>9032.4249999999993</v>
      </c>
      <c r="GN40" s="46">
        <v>9856.1569999999992</v>
      </c>
      <c r="GP40" s="44">
        <f t="shared" si="72"/>
        <v>5531.9269999999997</v>
      </c>
      <c r="GQ40" s="25">
        <v>5345.9309999999996</v>
      </c>
      <c r="GR40" s="26">
        <v>5717.9229999999998</v>
      </c>
      <c r="GS40" s="25"/>
      <c r="GT40" s="44">
        <f t="shared" si="73"/>
        <v>8156.1214999999993</v>
      </c>
      <c r="GU40" s="25">
        <v>7973.1109999999999</v>
      </c>
      <c r="GV40" s="26">
        <v>8339.1319999999996</v>
      </c>
      <c r="GW40" s="25"/>
      <c r="GX40" s="61">
        <v>0.55886380021325965</v>
      </c>
      <c r="GY40" s="62"/>
      <c r="GZ40" s="121"/>
    </row>
    <row r="41" spans="1:209">
      <c r="A41" s="1"/>
      <c r="B41" s="23" t="s">
        <v>220</v>
      </c>
      <c r="C41" s="24">
        <v>4640.1329999999998</v>
      </c>
      <c r="D41" s="25">
        <f t="shared" si="0"/>
        <v>4672.4957418249996</v>
      </c>
      <c r="E41" s="25">
        <v>3820.9830000000002</v>
      </c>
      <c r="F41" s="25">
        <v>1467.521</v>
      </c>
      <c r="G41" s="25">
        <v>2912.74</v>
      </c>
      <c r="H41" s="25">
        <f t="shared" si="1"/>
        <v>6107.6539999999995</v>
      </c>
      <c r="I41" s="26">
        <f t="shared" si="2"/>
        <v>5288.5039999999999</v>
      </c>
      <c r="J41" s="25"/>
      <c r="K41" s="27">
        <v>113.36799999999999</v>
      </c>
      <c r="L41" s="28">
        <v>21.924999999999997</v>
      </c>
      <c r="M41" s="28">
        <v>0.61799999999999999</v>
      </c>
      <c r="N41" s="29">
        <f t="shared" si="3"/>
        <v>135.911</v>
      </c>
      <c r="O41" s="28">
        <v>65.692999999999998</v>
      </c>
      <c r="P41" s="29">
        <f t="shared" si="4"/>
        <v>70.218000000000004</v>
      </c>
      <c r="Q41" s="28">
        <v>-3.1560000000000001</v>
      </c>
      <c r="R41" s="29">
        <f t="shared" si="5"/>
        <v>73.374000000000009</v>
      </c>
      <c r="S41" s="28">
        <v>3.746</v>
      </c>
      <c r="T41" s="28">
        <v>1.6060000000000001</v>
      </c>
      <c r="U41" s="28">
        <v>0</v>
      </c>
      <c r="V41" s="29">
        <f t="shared" si="6"/>
        <v>78.725999999999999</v>
      </c>
      <c r="W41" s="28">
        <v>18.138000000000002</v>
      </c>
      <c r="X41" s="30">
        <f t="shared" si="7"/>
        <v>60.587999999999994</v>
      </c>
      <c r="Y41" s="28"/>
      <c r="Z41" s="31">
        <f t="shared" si="8"/>
        <v>2.4262836450594672E-2</v>
      </c>
      <c r="AA41" s="32">
        <f t="shared" si="9"/>
        <v>4.692353125919908E-3</v>
      </c>
      <c r="AB41" s="33">
        <f t="shared" si="10"/>
        <v>0.46504038566362033</v>
      </c>
      <c r="AC41" s="33">
        <f t="shared" si="11"/>
        <v>0.4703881652906764</v>
      </c>
      <c r="AD41" s="33">
        <f t="shared" si="12"/>
        <v>0.48335307664574612</v>
      </c>
      <c r="AE41" s="32">
        <f t="shared" si="13"/>
        <v>1.4059509870059592E-2</v>
      </c>
      <c r="AF41" s="32">
        <f t="shared" si="14"/>
        <v>1.2966946006532972E-2</v>
      </c>
      <c r="AG41" s="32">
        <f>X41/DV41</f>
        <v>2.3713559117166744E-2</v>
      </c>
      <c r="AH41" s="32">
        <f>(P41+S41+T41)/DV41</f>
        <v>2.9577369487097951E-2</v>
      </c>
      <c r="AI41" s="32">
        <f>R41/DV41</f>
        <v>2.8717876257063988E-2</v>
      </c>
      <c r="AJ41" s="34">
        <f>X41/FZ41</f>
        <v>9.1134168243529837E-2</v>
      </c>
      <c r="AK41" s="35"/>
      <c r="AL41" s="36">
        <f t="shared" si="15"/>
        <v>2.0564120693243232E-2</v>
      </c>
      <c r="AM41" s="33">
        <f t="shared" si="16"/>
        <v>4.9898048240286617E-2</v>
      </c>
      <c r="AN41" s="34">
        <f t="shared" si="17"/>
        <v>-5.1079174291816104E-2</v>
      </c>
      <c r="AO41" s="28"/>
      <c r="AP41" s="36">
        <f t="shared" si="18"/>
        <v>0.76230121934591166</v>
      </c>
      <c r="AQ41" s="33">
        <f t="shared" si="19"/>
        <v>0.74314312531760052</v>
      </c>
      <c r="AR41" s="33">
        <f t="shared" si="20"/>
        <v>7.9398718125105475E-2</v>
      </c>
      <c r="AS41" s="33">
        <f t="shared" si="21"/>
        <v>0.35354586922400716</v>
      </c>
      <c r="AT41" s="33">
        <f t="shared" si="22"/>
        <v>0.13756645158015945</v>
      </c>
      <c r="AU41" s="37">
        <v>3.6</v>
      </c>
      <c r="AV41" s="38">
        <v>1.45</v>
      </c>
      <c r="AW41" s="28"/>
      <c r="AX41" s="36">
        <f>GB41/C41</f>
        <v>0.14853345798493278</v>
      </c>
      <c r="AY41" s="33">
        <v>0.1484</v>
      </c>
      <c r="AZ41" s="33">
        <f t="shared" si="23"/>
        <v>0.27022365277049026</v>
      </c>
      <c r="BA41" s="33">
        <f t="shared" si="24"/>
        <v>0.28572441657062653</v>
      </c>
      <c r="BB41" s="34">
        <f t="shared" si="25"/>
        <v>0.30122518037076279</v>
      </c>
      <c r="BC41" s="33"/>
      <c r="BD41" s="36">
        <f t="shared" si="26"/>
        <v>0.22161903151990248</v>
      </c>
      <c r="BE41" s="33">
        <f t="shared" si="27"/>
        <v>0.24412549553027907</v>
      </c>
      <c r="BF41" s="34">
        <f t="shared" si="28"/>
        <v>0.26101677189525246</v>
      </c>
      <c r="BG41" s="25"/>
      <c r="BH41" s="39">
        <v>2.9000000000000001E-2</v>
      </c>
      <c r="BI41" s="36">
        <f t="shared" si="74"/>
        <v>1.6312500000000001E-2</v>
      </c>
      <c r="BJ41" s="34">
        <f t="shared" si="75"/>
        <v>2.1750000000000002E-2</v>
      </c>
      <c r="BK41" s="39">
        <v>1.4999999999999999E-2</v>
      </c>
      <c r="BL41" s="33"/>
      <c r="BM41" s="39">
        <f t="shared" si="31"/>
        <v>6.5306531519902455E-2</v>
      </c>
      <c r="BN41" s="34">
        <f t="shared" si="32"/>
        <v>6.7375495530279078E-2</v>
      </c>
      <c r="BO41" s="34">
        <f t="shared" si="33"/>
        <v>5.7016771895252449E-2</v>
      </c>
      <c r="BP41" s="28"/>
      <c r="BQ41" s="31">
        <f>Q41/GD41</f>
        <v>-8.3437165867070509E-4</v>
      </c>
      <c r="BR41" s="33">
        <f t="shared" si="34"/>
        <v>-4.1762604208019062E-2</v>
      </c>
      <c r="BS41" s="32">
        <f>FC41/E41</f>
        <v>1.0731008224846851E-2</v>
      </c>
      <c r="BT41" s="33">
        <f t="shared" si="35"/>
        <v>5.6788656395596847E-2</v>
      </c>
      <c r="BU41" s="33">
        <f t="shared" si="36"/>
        <v>0.77551195595478961</v>
      </c>
      <c r="BV41" s="34">
        <f t="shared" si="37"/>
        <v>0.83780573863610575</v>
      </c>
      <c r="BW41" s="28"/>
      <c r="BX41" s="27">
        <v>30.781922689999998</v>
      </c>
      <c r="BY41" s="28">
        <v>108.93004008</v>
      </c>
      <c r="BZ41" s="29">
        <f t="shared" si="38"/>
        <v>139.71196276999999</v>
      </c>
      <c r="CA41" s="25">
        <v>3820.9830000000002</v>
      </c>
      <c r="CB41" s="28">
        <v>13.363</v>
      </c>
      <c r="CC41" s="28">
        <v>19.45</v>
      </c>
      <c r="CD41" s="29">
        <f t="shared" si="39"/>
        <v>3788.1700000000005</v>
      </c>
      <c r="CE41" s="28">
        <v>498.61466889999997</v>
      </c>
      <c r="CF41" s="28">
        <v>171.55503242999998</v>
      </c>
      <c r="CG41" s="29">
        <f t="shared" si="40"/>
        <v>670.16970132999995</v>
      </c>
      <c r="CH41" s="28">
        <v>0</v>
      </c>
      <c r="CI41" s="28">
        <v>0</v>
      </c>
      <c r="CJ41" s="28">
        <v>39.336516959999997</v>
      </c>
      <c r="CK41" s="28">
        <v>2.7448189399989786</v>
      </c>
      <c r="CL41" s="29">
        <f t="shared" si="41"/>
        <v>4640.1329999999998</v>
      </c>
      <c r="CM41" s="28">
        <v>104.57785145</v>
      </c>
      <c r="CN41" s="25">
        <v>2912.74</v>
      </c>
      <c r="CO41" s="29">
        <f t="shared" si="42"/>
        <v>3017.3178514499996</v>
      </c>
      <c r="CP41" s="28">
        <v>802.16150334999998</v>
      </c>
      <c r="CQ41" s="28">
        <v>31.430756200000246</v>
      </c>
      <c r="CR41" s="29">
        <f t="shared" si="43"/>
        <v>833.59225955000022</v>
      </c>
      <c r="CS41" s="28">
        <v>100.00788900000001</v>
      </c>
      <c r="CT41" s="28">
        <v>689.21500000000003</v>
      </c>
      <c r="CU41" s="42">
        <f t="shared" si="44"/>
        <v>4640.1329999999998</v>
      </c>
      <c r="CV41" s="28"/>
      <c r="CW41" s="43">
        <v>638.32663166999998</v>
      </c>
      <c r="CX41" s="28"/>
      <c r="CY41" s="24">
        <v>200</v>
      </c>
      <c r="CZ41" s="25">
        <v>200</v>
      </c>
      <c r="DA41" s="25">
        <v>240</v>
      </c>
      <c r="DB41" s="25">
        <v>200</v>
      </c>
      <c r="DC41" s="25">
        <v>60</v>
      </c>
      <c r="DD41" s="25">
        <v>0</v>
      </c>
      <c r="DE41" s="26">
        <f t="shared" si="45"/>
        <v>900</v>
      </c>
      <c r="DF41" s="34">
        <f t="shared" si="46"/>
        <v>0.19395995761328394</v>
      </c>
      <c r="DG41" s="25"/>
      <c r="DH41" s="44" t="s">
        <v>169</v>
      </c>
      <c r="DI41" s="45">
        <v>25</v>
      </c>
      <c r="DJ41" s="46">
        <v>1</v>
      </c>
      <c r="DK41" s="45" t="s">
        <v>170</v>
      </c>
      <c r="DL41" s="47" t="s">
        <v>171</v>
      </c>
      <c r="DM41" s="45"/>
      <c r="DN41" s="39" t="s">
        <v>178</v>
      </c>
      <c r="DO41" s="36"/>
      <c r="DP41" s="34"/>
      <c r="DQ41" s="25"/>
      <c r="DR41" s="24">
        <v>697.31700000000001</v>
      </c>
      <c r="DS41" s="25">
        <v>737.31700000000001</v>
      </c>
      <c r="DT41" s="26">
        <v>777.31700000000001</v>
      </c>
      <c r="DU41" s="25"/>
      <c r="DV41" s="44">
        <f t="shared" si="47"/>
        <v>2554.993946739065</v>
      </c>
      <c r="DW41" s="25">
        <v>2529.46989347813</v>
      </c>
      <c r="DX41" s="26">
        <v>2580.518</v>
      </c>
      <c r="DY41" s="25"/>
      <c r="DZ41" s="24">
        <v>673.87300000000005</v>
      </c>
      <c r="EA41" s="25">
        <v>742.30799999999999</v>
      </c>
      <c r="EB41" s="25">
        <v>793.66899999999998</v>
      </c>
      <c r="EC41" s="67">
        <v>3040.6819999999998</v>
      </c>
      <c r="ED41" s="25"/>
      <c r="EE41" s="24">
        <v>0.78</v>
      </c>
      <c r="EF41" s="25">
        <v>3.3140000000000001</v>
      </c>
      <c r="EG41" s="25">
        <v>392.66800000000001</v>
      </c>
      <c r="EH41" s="25">
        <v>18.872999999999998</v>
      </c>
      <c r="EI41" s="25">
        <v>417.54899999999998</v>
      </c>
      <c r="EJ41" s="25">
        <v>15.176</v>
      </c>
      <c r="EK41" s="25">
        <v>9.4039999999999999</v>
      </c>
      <c r="EL41" s="25">
        <v>1.0000000002037268E-3</v>
      </c>
      <c r="EM41" s="26">
        <v>2963.2179999999998</v>
      </c>
      <c r="EN41" s="26">
        <f t="shared" si="48"/>
        <v>3820.9829999999997</v>
      </c>
      <c r="EO41" s="45"/>
      <c r="EP41" s="36">
        <f t="shared" si="49"/>
        <v>2.0413595140308138E-4</v>
      </c>
      <c r="EQ41" s="33">
        <f t="shared" si="50"/>
        <v>8.673160807048867E-4</v>
      </c>
      <c r="ER41" s="33">
        <f t="shared" si="51"/>
        <v>0.10276622534044251</v>
      </c>
      <c r="ES41" s="33">
        <f t="shared" si="52"/>
        <v>4.9393048856799411E-3</v>
      </c>
      <c r="ET41" s="33">
        <f t="shared" si="53"/>
        <v>0.10927790047744258</v>
      </c>
      <c r="EU41" s="33">
        <f t="shared" si="54"/>
        <v>3.9717528185809784E-3</v>
      </c>
      <c r="EV41" s="33">
        <f t="shared" si="55"/>
        <v>2.461146778198176E-3</v>
      </c>
      <c r="EW41" s="33">
        <f t="shared" si="56"/>
        <v>2.617127582623966E-7</v>
      </c>
      <c r="EX41" s="33">
        <f t="shared" si="57"/>
        <v>0.77551195595478961</v>
      </c>
      <c r="EY41" s="39">
        <f t="shared" si="58"/>
        <v>1</v>
      </c>
      <c r="EZ41" s="45"/>
      <c r="FA41" s="27">
        <v>20.575000000000003</v>
      </c>
      <c r="FB41" s="28">
        <v>20.428000000000001</v>
      </c>
      <c r="FC41" s="42">
        <f t="shared" si="59"/>
        <v>41.003</v>
      </c>
      <c r="FE41" s="27">
        <f>CB41</f>
        <v>13.363</v>
      </c>
      <c r="FF41" s="28">
        <f>CC41</f>
        <v>19.45</v>
      </c>
      <c r="FG41" s="42">
        <f t="shared" si="60"/>
        <v>32.813000000000002</v>
      </c>
      <c r="FI41" s="53">
        <v>3433.5549999999998</v>
      </c>
      <c r="FJ41" s="54">
        <v>340.56799999999998</v>
      </c>
      <c r="FK41" s="55">
        <v>41.021000000000001</v>
      </c>
      <c r="FL41" s="56">
        <f t="shared" si="61"/>
        <v>3815.1439999999998</v>
      </c>
      <c r="FM41" s="57">
        <f t="shared" si="62"/>
        <v>0.89998044634750352</v>
      </c>
      <c r="FN41" s="58">
        <f t="shared" si="63"/>
        <v>8.9267403799175082E-2</v>
      </c>
      <c r="FO41" s="59">
        <f t="shared" si="64"/>
        <v>1.0752149853321395E-2</v>
      </c>
      <c r="FP41" s="61">
        <f t="shared" si="65"/>
        <v>1</v>
      </c>
      <c r="FR41" s="24">
        <f>FV41*E41</f>
        <v>2963.2179999999998</v>
      </c>
      <c r="FS41" s="25">
        <f>E41*FW41</f>
        <v>857.76500000000021</v>
      </c>
      <c r="FT41" s="26">
        <f t="shared" si="66"/>
        <v>3820.9830000000002</v>
      </c>
      <c r="FV41" s="36">
        <v>0.77551195595478961</v>
      </c>
      <c r="FW41" s="33">
        <v>0.22448804404521039</v>
      </c>
      <c r="FX41" s="34">
        <f t="shared" si="67"/>
        <v>1</v>
      </c>
      <c r="FY41" s="45"/>
      <c r="FZ41" s="44">
        <f t="shared" si="68"/>
        <v>664.822</v>
      </c>
      <c r="GA41" s="25">
        <v>640.42899999999997</v>
      </c>
      <c r="GB41" s="26">
        <v>689.21500000000003</v>
      </c>
      <c r="GD41" s="44">
        <f t="shared" si="69"/>
        <v>3782.4870574200004</v>
      </c>
      <c r="GE41" s="25">
        <v>3743.9911148400001</v>
      </c>
      <c r="GF41" s="26">
        <v>3820.9830000000002</v>
      </c>
      <c r="GH41" s="44">
        <f t="shared" si="70"/>
        <v>1380.3447270000001</v>
      </c>
      <c r="GI41" s="25">
        <v>1293.1684540000001</v>
      </c>
      <c r="GJ41" s="26">
        <v>1467.521</v>
      </c>
      <c r="GL41" s="44">
        <f t="shared" si="71"/>
        <v>5162.8317844200001</v>
      </c>
      <c r="GM41" s="45">
        <v>5037.1595688400002</v>
      </c>
      <c r="GN41" s="46">
        <v>5288.5039999999999</v>
      </c>
      <c r="GP41" s="44">
        <f t="shared" si="72"/>
        <v>2991.1345035750001</v>
      </c>
      <c r="GQ41" s="25">
        <v>3069.5290071499999</v>
      </c>
      <c r="GR41" s="26">
        <v>2912.74</v>
      </c>
      <c r="GS41" s="25"/>
      <c r="GT41" s="44">
        <f t="shared" si="73"/>
        <v>4672.4957418249996</v>
      </c>
      <c r="GU41" s="25">
        <v>4704.8584836500004</v>
      </c>
      <c r="GV41" s="26">
        <v>4640.1329999999998</v>
      </c>
      <c r="GW41" s="25"/>
      <c r="GX41" s="61">
        <v>0.55613017988924029</v>
      </c>
      <c r="GY41" s="62"/>
      <c r="GZ41" s="121"/>
      <c r="HA41" s="122"/>
    </row>
    <row r="42" spans="1:209">
      <c r="A42" s="1"/>
      <c r="B42" s="23" t="s">
        <v>221</v>
      </c>
      <c r="C42" s="24">
        <v>5846.1639999999998</v>
      </c>
      <c r="D42" s="25">
        <f t="shared" si="0"/>
        <v>5839.4224999999997</v>
      </c>
      <c r="E42" s="25">
        <v>4972.3710000000001</v>
      </c>
      <c r="F42" s="25">
        <v>2330.0569999999998</v>
      </c>
      <c r="G42" s="25">
        <v>3860.3829999999998</v>
      </c>
      <c r="H42" s="25">
        <f t="shared" si="1"/>
        <v>8176.2209999999995</v>
      </c>
      <c r="I42" s="26">
        <f t="shared" si="2"/>
        <v>7302.4279999999999</v>
      </c>
      <c r="J42" s="25"/>
      <c r="K42" s="27">
        <v>148.547</v>
      </c>
      <c r="L42" s="28">
        <v>43.674000000000007</v>
      </c>
      <c r="M42" s="28">
        <v>0.51100000000000001</v>
      </c>
      <c r="N42" s="29">
        <f t="shared" si="3"/>
        <v>192.732</v>
      </c>
      <c r="O42" s="28">
        <v>93.455999999999989</v>
      </c>
      <c r="P42" s="29">
        <f t="shared" si="4"/>
        <v>99.27600000000001</v>
      </c>
      <c r="Q42" s="28">
        <v>33.951999999999998</v>
      </c>
      <c r="R42" s="29">
        <f t="shared" si="5"/>
        <v>65.324000000000012</v>
      </c>
      <c r="S42" s="28">
        <v>6.3170000000000002</v>
      </c>
      <c r="T42" s="28">
        <v>0.65599999999999992</v>
      </c>
      <c r="U42" s="28">
        <v>-2.6</v>
      </c>
      <c r="V42" s="29">
        <f t="shared" si="6"/>
        <v>69.697000000000031</v>
      </c>
      <c r="W42" s="28">
        <v>15.513000000000002</v>
      </c>
      <c r="X42" s="30">
        <f t="shared" si="7"/>
        <v>54.184000000000026</v>
      </c>
      <c r="Y42" s="28"/>
      <c r="Z42" s="31">
        <f t="shared" si="8"/>
        <v>2.5438645687993977E-2</v>
      </c>
      <c r="AA42" s="32">
        <f t="shared" si="9"/>
        <v>7.4791642495469386E-3</v>
      </c>
      <c r="AB42" s="33">
        <f t="shared" si="10"/>
        <v>0.46797025612778842</v>
      </c>
      <c r="AC42" s="33">
        <f t="shared" si="11"/>
        <v>0.46951253209008831</v>
      </c>
      <c r="AD42" s="33">
        <f t="shared" si="12"/>
        <v>0.48490131374136103</v>
      </c>
      <c r="AE42" s="32">
        <f t="shared" si="13"/>
        <v>1.600432234523191E-2</v>
      </c>
      <c r="AF42" s="32">
        <f t="shared" si="14"/>
        <v>9.2789997641033895E-3</v>
      </c>
      <c r="AG42" s="32">
        <f>X42/DV42</f>
        <v>1.7708228309471104E-2</v>
      </c>
      <c r="AH42" s="32">
        <f>(P42+S42+T42)/DV42</f>
        <v>3.4723932335246475E-2</v>
      </c>
      <c r="AI42" s="32">
        <f>R42/DV42</f>
        <v>2.1348964751363688E-2</v>
      </c>
      <c r="AJ42" s="34">
        <f>X42/FZ42</f>
        <v>6.7332778688723255E-2</v>
      </c>
      <c r="AK42" s="35"/>
      <c r="AL42" s="36">
        <f t="shared" si="15"/>
        <v>1.9279427371991617E-3</v>
      </c>
      <c r="AM42" s="33">
        <f t="shared" si="16"/>
        <v>6.1963575549519943E-2</v>
      </c>
      <c r="AN42" s="34">
        <f t="shared" si="17"/>
        <v>-1.2258295951274907E-2</v>
      </c>
      <c r="AO42" s="28"/>
      <c r="AP42" s="36">
        <f t="shared" si="18"/>
        <v>0.7763666468169812</v>
      </c>
      <c r="AQ42" s="33">
        <f t="shared" si="19"/>
        <v>0.77329949582269397</v>
      </c>
      <c r="AR42" s="33">
        <f t="shared" si="20"/>
        <v>8.7464019141440433E-2</v>
      </c>
      <c r="AS42" s="33">
        <f t="shared" si="21"/>
        <v>0.37130048010969247</v>
      </c>
      <c r="AT42" s="33">
        <f t="shared" si="22"/>
        <v>0.10611761832203134</v>
      </c>
      <c r="AU42" s="37">
        <v>4.08</v>
      </c>
      <c r="AV42" s="38">
        <v>1.2622</v>
      </c>
      <c r="AW42" s="28"/>
      <c r="AX42" s="36">
        <f>GB42/C42</f>
        <v>0.13917570564219547</v>
      </c>
      <c r="AY42" s="33">
        <v>0.13500000000000001</v>
      </c>
      <c r="AZ42" s="33">
        <f t="shared" si="23"/>
        <v>0.2419291827198066</v>
      </c>
      <c r="BA42" s="33">
        <f t="shared" si="24"/>
        <v>0.25734636393489629</v>
      </c>
      <c r="BB42" s="34">
        <f t="shared" si="25"/>
        <v>0.28047213575753088</v>
      </c>
      <c r="BC42" s="33"/>
      <c r="BD42" s="36">
        <f t="shared" si="26"/>
        <v>0.19441740106852859</v>
      </c>
      <c r="BE42" s="33">
        <f t="shared" si="27"/>
        <v>0.21038759296367859</v>
      </c>
      <c r="BF42" s="34">
        <f t="shared" si="28"/>
        <v>0.23380259397407221</v>
      </c>
      <c r="BG42" s="25"/>
      <c r="BH42" s="39">
        <v>2.5000000000000001E-2</v>
      </c>
      <c r="BI42" s="36">
        <f t="shared" si="74"/>
        <v>1.40625E-2</v>
      </c>
      <c r="BJ42" s="34">
        <f t="shared" si="75"/>
        <v>1.8750000000000003E-2</v>
      </c>
      <c r="BK42" s="68">
        <v>1.2500000000000001E-2</v>
      </c>
      <c r="BL42" s="33"/>
      <c r="BM42" s="39">
        <f t="shared" si="31"/>
        <v>4.035490106852857E-2</v>
      </c>
      <c r="BN42" s="34">
        <f t="shared" si="32"/>
        <v>3.6637592963678578E-2</v>
      </c>
      <c r="BO42" s="34">
        <f t="shared" si="33"/>
        <v>3.3802593974072204E-2</v>
      </c>
      <c r="BP42" s="28"/>
      <c r="BQ42" s="31">
        <f>Q42/GD42</f>
        <v>6.8347066694554115E-3</v>
      </c>
      <c r="BR42" s="33">
        <f t="shared" si="34"/>
        <v>0.31955124283522662</v>
      </c>
      <c r="BS42" s="32">
        <f>FC42/E42</f>
        <v>3.7808120110104419E-2</v>
      </c>
      <c r="BT42" s="33">
        <f t="shared" si="35"/>
        <v>0.21872564007697445</v>
      </c>
      <c r="BU42" s="33">
        <f t="shared" si="36"/>
        <v>0.71341639632280052</v>
      </c>
      <c r="BV42" s="34">
        <f t="shared" si="37"/>
        <v>0.80485942483787587</v>
      </c>
      <c r="BW42" s="28"/>
      <c r="BX42" s="27">
        <v>71.697999999999993</v>
      </c>
      <c r="BY42" s="28">
        <v>95.049000000000007</v>
      </c>
      <c r="BZ42" s="29">
        <f t="shared" si="38"/>
        <v>166.74700000000001</v>
      </c>
      <c r="CA42" s="25">
        <v>4972.3710000000001</v>
      </c>
      <c r="CB42" s="28">
        <v>36.718000000000004</v>
      </c>
      <c r="CC42" s="28">
        <v>9.1440000000000001</v>
      </c>
      <c r="CD42" s="29">
        <f t="shared" si="39"/>
        <v>4926.509</v>
      </c>
      <c r="CE42" s="28">
        <v>453.63400000000001</v>
      </c>
      <c r="CF42" s="28">
        <v>254.34</v>
      </c>
      <c r="CG42" s="29">
        <f t="shared" si="40"/>
        <v>707.97400000000005</v>
      </c>
      <c r="CH42" s="28">
        <v>3.5</v>
      </c>
      <c r="CI42" s="28">
        <v>0</v>
      </c>
      <c r="CJ42" s="28">
        <v>29.948</v>
      </c>
      <c r="CK42" s="28">
        <v>11.4859999999994</v>
      </c>
      <c r="CL42" s="29">
        <f t="shared" si="41"/>
        <v>5846.1639999999998</v>
      </c>
      <c r="CM42" s="28">
        <v>0</v>
      </c>
      <c r="CN42" s="25">
        <v>3860.3829999999998</v>
      </c>
      <c r="CO42" s="29">
        <f t="shared" si="42"/>
        <v>3860.3829999999998</v>
      </c>
      <c r="CP42" s="28">
        <v>1005.655</v>
      </c>
      <c r="CQ42" s="28">
        <v>40.426999999999907</v>
      </c>
      <c r="CR42" s="29">
        <f t="shared" si="43"/>
        <v>1046.0819999999999</v>
      </c>
      <c r="CS42" s="28">
        <v>126.05500000000001</v>
      </c>
      <c r="CT42" s="28">
        <v>813.64400000000001</v>
      </c>
      <c r="CU42" s="42">
        <f t="shared" si="44"/>
        <v>5846.1640000000007</v>
      </c>
      <c r="CV42" s="28"/>
      <c r="CW42" s="43">
        <v>620.38100000000009</v>
      </c>
      <c r="CX42" s="28"/>
      <c r="CY42" s="24">
        <v>225</v>
      </c>
      <c r="CZ42" s="25">
        <v>225</v>
      </c>
      <c r="DA42" s="25">
        <v>200</v>
      </c>
      <c r="DB42" s="25">
        <v>200</v>
      </c>
      <c r="DC42" s="25">
        <v>275</v>
      </c>
      <c r="DD42" s="25">
        <v>0</v>
      </c>
      <c r="DE42" s="26">
        <f t="shared" si="45"/>
        <v>1125</v>
      </c>
      <c r="DF42" s="34">
        <f t="shared" si="46"/>
        <v>0.19243387629905695</v>
      </c>
      <c r="DG42" s="25"/>
      <c r="DH42" s="44" t="s">
        <v>192</v>
      </c>
      <c r="DI42" s="45">
        <v>43.7</v>
      </c>
      <c r="DJ42" s="46">
        <v>5</v>
      </c>
      <c r="DK42" s="45" t="s">
        <v>170</v>
      </c>
      <c r="DL42" s="47" t="s">
        <v>171</v>
      </c>
      <c r="DM42" s="48" t="s">
        <v>174</v>
      </c>
      <c r="DN42" s="39">
        <v>0.39732598999351931</v>
      </c>
      <c r="DO42" s="36"/>
      <c r="DP42" s="34"/>
      <c r="DQ42" s="25"/>
      <c r="DR42" s="24">
        <v>784.60900000000004</v>
      </c>
      <c r="DS42" s="25">
        <v>834.60900000000004</v>
      </c>
      <c r="DT42" s="26">
        <v>909.60900000000004</v>
      </c>
      <c r="DU42" s="25"/>
      <c r="DV42" s="44">
        <f t="shared" si="47"/>
        <v>3059.8204999999998</v>
      </c>
      <c r="DW42" s="25">
        <v>2876.5059999999999</v>
      </c>
      <c r="DX42" s="26">
        <v>3243.1350000000002</v>
      </c>
      <c r="DY42" s="25"/>
      <c r="DZ42" s="24">
        <v>781.21500000000003</v>
      </c>
      <c r="EA42" s="25">
        <v>845.38699999999994</v>
      </c>
      <c r="EB42" s="25">
        <v>939.47400000000005</v>
      </c>
      <c r="EC42" s="67">
        <v>4018.2359999999999</v>
      </c>
      <c r="ED42" s="25"/>
      <c r="EE42" s="24">
        <v>63.828000000000003</v>
      </c>
      <c r="EF42" s="25">
        <v>25.783000000000001</v>
      </c>
      <c r="EG42" s="25">
        <v>491.12</v>
      </c>
      <c r="EH42" s="25">
        <v>68.436999999999998</v>
      </c>
      <c r="EI42" s="25">
        <v>634.61599999999999</v>
      </c>
      <c r="EJ42" s="25">
        <v>87.808999999999997</v>
      </c>
      <c r="EK42" s="25">
        <v>53.353000000000002</v>
      </c>
      <c r="EL42" s="25">
        <v>5.3999999999177817E-2</v>
      </c>
      <c r="EM42" s="26">
        <v>3547.3710000000001</v>
      </c>
      <c r="EN42" s="26">
        <f t="shared" si="48"/>
        <v>4972.3710000000001</v>
      </c>
      <c r="EO42" s="45"/>
      <c r="EP42" s="36">
        <f t="shared" si="49"/>
        <v>1.2836532109128624E-2</v>
      </c>
      <c r="EQ42" s="33">
        <f t="shared" si="50"/>
        <v>5.1852526691994628E-3</v>
      </c>
      <c r="ER42" s="33">
        <f t="shared" si="51"/>
        <v>9.8769782061716632E-2</v>
      </c>
      <c r="ES42" s="33">
        <f t="shared" si="52"/>
        <v>1.3763454094636139E-2</v>
      </c>
      <c r="ET42" s="33">
        <f t="shared" si="53"/>
        <v>0.12762844928505937</v>
      </c>
      <c r="EU42" s="33">
        <f t="shared" si="54"/>
        <v>1.7659382214239443E-2</v>
      </c>
      <c r="EV42" s="33">
        <f t="shared" si="55"/>
        <v>1.0729891232975174E-2</v>
      </c>
      <c r="EW42" s="33">
        <f t="shared" si="56"/>
        <v>1.0860010244444313E-5</v>
      </c>
      <c r="EX42" s="33">
        <f t="shared" si="57"/>
        <v>0.71341639632280052</v>
      </c>
      <c r="EY42" s="39">
        <f t="shared" si="58"/>
        <v>0.99999999999999978</v>
      </c>
      <c r="EZ42" s="45"/>
      <c r="FA42" s="27">
        <v>31.119</v>
      </c>
      <c r="FB42" s="28">
        <v>156.87700000000001</v>
      </c>
      <c r="FC42" s="42">
        <f t="shared" si="59"/>
        <v>187.99600000000001</v>
      </c>
      <c r="FE42" s="27">
        <f>CB42</f>
        <v>36.718000000000004</v>
      </c>
      <c r="FF42" s="28">
        <f>CC42</f>
        <v>9.1440000000000001</v>
      </c>
      <c r="FG42" s="42">
        <f t="shared" si="60"/>
        <v>45.862000000000002</v>
      </c>
      <c r="FI42" s="53">
        <v>4192.183</v>
      </c>
      <c r="FJ42" s="54">
        <v>595.50199999999995</v>
      </c>
      <c r="FK42" s="55">
        <v>184.63200000000001</v>
      </c>
      <c r="FL42" s="56">
        <f t="shared" si="61"/>
        <v>4972.3169999999991</v>
      </c>
      <c r="FM42" s="57">
        <f t="shared" si="62"/>
        <v>0.84310453255494389</v>
      </c>
      <c r="FN42" s="58">
        <f t="shared" si="63"/>
        <v>0.11976348249719397</v>
      </c>
      <c r="FO42" s="59">
        <f t="shared" si="64"/>
        <v>3.7131984947862344E-2</v>
      </c>
      <c r="FP42" s="61">
        <f t="shared" si="65"/>
        <v>1.0000000000000002</v>
      </c>
      <c r="FR42" s="24">
        <f>FV42*E42</f>
        <v>3547.3710000000001</v>
      </c>
      <c r="FS42" s="25">
        <f>E42*FW42</f>
        <v>1425</v>
      </c>
      <c r="FT42" s="26">
        <f t="shared" si="66"/>
        <v>4972.3710000000001</v>
      </c>
      <c r="FV42" s="36">
        <v>0.71341639632280052</v>
      </c>
      <c r="FW42" s="33">
        <v>0.28658360367719948</v>
      </c>
      <c r="FX42" s="34">
        <f t="shared" si="67"/>
        <v>1</v>
      </c>
      <c r="FY42" s="45"/>
      <c r="FZ42" s="44">
        <f t="shared" si="68"/>
        <v>804.71949999999993</v>
      </c>
      <c r="GA42" s="25">
        <v>795.79499999999996</v>
      </c>
      <c r="GB42" s="26">
        <v>813.64400000000001</v>
      </c>
      <c r="GD42" s="44">
        <f t="shared" si="69"/>
        <v>4967.5869999999995</v>
      </c>
      <c r="GE42" s="25">
        <v>4962.8029999999999</v>
      </c>
      <c r="GF42" s="26">
        <v>4972.3710000000001</v>
      </c>
      <c r="GH42" s="44">
        <f t="shared" si="70"/>
        <v>2121.7995362950001</v>
      </c>
      <c r="GI42" s="25">
        <v>1913.5420725900001</v>
      </c>
      <c r="GJ42" s="26">
        <v>2330.0569999999998</v>
      </c>
      <c r="GL42" s="44">
        <f t="shared" si="71"/>
        <v>7089.386536295</v>
      </c>
      <c r="GM42" s="45">
        <v>6876.3450725900002</v>
      </c>
      <c r="GN42" s="46">
        <v>7302.4279999999999</v>
      </c>
      <c r="GP42" s="44">
        <f t="shared" si="72"/>
        <v>3884.3374999999996</v>
      </c>
      <c r="GQ42" s="25">
        <v>3908.2919999999999</v>
      </c>
      <c r="GR42" s="26">
        <v>3860.3829999999998</v>
      </c>
      <c r="GS42" s="25"/>
      <c r="GT42" s="44">
        <f t="shared" si="73"/>
        <v>5839.4224999999997</v>
      </c>
      <c r="GU42" s="25">
        <v>5832.6809999999996</v>
      </c>
      <c r="GV42" s="26">
        <v>5846.1639999999998</v>
      </c>
      <c r="GW42" s="25"/>
      <c r="GX42" s="61">
        <v>0.55474581280990409</v>
      </c>
      <c r="GY42" s="62"/>
      <c r="GZ42" s="121"/>
    </row>
    <row r="43" spans="1:209">
      <c r="A43" s="1"/>
      <c r="B43" s="23" t="s">
        <v>222</v>
      </c>
      <c r="C43" s="24">
        <v>4156.6869999999999</v>
      </c>
      <c r="D43" s="25">
        <f t="shared" si="0"/>
        <v>4097.25965</v>
      </c>
      <c r="E43" s="25">
        <v>3061.6149999999998</v>
      </c>
      <c r="F43" s="25">
        <v>609.28899999999999</v>
      </c>
      <c r="G43" s="25">
        <v>3300.96</v>
      </c>
      <c r="H43" s="25">
        <f t="shared" si="1"/>
        <v>4765.9759999999997</v>
      </c>
      <c r="I43" s="26">
        <f t="shared" si="2"/>
        <v>3670.9039999999995</v>
      </c>
      <c r="J43" s="25"/>
      <c r="K43" s="27">
        <v>110.10899999999999</v>
      </c>
      <c r="L43" s="28">
        <v>19.719000000000001</v>
      </c>
      <c r="M43" s="28">
        <v>0.17300000000000004</v>
      </c>
      <c r="N43" s="29">
        <f t="shared" si="3"/>
        <v>130.001</v>
      </c>
      <c r="O43" s="28">
        <v>66.048000000000002</v>
      </c>
      <c r="P43" s="29">
        <f t="shared" si="4"/>
        <v>63.953000000000003</v>
      </c>
      <c r="Q43" s="28">
        <v>7.0789999999999997</v>
      </c>
      <c r="R43" s="29">
        <f t="shared" si="5"/>
        <v>56.874000000000002</v>
      </c>
      <c r="S43" s="28">
        <v>7.3140000000000001</v>
      </c>
      <c r="T43" s="28">
        <v>4.391</v>
      </c>
      <c r="U43" s="28">
        <v>-0.75</v>
      </c>
      <c r="V43" s="29">
        <f t="shared" si="6"/>
        <v>67.829000000000008</v>
      </c>
      <c r="W43" s="28">
        <v>14.353</v>
      </c>
      <c r="X43" s="30">
        <f t="shared" si="7"/>
        <v>53.476000000000006</v>
      </c>
      <c r="Y43" s="28"/>
      <c r="Z43" s="31">
        <f t="shared" si="8"/>
        <v>2.6873815526921755E-2</v>
      </c>
      <c r="AA43" s="32">
        <f t="shared" si="9"/>
        <v>4.81272891748513E-3</v>
      </c>
      <c r="AB43" s="33">
        <f t="shared" si="10"/>
        <v>0.46609176746221054</v>
      </c>
      <c r="AC43" s="33">
        <f t="shared" si="11"/>
        <v>0.4809962494993264</v>
      </c>
      <c r="AD43" s="33">
        <f t="shared" si="12"/>
        <v>0.50805763032592055</v>
      </c>
      <c r="AE43" s="32">
        <f t="shared" si="13"/>
        <v>1.6120042575285654E-2</v>
      </c>
      <c r="AF43" s="32">
        <f t="shared" si="14"/>
        <v>1.3051650265806319E-2</v>
      </c>
      <c r="AG43" s="32">
        <f>X43/DV43</f>
        <v>2.7467227420794681E-2</v>
      </c>
      <c r="AH43" s="32">
        <f>(P43+S43+T43)/DV43</f>
        <v>3.8860713071330759E-2</v>
      </c>
      <c r="AI43" s="32">
        <f>R43/DV43</f>
        <v>2.9212564371498925E-2</v>
      </c>
      <c r="AJ43" s="34">
        <f>X43/FZ43</f>
        <v>8.644933088903331E-2</v>
      </c>
      <c r="AK43" s="35"/>
      <c r="AL43" s="36">
        <f t="shared" si="15"/>
        <v>4.8136106393372895E-2</v>
      </c>
      <c r="AM43" s="33">
        <f t="shared" si="16"/>
        <v>4.3988886958158661E-2</v>
      </c>
      <c r="AN43" s="34">
        <f t="shared" si="17"/>
        <v>2.4072987102914844E-2</v>
      </c>
      <c r="AO43" s="28"/>
      <c r="AP43" s="36">
        <f t="shared" si="18"/>
        <v>1.0781760606738602</v>
      </c>
      <c r="AQ43" s="33">
        <f t="shared" si="19"/>
        <v>0.94796959453347185</v>
      </c>
      <c r="AR43" s="33">
        <f t="shared" si="20"/>
        <v>-0.17185465251533258</v>
      </c>
      <c r="AS43" s="33">
        <f t="shared" si="21"/>
        <v>9.7549683197219322E-2</v>
      </c>
      <c r="AT43" s="33">
        <f t="shared" si="22"/>
        <v>0.21544152831329375</v>
      </c>
      <c r="AU43" s="37">
        <v>3.12</v>
      </c>
      <c r="AV43" s="38">
        <v>1.48</v>
      </c>
      <c r="AW43" s="28"/>
      <c r="AX43" s="36">
        <f>GB43/C43</f>
        <v>0.1540063035778253</v>
      </c>
      <c r="AY43" s="33">
        <v>0.1552</v>
      </c>
      <c r="AZ43" s="33">
        <f t="shared" si="23"/>
        <v>0.30182956832491703</v>
      </c>
      <c r="BA43" s="33">
        <f t="shared" si="24"/>
        <v>0.32112575906390323</v>
      </c>
      <c r="BB43" s="34">
        <f t="shared" si="25"/>
        <v>0.34042194980288942</v>
      </c>
      <c r="BC43" s="33"/>
      <c r="BD43" s="36">
        <f t="shared" si="26"/>
        <v>0.26115570377331881</v>
      </c>
      <c r="BE43" s="33">
        <f t="shared" si="27"/>
        <v>0.28052692096483745</v>
      </c>
      <c r="BF43" s="34">
        <f t="shared" si="28"/>
        <v>0.3007084318686557</v>
      </c>
      <c r="BG43" s="25"/>
      <c r="BH43" s="39">
        <v>2.7E-2</v>
      </c>
      <c r="BI43" s="63">
        <f t="shared" si="74"/>
        <v>1.51875E-2</v>
      </c>
      <c r="BJ43" s="64">
        <f t="shared" si="75"/>
        <v>2.0250000000000001E-2</v>
      </c>
      <c r="BK43" s="39"/>
      <c r="BL43" s="33"/>
      <c r="BM43" s="39">
        <f t="shared" si="31"/>
        <v>0.10596820377331881</v>
      </c>
      <c r="BN43" s="34">
        <f t="shared" si="32"/>
        <v>0.10527692096483746</v>
      </c>
      <c r="BO43" s="34">
        <f t="shared" si="33"/>
        <v>9.8708431868655688E-2</v>
      </c>
      <c r="BP43" s="28"/>
      <c r="BQ43" s="31">
        <f>Q43/GD43</f>
        <v>2.3665201089020471E-3</v>
      </c>
      <c r="BR43" s="33">
        <f t="shared" si="34"/>
        <v>9.3565782864997754E-2</v>
      </c>
      <c r="BS43" s="32">
        <f>FC43/E43</f>
        <v>1.6134295135083937E-2</v>
      </c>
      <c r="BT43" s="33">
        <f t="shared" si="35"/>
        <v>7.4336536218689103E-2</v>
      </c>
      <c r="BU43" s="33">
        <f t="shared" si="36"/>
        <v>0.75608624859755391</v>
      </c>
      <c r="BV43" s="34">
        <f t="shared" si="37"/>
        <v>0.79657054502106306</v>
      </c>
      <c r="BW43" s="28"/>
      <c r="BX43" s="27">
        <v>75.344999999999999</v>
      </c>
      <c r="BY43" s="28">
        <v>359.31200000000001</v>
      </c>
      <c r="BZ43" s="29">
        <f t="shared" si="38"/>
        <v>434.65700000000004</v>
      </c>
      <c r="CA43" s="25">
        <v>3061.6149999999998</v>
      </c>
      <c r="CB43" s="28">
        <v>12.561</v>
      </c>
      <c r="CC43" s="28">
        <v>11.788</v>
      </c>
      <c r="CD43" s="29">
        <f t="shared" si="39"/>
        <v>3037.2659999999996</v>
      </c>
      <c r="CE43" s="28">
        <v>459.44800000000004</v>
      </c>
      <c r="CF43" s="28">
        <v>209.761</v>
      </c>
      <c r="CG43" s="29">
        <f t="shared" si="40"/>
        <v>669.20900000000006</v>
      </c>
      <c r="CH43" s="28">
        <v>0</v>
      </c>
      <c r="CI43" s="28">
        <v>0</v>
      </c>
      <c r="CJ43" s="28">
        <v>12.896000000000001</v>
      </c>
      <c r="CK43" s="28">
        <v>2.6590000000000629</v>
      </c>
      <c r="CL43" s="29">
        <f t="shared" si="41"/>
        <v>4156.686999999999</v>
      </c>
      <c r="CM43" s="28">
        <v>0</v>
      </c>
      <c r="CN43" s="25">
        <v>3300.96</v>
      </c>
      <c r="CO43" s="29">
        <f t="shared" si="42"/>
        <v>3300.96</v>
      </c>
      <c r="CP43" s="28">
        <v>100.839</v>
      </c>
      <c r="CQ43" s="28">
        <v>34.394000000000005</v>
      </c>
      <c r="CR43" s="29">
        <f t="shared" si="43"/>
        <v>135.233</v>
      </c>
      <c r="CS43" s="28">
        <v>80.337999999999994</v>
      </c>
      <c r="CT43" s="28">
        <v>640.15599999999995</v>
      </c>
      <c r="CU43" s="42">
        <f t="shared" si="44"/>
        <v>4156.6869999999999</v>
      </c>
      <c r="CV43" s="28"/>
      <c r="CW43" s="43">
        <v>895.52300000000002</v>
      </c>
      <c r="CX43" s="28"/>
      <c r="CY43" s="24">
        <v>0</v>
      </c>
      <c r="CZ43" s="25">
        <v>50</v>
      </c>
      <c r="DA43" s="25">
        <v>90</v>
      </c>
      <c r="DB43" s="25">
        <v>40</v>
      </c>
      <c r="DC43" s="25">
        <v>0</v>
      </c>
      <c r="DD43" s="25">
        <v>0</v>
      </c>
      <c r="DE43" s="26">
        <f t="shared" si="45"/>
        <v>180</v>
      </c>
      <c r="DF43" s="34">
        <f t="shared" si="46"/>
        <v>4.3303717600098351E-2</v>
      </c>
      <c r="DG43" s="25"/>
      <c r="DH43" s="44" t="s">
        <v>190</v>
      </c>
      <c r="DI43" s="45">
        <v>32.5</v>
      </c>
      <c r="DJ43" s="46">
        <v>3</v>
      </c>
      <c r="DK43" s="45" t="s">
        <v>170</v>
      </c>
      <c r="DL43" s="47" t="s">
        <v>171</v>
      </c>
      <c r="DM43" s="45"/>
      <c r="DN43" s="39" t="s">
        <v>178</v>
      </c>
      <c r="DO43" s="36"/>
      <c r="DP43" s="34"/>
      <c r="DQ43" s="25"/>
      <c r="DR43" s="24">
        <v>625.67700000000002</v>
      </c>
      <c r="DS43" s="25">
        <v>665.67700000000002</v>
      </c>
      <c r="DT43" s="26">
        <v>705.67700000000002</v>
      </c>
      <c r="DU43" s="25"/>
      <c r="DV43" s="44">
        <f t="shared" si="47"/>
        <v>1946.902</v>
      </c>
      <c r="DW43" s="25">
        <v>1820.856</v>
      </c>
      <c r="DX43" s="26">
        <v>2072.9479999999999</v>
      </c>
      <c r="DY43" s="25"/>
      <c r="DZ43" s="24">
        <v>613.01</v>
      </c>
      <c r="EA43" s="25">
        <v>658.48</v>
      </c>
      <c r="EB43" s="25">
        <v>705.85199999999998</v>
      </c>
      <c r="EC43" s="67">
        <v>2347.297</v>
      </c>
      <c r="ED43" s="25"/>
      <c r="EE43" s="24">
        <v>24.936</v>
      </c>
      <c r="EF43" s="25">
        <v>32.057000000000002</v>
      </c>
      <c r="EG43" s="25">
        <v>124.15900000000001</v>
      </c>
      <c r="EH43" s="25">
        <v>87.37700000000001</v>
      </c>
      <c r="EI43" s="25">
        <v>359.745</v>
      </c>
      <c r="EJ43" s="25">
        <v>58.087000000000003</v>
      </c>
      <c r="EK43" s="25">
        <v>39.884</v>
      </c>
      <c r="EL43" s="25">
        <v>20.525000000000091</v>
      </c>
      <c r="EM43" s="26">
        <v>2314.8449999999998</v>
      </c>
      <c r="EN43" s="26">
        <f t="shared" si="48"/>
        <v>3061.6149999999998</v>
      </c>
      <c r="EO43" s="45"/>
      <c r="EP43" s="36">
        <f t="shared" si="49"/>
        <v>8.1447210050904512E-3</v>
      </c>
      <c r="EQ43" s="33">
        <f t="shared" si="50"/>
        <v>1.0470617631544138E-2</v>
      </c>
      <c r="ER43" s="33">
        <f t="shared" si="51"/>
        <v>4.0553433400345902E-2</v>
      </c>
      <c r="ES43" s="33">
        <f t="shared" si="52"/>
        <v>2.85395126428372E-2</v>
      </c>
      <c r="ET43" s="33">
        <f t="shared" si="53"/>
        <v>0.11750171069843858</v>
      </c>
      <c r="EU43" s="33">
        <f t="shared" si="54"/>
        <v>1.897266638685792E-2</v>
      </c>
      <c r="EV43" s="33">
        <f t="shared" si="55"/>
        <v>1.3027111508141946E-2</v>
      </c>
      <c r="EW43" s="33">
        <f t="shared" si="56"/>
        <v>6.7039781291900165E-3</v>
      </c>
      <c r="EX43" s="33">
        <f t="shared" si="57"/>
        <v>0.75608624859755391</v>
      </c>
      <c r="EY43" s="39">
        <f t="shared" si="58"/>
        <v>1</v>
      </c>
      <c r="EZ43" s="45"/>
      <c r="FA43" s="27">
        <v>26.633000000000003</v>
      </c>
      <c r="FB43" s="28">
        <v>22.763999999999999</v>
      </c>
      <c r="FC43" s="42">
        <f t="shared" si="59"/>
        <v>49.397000000000006</v>
      </c>
      <c r="FE43" s="27">
        <f>CB43</f>
        <v>12.561</v>
      </c>
      <c r="FF43" s="28">
        <f>CC43</f>
        <v>11.788</v>
      </c>
      <c r="FG43" s="42">
        <f t="shared" si="60"/>
        <v>24.349</v>
      </c>
      <c r="FI43" s="53">
        <v>2814.819</v>
      </c>
      <c r="FJ43" s="54">
        <v>197.52799999999999</v>
      </c>
      <c r="FK43" s="55">
        <v>49.267000000000003</v>
      </c>
      <c r="FL43" s="56">
        <f t="shared" si="61"/>
        <v>3061.6139999999996</v>
      </c>
      <c r="FM43" s="57">
        <f t="shared" si="62"/>
        <v>0.91939055674555981</v>
      </c>
      <c r="FN43" s="58">
        <f t="shared" si="63"/>
        <v>6.4517604113385946E-2</v>
      </c>
      <c r="FO43" s="59">
        <f t="shared" si="64"/>
        <v>1.6091839141054363E-2</v>
      </c>
      <c r="FP43" s="61">
        <f t="shared" si="65"/>
        <v>1</v>
      </c>
      <c r="FR43" s="24">
        <f>FV43*E43</f>
        <v>2314.8449999999998</v>
      </c>
      <c r="FS43" s="25">
        <f>E43*FW43</f>
        <v>746.77</v>
      </c>
      <c r="FT43" s="26">
        <f t="shared" si="66"/>
        <v>3061.6149999999998</v>
      </c>
      <c r="FV43" s="36">
        <v>0.75608624859755391</v>
      </c>
      <c r="FW43" s="33">
        <v>0.24391375140244609</v>
      </c>
      <c r="FX43" s="34">
        <f t="shared" si="67"/>
        <v>1</v>
      </c>
      <c r="FY43" s="45"/>
      <c r="FZ43" s="44">
        <f t="shared" si="68"/>
        <v>618.58199999999999</v>
      </c>
      <c r="GA43" s="25">
        <v>597.00800000000004</v>
      </c>
      <c r="GB43" s="26">
        <v>640.15599999999995</v>
      </c>
      <c r="GD43" s="44">
        <f t="shared" si="69"/>
        <v>2991.3119999999999</v>
      </c>
      <c r="GE43" s="25">
        <v>2921.009</v>
      </c>
      <c r="GF43" s="26">
        <v>3061.6149999999998</v>
      </c>
      <c r="GH43" s="44">
        <f t="shared" si="70"/>
        <v>602.25450000000001</v>
      </c>
      <c r="GI43" s="25">
        <v>595.22</v>
      </c>
      <c r="GJ43" s="26">
        <v>609.28899999999999</v>
      </c>
      <c r="GL43" s="44">
        <f t="shared" si="71"/>
        <v>3593.5664999999999</v>
      </c>
      <c r="GM43" s="45">
        <v>3516.2290000000003</v>
      </c>
      <c r="GN43" s="46">
        <v>3670.9039999999995</v>
      </c>
      <c r="GP43" s="44">
        <f t="shared" si="72"/>
        <v>3262.1620000000003</v>
      </c>
      <c r="GQ43" s="25">
        <v>3223.364</v>
      </c>
      <c r="GR43" s="26">
        <v>3300.96</v>
      </c>
      <c r="GS43" s="25"/>
      <c r="GT43" s="44">
        <f t="shared" si="73"/>
        <v>4097.25965</v>
      </c>
      <c r="GU43" s="25">
        <v>4037.8323</v>
      </c>
      <c r="GV43" s="26">
        <v>4156.6869999999999</v>
      </c>
      <c r="GW43" s="25"/>
      <c r="GX43" s="61">
        <v>0.49870197106493702</v>
      </c>
      <c r="GY43" s="62"/>
      <c r="GZ43" s="121"/>
    </row>
    <row r="44" spans="1:209">
      <c r="A44" s="1"/>
      <c r="B44" s="23" t="s">
        <v>223</v>
      </c>
      <c r="C44" s="24">
        <v>4538.1000000000004</v>
      </c>
      <c r="D44" s="25">
        <f t="shared" si="0"/>
        <v>4357.3500000000004</v>
      </c>
      <c r="E44" s="25">
        <v>3746.4</v>
      </c>
      <c r="F44" s="25">
        <v>1865.3440000000001</v>
      </c>
      <c r="G44" s="25">
        <v>3090.7</v>
      </c>
      <c r="H44" s="25">
        <f t="shared" si="1"/>
        <v>6403.4440000000004</v>
      </c>
      <c r="I44" s="26">
        <f t="shared" si="2"/>
        <v>5611.7440000000006</v>
      </c>
      <c r="J44" s="25"/>
      <c r="K44" s="27">
        <v>107.4</v>
      </c>
      <c r="L44" s="28">
        <v>35.1</v>
      </c>
      <c r="M44" s="28">
        <v>2.78</v>
      </c>
      <c r="N44" s="29">
        <f t="shared" si="3"/>
        <v>145.28</v>
      </c>
      <c r="O44" s="28">
        <v>79.7</v>
      </c>
      <c r="P44" s="29">
        <f t="shared" si="4"/>
        <v>65.58</v>
      </c>
      <c r="Q44" s="28">
        <v>4.9000000000000004</v>
      </c>
      <c r="R44" s="29">
        <f t="shared" si="5"/>
        <v>60.68</v>
      </c>
      <c r="S44" s="28">
        <v>5.5</v>
      </c>
      <c r="T44" s="28">
        <v>1.47</v>
      </c>
      <c r="U44" s="28">
        <v>0</v>
      </c>
      <c r="V44" s="29">
        <f t="shared" si="6"/>
        <v>67.650000000000006</v>
      </c>
      <c r="W44" s="28">
        <v>16</v>
      </c>
      <c r="X44" s="30">
        <f t="shared" si="7"/>
        <v>51.650000000000006</v>
      </c>
      <c r="Y44" s="28"/>
      <c r="Z44" s="31">
        <f t="shared" si="8"/>
        <v>2.4648008537299045E-2</v>
      </c>
      <c r="AA44" s="32">
        <f t="shared" si="9"/>
        <v>8.055354745430135E-3</v>
      </c>
      <c r="AB44" s="33">
        <f t="shared" si="10"/>
        <v>0.52348111658456487</v>
      </c>
      <c r="AC44" s="33">
        <f t="shared" si="11"/>
        <v>0.5285846929300968</v>
      </c>
      <c r="AD44" s="33">
        <f t="shared" si="12"/>
        <v>0.54859581497797361</v>
      </c>
      <c r="AE44" s="32">
        <f t="shared" si="13"/>
        <v>1.8290933709708881E-2</v>
      </c>
      <c r="AF44" s="32">
        <f t="shared" si="14"/>
        <v>1.1853534831950613E-2</v>
      </c>
      <c r="AG44" s="32">
        <f>X44/DV44</f>
        <v>2.2145198757982352E-2</v>
      </c>
      <c r="AH44" s="32">
        <f>(P44+S44+T44)/DV44</f>
        <v>3.110617947515236E-2</v>
      </c>
      <c r="AI44" s="32">
        <f>R44/DV44</f>
        <v>2.6016856933869677E-2</v>
      </c>
      <c r="AJ44" s="34">
        <f>X44/FZ44</f>
        <v>7.3970640887934133E-2</v>
      </c>
      <c r="AK44" s="35"/>
      <c r="AL44" s="36">
        <f t="shared" si="15"/>
        <v>0.12406612859671758</v>
      </c>
      <c r="AM44" s="33">
        <f t="shared" si="16"/>
        <v>0.13302186597750834</v>
      </c>
      <c r="AN44" s="34">
        <f t="shared" si="17"/>
        <v>0.13703921712898243</v>
      </c>
      <c r="AO44" s="28"/>
      <c r="AP44" s="36">
        <f t="shared" si="18"/>
        <v>0.82497864616698691</v>
      </c>
      <c r="AQ44" s="33">
        <f t="shared" si="19"/>
        <v>0.81940336561407578</v>
      </c>
      <c r="AR44" s="33">
        <f t="shared" si="20"/>
        <v>4.1391430378352183E-2</v>
      </c>
      <c r="AS44" s="33">
        <f t="shared" si="21"/>
        <v>0.34975236016174166</v>
      </c>
      <c r="AT44" s="33">
        <f t="shared" si="22"/>
        <v>0.10871341089222361</v>
      </c>
      <c r="AU44" s="37">
        <v>1.71</v>
      </c>
      <c r="AV44" s="38">
        <v>1.31</v>
      </c>
      <c r="AW44" s="28"/>
      <c r="AX44" s="36">
        <f>GB44/C44</f>
        <v>0.1585465282827615</v>
      </c>
      <c r="AY44" s="33">
        <v>0.14499999999999999</v>
      </c>
      <c r="AZ44" s="33">
        <f t="shared" si="23"/>
        <v>0.27948676210990775</v>
      </c>
      <c r="BA44" s="33">
        <f t="shared" si="24"/>
        <v>0.27948676210990775</v>
      </c>
      <c r="BB44" s="34">
        <f t="shared" si="25"/>
        <v>0.28995665071029303</v>
      </c>
      <c r="BC44" s="33"/>
      <c r="BD44" s="36">
        <f t="shared" si="26"/>
        <v>0.22200221203981671</v>
      </c>
      <c r="BE44" s="33">
        <f t="shared" si="27"/>
        <v>0.22574277136988469</v>
      </c>
      <c r="BF44" s="34">
        <f t="shared" si="28"/>
        <v>0.23915310475588558</v>
      </c>
      <c r="BG44" s="25"/>
      <c r="BH44" s="39">
        <v>2.5000000000000001E-2</v>
      </c>
      <c r="BI44" s="36">
        <f t="shared" si="74"/>
        <v>1.40625E-2</v>
      </c>
      <c r="BJ44" s="34">
        <f t="shared" si="75"/>
        <v>1.8750000000000003E-2</v>
      </c>
      <c r="BK44" s="39">
        <v>1.4999999999999999E-2</v>
      </c>
      <c r="BL44" s="33"/>
      <c r="BM44" s="39">
        <f t="shared" si="31"/>
        <v>6.7939712039816691E-2</v>
      </c>
      <c r="BN44" s="34">
        <f t="shared" si="32"/>
        <v>5.1992771369884672E-2</v>
      </c>
      <c r="BO44" s="34">
        <f t="shared" si="33"/>
        <v>3.915310475588557E-2</v>
      </c>
      <c r="BP44" s="28"/>
      <c r="BQ44" s="31">
        <f>Q44/GD44</f>
        <v>1.3843176585255604E-3</v>
      </c>
      <c r="BR44" s="33">
        <f t="shared" si="34"/>
        <v>6.7539627842866989E-2</v>
      </c>
      <c r="BS44" s="32">
        <f>FC44/E44</f>
        <v>2.0125987614776852E-2</v>
      </c>
      <c r="BT44" s="33">
        <f t="shared" si="35"/>
        <v>0.10239000543183054</v>
      </c>
      <c r="BU44" s="33">
        <f t="shared" si="36"/>
        <v>0.69071642109758691</v>
      </c>
      <c r="BV44" s="34">
        <f t="shared" si="37"/>
        <v>0.79352229895020143</v>
      </c>
      <c r="BW44" s="28"/>
      <c r="BX44" s="27">
        <v>44.858234609999997</v>
      </c>
      <c r="BY44" s="28">
        <v>24.853095359999994</v>
      </c>
      <c r="BZ44" s="29">
        <f t="shared" si="38"/>
        <v>69.711329969999994</v>
      </c>
      <c r="CA44" s="25">
        <v>3746.4</v>
      </c>
      <c r="CB44" s="28">
        <v>7.6</v>
      </c>
      <c r="CC44" s="28">
        <v>9.3000000000000007</v>
      </c>
      <c r="CD44" s="29">
        <f t="shared" si="39"/>
        <v>3729.5</v>
      </c>
      <c r="CE44" s="28">
        <v>412.84800000000001</v>
      </c>
      <c r="CF44" s="28">
        <v>243.215</v>
      </c>
      <c r="CG44" s="29">
        <f t="shared" si="40"/>
        <v>656.06299999999999</v>
      </c>
      <c r="CH44" s="28">
        <v>22.791</v>
      </c>
      <c r="CI44" s="28">
        <v>0</v>
      </c>
      <c r="CJ44" s="28">
        <v>49.981684470000012</v>
      </c>
      <c r="CK44" s="28">
        <v>10.052985559999961</v>
      </c>
      <c r="CL44" s="29">
        <f t="shared" si="41"/>
        <v>4538.0999999999995</v>
      </c>
      <c r="CM44" s="28">
        <v>50.419583340000003</v>
      </c>
      <c r="CN44" s="25">
        <v>3090.7</v>
      </c>
      <c r="CO44" s="29">
        <f t="shared" si="42"/>
        <v>3141.1195833399997</v>
      </c>
      <c r="CP44" s="28">
        <v>604.11960231</v>
      </c>
      <c r="CQ44" s="28">
        <v>46.70921983000062</v>
      </c>
      <c r="CR44" s="29">
        <f t="shared" si="43"/>
        <v>650.82882214000063</v>
      </c>
      <c r="CS44" s="28">
        <v>26.65159452</v>
      </c>
      <c r="CT44" s="28">
        <v>719.5</v>
      </c>
      <c r="CU44" s="42">
        <f t="shared" si="44"/>
        <v>4538.1000000000004</v>
      </c>
      <c r="CV44" s="28"/>
      <c r="CW44" s="43">
        <v>493.35232997000003</v>
      </c>
      <c r="CX44" s="28"/>
      <c r="CY44" s="24">
        <v>150</v>
      </c>
      <c r="CZ44" s="25">
        <v>125</v>
      </c>
      <c r="DA44" s="25">
        <v>150</v>
      </c>
      <c r="DB44" s="25">
        <v>150</v>
      </c>
      <c r="DC44" s="25">
        <v>75</v>
      </c>
      <c r="DD44" s="25">
        <v>26.5</v>
      </c>
      <c r="DE44" s="26">
        <f t="shared" si="45"/>
        <v>676.5</v>
      </c>
      <c r="DF44" s="34">
        <f t="shared" si="46"/>
        <v>0.14907119719706483</v>
      </c>
      <c r="DG44" s="25"/>
      <c r="DH44" s="44" t="s">
        <v>198</v>
      </c>
      <c r="DI44" s="45">
        <v>34</v>
      </c>
      <c r="DJ44" s="46">
        <v>4</v>
      </c>
      <c r="DK44" s="45" t="s">
        <v>170</v>
      </c>
      <c r="DL44" s="47" t="s">
        <v>171</v>
      </c>
      <c r="DM44" s="45"/>
      <c r="DN44" s="39" t="s">
        <v>178</v>
      </c>
      <c r="DO44" s="36"/>
      <c r="DP44" s="34"/>
      <c r="DQ44" s="25"/>
      <c r="DR44" s="24">
        <v>707.4</v>
      </c>
      <c r="DS44" s="25">
        <v>707.4</v>
      </c>
      <c r="DT44" s="26">
        <v>733.9</v>
      </c>
      <c r="DU44" s="25"/>
      <c r="DV44" s="44">
        <f t="shared" si="47"/>
        <v>2332.3339999999998</v>
      </c>
      <c r="DW44" s="25">
        <v>2133.6</v>
      </c>
      <c r="DX44" s="26">
        <v>2531.0680000000002</v>
      </c>
      <c r="DY44" s="25"/>
      <c r="DZ44" s="24">
        <v>702.52599999999995</v>
      </c>
      <c r="EA44" s="25">
        <v>714.36300000000006</v>
      </c>
      <c r="EB44" s="25">
        <v>756.8</v>
      </c>
      <c r="EC44" s="67">
        <v>3164.5</v>
      </c>
      <c r="ED44" s="25"/>
      <c r="EE44" s="24">
        <v>363.61369442</v>
      </c>
      <c r="EF44" s="25">
        <v>51.446705809999997</v>
      </c>
      <c r="EG44" s="25">
        <v>116.80005005</v>
      </c>
      <c r="EH44" s="25">
        <v>76.722594649999991</v>
      </c>
      <c r="EI44" s="25">
        <v>476.38915004000006</v>
      </c>
      <c r="EJ44" s="25">
        <v>62.262987989999999</v>
      </c>
      <c r="EK44" s="25">
        <v>11.467081609999999</v>
      </c>
      <c r="EL44" s="25">
        <v>-2.2645700000794022E-3</v>
      </c>
      <c r="EM44" s="26">
        <v>2587.6999999999998</v>
      </c>
      <c r="EN44" s="26">
        <f t="shared" si="48"/>
        <v>3746.4</v>
      </c>
      <c r="EO44" s="45"/>
      <c r="EP44" s="36">
        <f t="shared" si="49"/>
        <v>9.7056826398676063E-2</v>
      </c>
      <c r="EQ44" s="33">
        <f t="shared" si="50"/>
        <v>1.3732304561712576E-2</v>
      </c>
      <c r="ER44" s="33">
        <f t="shared" si="51"/>
        <v>3.11766095585095E-2</v>
      </c>
      <c r="ES44" s="33">
        <f t="shared" si="52"/>
        <v>2.0479018431027115E-2</v>
      </c>
      <c r="ET44" s="33">
        <f t="shared" si="53"/>
        <v>0.12715917948964339</v>
      </c>
      <c r="EU44" s="33">
        <f t="shared" si="54"/>
        <v>1.6619418105381166E-2</v>
      </c>
      <c r="EV44" s="33">
        <f t="shared" si="55"/>
        <v>3.0608268230834933E-3</v>
      </c>
      <c r="EW44" s="33">
        <f t="shared" si="56"/>
        <v>-6.0446562035004325E-7</v>
      </c>
      <c r="EX44" s="33">
        <f t="shared" si="57"/>
        <v>0.69071642109758691</v>
      </c>
      <c r="EY44" s="39">
        <f t="shared" si="58"/>
        <v>0.99999999999999989</v>
      </c>
      <c r="EZ44" s="45"/>
      <c r="FA44" s="27">
        <v>21.6</v>
      </c>
      <c r="FB44" s="28">
        <v>53.8</v>
      </c>
      <c r="FC44" s="42">
        <f t="shared" si="59"/>
        <v>75.400000000000006</v>
      </c>
      <c r="FE44" s="27">
        <f>CB44</f>
        <v>7.6</v>
      </c>
      <c r="FF44" s="28">
        <f>CC44</f>
        <v>9.3000000000000007</v>
      </c>
      <c r="FG44" s="42">
        <f t="shared" si="60"/>
        <v>16.899999999999999</v>
      </c>
      <c r="FI44" s="53">
        <v>3392.3719999999998</v>
      </c>
      <c r="FJ44" s="54">
        <v>278.63799999999998</v>
      </c>
      <c r="FK44" s="55">
        <v>75.266000000000005</v>
      </c>
      <c r="FL44" s="56">
        <f t="shared" si="61"/>
        <v>3746.2759999999998</v>
      </c>
      <c r="FM44" s="57">
        <f t="shared" si="62"/>
        <v>0.90553178676637813</v>
      </c>
      <c r="FN44" s="58">
        <f t="shared" si="63"/>
        <v>7.43773283121692E-2</v>
      </c>
      <c r="FO44" s="59">
        <f t="shared" si="64"/>
        <v>2.0090884921452667E-2</v>
      </c>
      <c r="FP44" s="61">
        <f t="shared" si="65"/>
        <v>1</v>
      </c>
      <c r="FR44" s="24">
        <f>FV44*E44</f>
        <v>2587.6999999999998</v>
      </c>
      <c r="FS44" s="25">
        <f>E44*FW44</f>
        <v>1158.7000000000005</v>
      </c>
      <c r="FT44" s="26">
        <f t="shared" si="66"/>
        <v>3746.4000000000005</v>
      </c>
      <c r="FV44" s="36">
        <v>0.69071642109758691</v>
      </c>
      <c r="FW44" s="33">
        <v>0.30928357890241309</v>
      </c>
      <c r="FX44" s="34">
        <f t="shared" si="67"/>
        <v>1</v>
      </c>
      <c r="FY44" s="45"/>
      <c r="FZ44" s="44">
        <f t="shared" si="68"/>
        <v>698.25</v>
      </c>
      <c r="GA44" s="25">
        <v>677</v>
      </c>
      <c r="GB44" s="26">
        <v>719.5</v>
      </c>
      <c r="GD44" s="44">
        <f t="shared" si="69"/>
        <v>3539.65</v>
      </c>
      <c r="GE44" s="25">
        <v>3332.9</v>
      </c>
      <c r="GF44" s="26">
        <v>3746.4</v>
      </c>
      <c r="GH44" s="44">
        <f t="shared" si="70"/>
        <v>1742.672</v>
      </c>
      <c r="GI44" s="25">
        <v>1620</v>
      </c>
      <c r="GJ44" s="26">
        <v>1865.3440000000001</v>
      </c>
      <c r="GL44" s="44">
        <f t="shared" si="71"/>
        <v>5282.3220000000001</v>
      </c>
      <c r="GM44" s="45">
        <v>4952.8999999999996</v>
      </c>
      <c r="GN44" s="46">
        <v>5611.7440000000006</v>
      </c>
      <c r="GP44" s="44">
        <f t="shared" si="72"/>
        <v>2904.45</v>
      </c>
      <c r="GQ44" s="25">
        <v>2718.2</v>
      </c>
      <c r="GR44" s="26">
        <v>3090.7</v>
      </c>
      <c r="GS44" s="25"/>
      <c r="GT44" s="44">
        <f t="shared" si="73"/>
        <v>4357.3500000000004</v>
      </c>
      <c r="GU44" s="25">
        <v>4176.6000000000004</v>
      </c>
      <c r="GV44" s="26">
        <v>4538.1000000000004</v>
      </c>
      <c r="GW44" s="25"/>
      <c r="GX44" s="61">
        <v>0.55773737907935039</v>
      </c>
      <c r="GY44" s="62"/>
      <c r="GZ44" s="121"/>
    </row>
    <row r="45" spans="1:209">
      <c r="A45" s="1"/>
      <c r="B45" s="23" t="s">
        <v>224</v>
      </c>
      <c r="C45" s="24">
        <v>9366.8340000000007</v>
      </c>
      <c r="D45" s="25">
        <f t="shared" si="0"/>
        <v>8932.8525187699997</v>
      </c>
      <c r="E45" s="25">
        <v>7902.3180000000002</v>
      </c>
      <c r="F45" s="25">
        <v>1257.934</v>
      </c>
      <c r="G45" s="25">
        <v>6156.9160000000002</v>
      </c>
      <c r="H45" s="25">
        <f t="shared" si="1"/>
        <v>10624.768</v>
      </c>
      <c r="I45" s="26">
        <f t="shared" si="2"/>
        <v>9160.2520000000004</v>
      </c>
      <c r="J45" s="25"/>
      <c r="K45" s="27">
        <v>207.60300000000001</v>
      </c>
      <c r="L45" s="28">
        <v>53.734999999999999</v>
      </c>
      <c r="M45" s="28">
        <v>2.3899999999999997</v>
      </c>
      <c r="N45" s="29">
        <f t="shared" si="3"/>
        <v>263.72800000000001</v>
      </c>
      <c r="O45" s="28">
        <v>157.97200000000001</v>
      </c>
      <c r="P45" s="29">
        <f t="shared" si="4"/>
        <v>105.756</v>
      </c>
      <c r="Q45" s="28">
        <v>22.957000000000001</v>
      </c>
      <c r="R45" s="29">
        <f t="shared" si="5"/>
        <v>82.799000000000007</v>
      </c>
      <c r="S45" s="28">
        <v>8.0830000000000002</v>
      </c>
      <c r="T45" s="28">
        <v>5.699999999999994E-2</v>
      </c>
      <c r="U45" s="28">
        <v>-8.5</v>
      </c>
      <c r="V45" s="29">
        <f t="shared" si="6"/>
        <v>82.439000000000007</v>
      </c>
      <c r="W45" s="28">
        <v>15.467000000000001</v>
      </c>
      <c r="X45" s="30">
        <f t="shared" si="7"/>
        <v>66.972000000000008</v>
      </c>
      <c r="Y45" s="28"/>
      <c r="Z45" s="31">
        <f t="shared" si="8"/>
        <v>2.3240392647676411E-2</v>
      </c>
      <c r="AA45" s="32">
        <f t="shared" si="9"/>
        <v>6.0154357062416819E-3</v>
      </c>
      <c r="AB45" s="33">
        <f t="shared" si="10"/>
        <v>0.58106139744287666</v>
      </c>
      <c r="AC45" s="33">
        <f t="shared" si="11"/>
        <v>0.58118324865439586</v>
      </c>
      <c r="AD45" s="33">
        <f t="shared" si="12"/>
        <v>0.59899593520596983</v>
      </c>
      <c r="AE45" s="32">
        <f t="shared" si="13"/>
        <v>1.7684384654069248E-2</v>
      </c>
      <c r="AF45" s="32">
        <f t="shared" si="14"/>
        <v>7.4972691936059915E-3</v>
      </c>
      <c r="AG45" s="32">
        <f>X45/DV45</f>
        <v>1.4220900234456296E-2</v>
      </c>
      <c r="AH45" s="32">
        <f>(P45+S45+T45)/DV45</f>
        <v>2.4184788465383057E-2</v>
      </c>
      <c r="AI45" s="32">
        <f>R45/DV45</f>
        <v>1.7581620953723152E-2</v>
      </c>
      <c r="AJ45" s="34">
        <f>X45/FZ45</f>
        <v>7.0715689172809501E-2</v>
      </c>
      <c r="AK45" s="35"/>
      <c r="AL45" s="36">
        <f t="shared" si="15"/>
        <v>0.11288749416259906</v>
      </c>
      <c r="AM45" s="33">
        <f t="shared" si="16"/>
        <v>0.10460263766896782</v>
      </c>
      <c r="AN45" s="34">
        <f t="shared" si="17"/>
        <v>9.4690430557688443E-2</v>
      </c>
      <c r="AO45" s="28"/>
      <c r="AP45" s="36">
        <f t="shared" si="18"/>
        <v>0.77912784577892213</v>
      </c>
      <c r="AQ45" s="33">
        <f t="shared" si="19"/>
        <v>0.74249944133903056</v>
      </c>
      <c r="AR45" s="33">
        <f t="shared" si="20"/>
        <v>0.10941156851930968</v>
      </c>
      <c r="AS45" s="33">
        <f t="shared" si="21"/>
        <v>0.27098878874121179</v>
      </c>
      <c r="AT45" s="33">
        <f t="shared" si="22"/>
        <v>0.1185451775914893</v>
      </c>
      <c r="AU45" s="37">
        <v>1.72</v>
      </c>
      <c r="AV45" s="38">
        <v>1.42</v>
      </c>
      <c r="AW45" s="28"/>
      <c r="AX45" s="36">
        <f>GB45/C45</f>
        <v>0.10737790378264415</v>
      </c>
      <c r="AY45" s="33">
        <v>0.11119999999999999</v>
      </c>
      <c r="AZ45" s="33">
        <f t="shared" si="23"/>
        <v>0.18967020092279369</v>
      </c>
      <c r="BA45" s="33">
        <f t="shared" si="24"/>
        <v>0.21022806700846242</v>
      </c>
      <c r="BB45" s="34">
        <f t="shared" si="25"/>
        <v>0.23372277110636955</v>
      </c>
      <c r="BC45" s="33"/>
      <c r="BD45" s="36">
        <f t="shared" si="26"/>
        <v>0.17343535420069117</v>
      </c>
      <c r="BE45" s="33">
        <f t="shared" si="27"/>
        <v>0.19384969366670576</v>
      </c>
      <c r="BF45" s="34">
        <f t="shared" si="28"/>
        <v>0.21747949506889117</v>
      </c>
      <c r="BG45" s="25"/>
      <c r="BH45" s="39">
        <v>2.5999999999999999E-2</v>
      </c>
      <c r="BI45" s="36">
        <f t="shared" si="74"/>
        <v>1.4624999999999999E-2</v>
      </c>
      <c r="BJ45" s="34">
        <f t="shared" si="75"/>
        <v>1.95E-2</v>
      </c>
      <c r="BK45" s="39"/>
      <c r="BL45" s="33"/>
      <c r="BM45" s="39">
        <f t="shared" si="31"/>
        <v>1.8810354200691159E-2</v>
      </c>
      <c r="BN45" s="34">
        <f t="shared" si="32"/>
        <v>1.9349693666705775E-2</v>
      </c>
      <c r="BO45" s="34">
        <f t="shared" si="33"/>
        <v>1.6479495068891153E-2</v>
      </c>
      <c r="BP45" s="28"/>
      <c r="BQ45" s="31">
        <f>Q45/GD45</f>
        <v>3.0603106745829968E-3</v>
      </c>
      <c r="BR45" s="33">
        <f t="shared" si="34"/>
        <v>0.20156107325981598</v>
      </c>
      <c r="BS45" s="32">
        <f>FC45/E45</f>
        <v>4.5793019212843622E-2</v>
      </c>
      <c r="BT45" s="33">
        <f t="shared" si="35"/>
        <v>0.33938886351422703</v>
      </c>
      <c r="BU45" s="33">
        <f t="shared" si="36"/>
        <v>0.68724619788775898</v>
      </c>
      <c r="BV45" s="34">
        <f t="shared" si="37"/>
        <v>0.7301951955033551</v>
      </c>
      <c r="BW45" s="28"/>
      <c r="BX45" s="27">
        <v>92.524000000000001</v>
      </c>
      <c r="BY45" s="28">
        <v>78.644999999999996</v>
      </c>
      <c r="BZ45" s="29">
        <f t="shared" si="38"/>
        <v>171.16899999999998</v>
      </c>
      <c r="CA45" s="25">
        <v>7902.3180000000002</v>
      </c>
      <c r="CB45" s="28">
        <v>48.021000000000001</v>
      </c>
      <c r="CC45" s="28">
        <v>12.431000000000001</v>
      </c>
      <c r="CD45" s="29">
        <f t="shared" si="39"/>
        <v>7841.8660000000009</v>
      </c>
      <c r="CE45" s="28">
        <v>933.31700000000001</v>
      </c>
      <c r="CF45" s="28">
        <v>211.85000000000002</v>
      </c>
      <c r="CG45" s="29">
        <f t="shared" si="40"/>
        <v>1145.1669999999999</v>
      </c>
      <c r="CH45" s="28">
        <v>20.113</v>
      </c>
      <c r="CI45" s="28">
        <v>0</v>
      </c>
      <c r="CJ45" s="28">
        <v>151.22399999999999</v>
      </c>
      <c r="CK45" s="28">
        <v>37.295000000000073</v>
      </c>
      <c r="CL45" s="29">
        <f t="shared" si="41"/>
        <v>9366.8340000000007</v>
      </c>
      <c r="CM45" s="28">
        <v>151.643</v>
      </c>
      <c r="CN45" s="25">
        <v>6156.9160000000002</v>
      </c>
      <c r="CO45" s="29">
        <f t="shared" si="42"/>
        <v>6308.5590000000002</v>
      </c>
      <c r="CP45" s="28">
        <v>1757.6969999999999</v>
      </c>
      <c r="CQ45" s="28">
        <v>68.894000000000688</v>
      </c>
      <c r="CR45" s="29">
        <f t="shared" si="43"/>
        <v>1826.5910000000006</v>
      </c>
      <c r="CS45" s="28">
        <v>225.893</v>
      </c>
      <c r="CT45" s="28">
        <v>1005.7909999999999</v>
      </c>
      <c r="CU45" s="42">
        <f t="shared" si="44"/>
        <v>9366.8339999999989</v>
      </c>
      <c r="CV45" s="28"/>
      <c r="CW45" s="43">
        <v>1110.393</v>
      </c>
      <c r="CX45" s="28"/>
      <c r="CY45" s="24">
        <v>200</v>
      </c>
      <c r="CZ45" s="25">
        <v>575</v>
      </c>
      <c r="DA45" s="25">
        <v>700</v>
      </c>
      <c r="DB45" s="25">
        <v>400</v>
      </c>
      <c r="DC45" s="25">
        <v>250</v>
      </c>
      <c r="DD45" s="25">
        <v>0</v>
      </c>
      <c r="DE45" s="26">
        <f t="shared" si="45"/>
        <v>2125</v>
      </c>
      <c r="DF45" s="34">
        <f t="shared" si="46"/>
        <v>0.22686427452434835</v>
      </c>
      <c r="DG45" s="25"/>
      <c r="DH45" s="44" t="s">
        <v>196</v>
      </c>
      <c r="DI45" s="45">
        <v>73</v>
      </c>
      <c r="DJ45" s="46">
        <v>6</v>
      </c>
      <c r="DK45" s="45" t="s">
        <v>170</v>
      </c>
      <c r="DL45" s="47" t="s">
        <v>171</v>
      </c>
      <c r="DM45" s="48" t="s">
        <v>172</v>
      </c>
      <c r="DN45" s="39">
        <v>0.53283029728554487</v>
      </c>
      <c r="DO45" s="65" t="s">
        <v>181</v>
      </c>
      <c r="DP45" s="66" t="s">
        <v>182</v>
      </c>
      <c r="DQ45" s="25"/>
      <c r="DR45" s="24">
        <v>968.74700000000007</v>
      </c>
      <c r="DS45" s="25">
        <v>1073.7470000000001</v>
      </c>
      <c r="DT45" s="26">
        <v>1193.7470000000001</v>
      </c>
      <c r="DU45" s="25"/>
      <c r="DV45" s="44">
        <f t="shared" si="47"/>
        <v>4709.4065000000001</v>
      </c>
      <c r="DW45" s="25">
        <v>4311.2790000000005</v>
      </c>
      <c r="DX45" s="26">
        <v>5107.5339999999997</v>
      </c>
      <c r="DY45" s="25"/>
      <c r="DZ45" s="24">
        <v>961.06600000000003</v>
      </c>
      <c r="EA45" s="25">
        <v>1074.1890000000001</v>
      </c>
      <c r="EB45" s="25">
        <v>1205.1300000000001</v>
      </c>
      <c r="EC45" s="67">
        <v>5541.35</v>
      </c>
      <c r="ED45" s="25"/>
      <c r="EE45" s="24">
        <v>418.79499999999996</v>
      </c>
      <c r="EF45" s="25">
        <v>97.831000000000003</v>
      </c>
      <c r="EG45" s="25">
        <v>248.64099999999999</v>
      </c>
      <c r="EH45" s="25">
        <v>172.89</v>
      </c>
      <c r="EI45" s="25">
        <v>1199.454</v>
      </c>
      <c r="EJ45" s="25">
        <v>149.96899999999999</v>
      </c>
      <c r="EK45" s="25">
        <v>66.454000000000008</v>
      </c>
      <c r="EL45" s="25">
        <v>117.446</v>
      </c>
      <c r="EM45" s="26">
        <v>5430.8379999999997</v>
      </c>
      <c r="EN45" s="26">
        <f t="shared" si="48"/>
        <v>7902.3180000000002</v>
      </c>
      <c r="EO45" s="45"/>
      <c r="EP45" s="36">
        <f t="shared" si="49"/>
        <v>5.2996475211450608E-2</v>
      </c>
      <c r="EQ45" s="33">
        <f t="shared" si="50"/>
        <v>1.2380038363427034E-2</v>
      </c>
      <c r="ER45" s="33">
        <f t="shared" si="51"/>
        <v>3.1464312117026924E-2</v>
      </c>
      <c r="ES45" s="33">
        <f t="shared" si="52"/>
        <v>2.1878390619056332E-2</v>
      </c>
      <c r="ET45" s="33">
        <f t="shared" si="53"/>
        <v>0.15178508381970959</v>
      </c>
      <c r="EU45" s="33">
        <f t="shared" si="54"/>
        <v>1.8977849284222678E-2</v>
      </c>
      <c r="EV45" s="33">
        <f t="shared" si="55"/>
        <v>8.4094312580182181E-3</v>
      </c>
      <c r="EW45" s="33">
        <f t="shared" si="56"/>
        <v>1.4862221439329573E-2</v>
      </c>
      <c r="EX45" s="33">
        <f t="shared" si="57"/>
        <v>0.68724619788775898</v>
      </c>
      <c r="EY45" s="39">
        <f t="shared" si="58"/>
        <v>0.99999999999999989</v>
      </c>
      <c r="EZ45" s="45"/>
      <c r="FA45" s="27">
        <v>108.038</v>
      </c>
      <c r="FB45" s="28">
        <v>253.833</v>
      </c>
      <c r="FC45" s="42">
        <f t="shared" si="59"/>
        <v>361.87099999999998</v>
      </c>
      <c r="FE45" s="27">
        <f>CB45</f>
        <v>48.021000000000001</v>
      </c>
      <c r="FF45" s="28">
        <f>CC45</f>
        <v>12.431000000000001</v>
      </c>
      <c r="FG45" s="42">
        <f t="shared" si="60"/>
        <v>60.451999999999998</v>
      </c>
      <c r="FI45" s="53">
        <v>6838.0739999999996</v>
      </c>
      <c r="FJ45" s="54">
        <v>711.08600000000001</v>
      </c>
      <c r="FK45" s="55">
        <v>353.15800000000002</v>
      </c>
      <c r="FL45" s="56">
        <f t="shared" si="61"/>
        <v>7902.3180000000002</v>
      </c>
      <c r="FM45" s="57">
        <f t="shared" si="62"/>
        <v>0.86532508562677424</v>
      </c>
      <c r="FN45" s="58">
        <f t="shared" si="63"/>
        <v>8.9984483033965473E-2</v>
      </c>
      <c r="FO45" s="59">
        <f t="shared" si="64"/>
        <v>4.4690431339260206E-2</v>
      </c>
      <c r="FP45" s="61">
        <f t="shared" si="65"/>
        <v>0.99999999999999989</v>
      </c>
      <c r="FR45" s="24">
        <f>FV45*E45</f>
        <v>5430.8379999999997</v>
      </c>
      <c r="FS45" s="25">
        <f>E45*FW45</f>
        <v>2471.4800000000005</v>
      </c>
      <c r="FT45" s="26">
        <f t="shared" si="66"/>
        <v>7902.3180000000002</v>
      </c>
      <c r="FV45" s="36">
        <v>0.68724619788775898</v>
      </c>
      <c r="FW45" s="33">
        <v>0.31275380211224102</v>
      </c>
      <c r="FX45" s="34">
        <f t="shared" si="67"/>
        <v>1</v>
      </c>
      <c r="FY45" s="45"/>
      <c r="FZ45" s="44">
        <f t="shared" si="68"/>
        <v>947.059991685</v>
      </c>
      <c r="GA45" s="25">
        <v>888.32898337000006</v>
      </c>
      <c r="GB45" s="26">
        <v>1005.7909999999999</v>
      </c>
      <c r="GD45" s="44">
        <f t="shared" si="69"/>
        <v>7501.5259694599999</v>
      </c>
      <c r="GE45" s="25">
        <v>7100.7339389199997</v>
      </c>
      <c r="GF45" s="26">
        <v>7902.3180000000002</v>
      </c>
      <c r="GH45" s="44">
        <f t="shared" si="70"/>
        <v>1225.0014999999999</v>
      </c>
      <c r="GI45" s="25">
        <v>1192.069</v>
      </c>
      <c r="GJ45" s="26">
        <v>1257.934</v>
      </c>
      <c r="GL45" s="44">
        <f t="shared" si="71"/>
        <v>8726.5274694600012</v>
      </c>
      <c r="GM45" s="45">
        <v>8292.8029389200001</v>
      </c>
      <c r="GN45" s="46">
        <v>9160.2520000000004</v>
      </c>
      <c r="GP45" s="44">
        <f t="shared" si="72"/>
        <v>5890.6302032700005</v>
      </c>
      <c r="GQ45" s="25">
        <v>5624.3444065400008</v>
      </c>
      <c r="GR45" s="26">
        <v>6156.9160000000002</v>
      </c>
      <c r="GS45" s="25"/>
      <c r="GT45" s="44">
        <f t="shared" si="73"/>
        <v>8932.8525187699997</v>
      </c>
      <c r="GU45" s="25">
        <v>8498.8710375400005</v>
      </c>
      <c r="GV45" s="26">
        <v>9366.8340000000007</v>
      </c>
      <c r="GW45" s="25"/>
      <c r="GX45" s="61">
        <v>0.54527858612632607</v>
      </c>
      <c r="GY45" s="62"/>
      <c r="GZ45" s="121"/>
    </row>
    <row r="46" spans="1:209">
      <c r="A46" s="1"/>
      <c r="B46" s="23" t="s">
        <v>225</v>
      </c>
      <c r="C46" s="24">
        <v>3364.45</v>
      </c>
      <c r="D46" s="25">
        <f t="shared" si="0"/>
        <v>3451.3239999999996</v>
      </c>
      <c r="E46" s="25">
        <v>2547.5260000000003</v>
      </c>
      <c r="F46" s="25">
        <v>1598.799</v>
      </c>
      <c r="G46" s="25">
        <v>2148.1680000000001</v>
      </c>
      <c r="H46" s="25">
        <f t="shared" si="1"/>
        <v>4963.2489999999998</v>
      </c>
      <c r="I46" s="26">
        <f t="shared" si="2"/>
        <v>4146.3250000000007</v>
      </c>
      <c r="J46" s="25"/>
      <c r="K46" s="27">
        <v>97.808999999999997</v>
      </c>
      <c r="L46" s="28">
        <v>15.603000000000002</v>
      </c>
      <c r="M46" s="28">
        <v>0</v>
      </c>
      <c r="N46" s="29">
        <f t="shared" si="3"/>
        <v>113.41200000000001</v>
      </c>
      <c r="O46" s="28">
        <v>46.866999999999997</v>
      </c>
      <c r="P46" s="29">
        <f t="shared" si="4"/>
        <v>66.545000000000016</v>
      </c>
      <c r="Q46" s="28">
        <v>97.845000000000013</v>
      </c>
      <c r="R46" s="29">
        <f t="shared" si="5"/>
        <v>-31.299999999999997</v>
      </c>
      <c r="S46" s="28">
        <v>2.41</v>
      </c>
      <c r="T46" s="28">
        <v>-8.1820000000000004</v>
      </c>
      <c r="U46" s="28">
        <v>-10.100000000000001</v>
      </c>
      <c r="V46" s="29">
        <f t="shared" si="6"/>
        <v>-47.171999999999997</v>
      </c>
      <c r="W46" s="28">
        <v>-11.077999999999999</v>
      </c>
      <c r="X46" s="30">
        <f t="shared" si="7"/>
        <v>-36.093999999999994</v>
      </c>
      <c r="Y46" s="28"/>
      <c r="Z46" s="31">
        <f t="shared" si="8"/>
        <v>2.8339558963458664E-2</v>
      </c>
      <c r="AA46" s="32">
        <f t="shared" si="9"/>
        <v>4.5208737284589927E-3</v>
      </c>
      <c r="AB46" s="33">
        <f t="shared" si="10"/>
        <v>0.43540505388331474</v>
      </c>
      <c r="AC46" s="33">
        <f t="shared" si="11"/>
        <v>0.40464678558477662</v>
      </c>
      <c r="AD46" s="33">
        <f t="shared" si="12"/>
        <v>0.41324551193877185</v>
      </c>
      <c r="AE46" s="32">
        <f t="shared" si="13"/>
        <v>1.3579426330301068E-2</v>
      </c>
      <c r="AF46" s="32">
        <f t="shared" si="14"/>
        <v>-1.0458015532589812E-2</v>
      </c>
      <c r="AG46" s="32">
        <f>X46/DV46</f>
        <v>-2.0071340173737705E-2</v>
      </c>
      <c r="AH46" s="32">
        <f>(P46+S46+T46)/DV46</f>
        <v>3.3794967484306583E-2</v>
      </c>
      <c r="AI46" s="32">
        <f>R46/DV46</f>
        <v>-1.7405467596774814E-2</v>
      </c>
      <c r="AJ46" s="34">
        <f>X46/FZ46</f>
        <v>-8.3820334570720925E-2</v>
      </c>
      <c r="AK46" s="35"/>
      <c r="AL46" s="36">
        <f t="shared" si="15"/>
        <v>-7.8425463920770239E-2</v>
      </c>
      <c r="AM46" s="33">
        <f t="shared" si="16"/>
        <v>-1.1786902061031532E-3</v>
      </c>
      <c r="AN46" s="34">
        <f t="shared" si="17"/>
        <v>-6.91173947032242E-2</v>
      </c>
      <c r="AO46" s="28"/>
      <c r="AP46" s="36">
        <f t="shared" si="18"/>
        <v>0.84323692869081601</v>
      </c>
      <c r="AQ46" s="33">
        <f t="shared" si="19"/>
        <v>0.72970861768545703</v>
      </c>
      <c r="AR46" s="33">
        <f t="shared" si="20"/>
        <v>6.220089030896582E-3</v>
      </c>
      <c r="AS46" s="33">
        <f t="shared" si="21"/>
        <v>0.44728590047407452</v>
      </c>
      <c r="AT46" s="33">
        <f t="shared" si="22"/>
        <v>0.23028306162389184</v>
      </c>
      <c r="AU46" s="37">
        <v>10.06</v>
      </c>
      <c r="AV46" s="38">
        <v>1.43</v>
      </c>
      <c r="AW46" s="28"/>
      <c r="AX46" s="36">
        <f>GB46/C46</f>
        <v>0.11958507334036768</v>
      </c>
      <c r="AY46" s="33">
        <v>0.1164</v>
      </c>
      <c r="AZ46" s="33">
        <f t="shared" si="23"/>
        <v>0.23135986017279947</v>
      </c>
      <c r="BA46" s="33">
        <f t="shared" si="24"/>
        <v>0.24929255518189133</v>
      </c>
      <c r="BB46" s="34">
        <f t="shared" si="25"/>
        <v>0.28515794520007509</v>
      </c>
      <c r="BC46" s="33"/>
      <c r="BD46" s="36">
        <f t="shared" si="26"/>
        <v>0.17950230182277288</v>
      </c>
      <c r="BE46" s="33">
        <f t="shared" si="27"/>
        <v>0.19744812726814975</v>
      </c>
      <c r="BF46" s="34">
        <f t="shared" si="28"/>
        <v>0.23070249989683644</v>
      </c>
      <c r="BG46" s="25"/>
      <c r="BH46" s="39">
        <v>3.5000000000000003E-2</v>
      </c>
      <c r="BI46" s="63">
        <f t="shared" si="74"/>
        <v>1.9687500000000004E-2</v>
      </c>
      <c r="BJ46" s="64">
        <f t="shared" si="75"/>
        <v>2.6250000000000002E-2</v>
      </c>
      <c r="BK46" s="39"/>
      <c r="BL46" s="33"/>
      <c r="BM46" s="39">
        <f t="shared" si="31"/>
        <v>1.9814801822772871E-2</v>
      </c>
      <c r="BN46" s="34">
        <f t="shared" si="32"/>
        <v>1.6198127268149759E-2</v>
      </c>
      <c r="BO46" s="34">
        <f t="shared" si="33"/>
        <v>2.0702499896836424E-2</v>
      </c>
      <c r="BP46" s="28"/>
      <c r="BQ46" s="31">
        <f>Q46/GD46</f>
        <v>3.6840306899015317E-2</v>
      </c>
      <c r="BR46" s="33">
        <f t="shared" si="34"/>
        <v>1.61000773369753</v>
      </c>
      <c r="BS46" s="32">
        <f>FC46/E46</f>
        <v>9.6113641234672378E-2</v>
      </c>
      <c r="BT46" s="33">
        <f t="shared" si="35"/>
        <v>0.46402574341111569</v>
      </c>
      <c r="BU46" s="33">
        <f t="shared" si="36"/>
        <v>0.74337887032360017</v>
      </c>
      <c r="BV46" s="34">
        <f t="shared" si="37"/>
        <v>0.84233049748873989</v>
      </c>
      <c r="BW46" s="28"/>
      <c r="BX46" s="27">
        <v>45.784728449999996</v>
      </c>
      <c r="BY46" s="28">
        <v>249.47753090000003</v>
      </c>
      <c r="BZ46" s="29">
        <f t="shared" si="38"/>
        <v>295.26225935000002</v>
      </c>
      <c r="CA46" s="25">
        <v>2547.5260000000003</v>
      </c>
      <c r="CB46" s="28">
        <v>119.92</v>
      </c>
      <c r="CC46" s="28">
        <v>5.4109999999999996</v>
      </c>
      <c r="CD46" s="29">
        <f t="shared" si="39"/>
        <v>2422.1950000000002</v>
      </c>
      <c r="CE46" s="28">
        <v>479.51350996000002</v>
      </c>
      <c r="CF46" s="28">
        <v>138.03827999999999</v>
      </c>
      <c r="CG46" s="29">
        <f t="shared" si="40"/>
        <v>617.55178995999995</v>
      </c>
      <c r="CH46" s="28">
        <v>2.0000000100000008</v>
      </c>
      <c r="CI46" s="28">
        <v>0</v>
      </c>
      <c r="CJ46" s="28">
        <v>8.1786929199999978</v>
      </c>
      <c r="CK46" s="28">
        <v>19.262257759999684</v>
      </c>
      <c r="CL46" s="29">
        <f t="shared" si="41"/>
        <v>3364.4499999999994</v>
      </c>
      <c r="CM46" s="28">
        <v>6.9044440000000123E-2</v>
      </c>
      <c r="CN46" s="25">
        <v>2148.1680000000001</v>
      </c>
      <c r="CO46" s="29">
        <f t="shared" si="42"/>
        <v>2148.2370444400003</v>
      </c>
      <c r="CP46" s="28">
        <v>705.40250341000001</v>
      </c>
      <c r="CQ46" s="28">
        <v>18.240716169999999</v>
      </c>
      <c r="CR46" s="29">
        <f t="shared" si="43"/>
        <v>723.64321958000005</v>
      </c>
      <c r="CS46" s="28">
        <v>90.231399999999994</v>
      </c>
      <c r="CT46" s="28">
        <v>402.33800000000002</v>
      </c>
      <c r="CU46" s="42">
        <f t="shared" si="44"/>
        <v>3364.4496640200005</v>
      </c>
      <c r="CV46" s="28"/>
      <c r="CW46" s="43">
        <v>774.77576930999999</v>
      </c>
      <c r="CX46" s="28"/>
      <c r="CY46" s="24">
        <v>160</v>
      </c>
      <c r="CZ46" s="25">
        <v>165</v>
      </c>
      <c r="DA46" s="25">
        <v>415</v>
      </c>
      <c r="DB46" s="25">
        <v>30</v>
      </c>
      <c r="DC46" s="25">
        <v>20</v>
      </c>
      <c r="DD46" s="25">
        <v>0</v>
      </c>
      <c r="DE46" s="26">
        <f t="shared" si="45"/>
        <v>790</v>
      </c>
      <c r="DF46" s="34">
        <f t="shared" si="46"/>
        <v>0.23480806669737997</v>
      </c>
      <c r="DG46" s="25"/>
      <c r="DH46" s="44" t="s">
        <v>185</v>
      </c>
      <c r="DI46" s="45">
        <v>21.4</v>
      </c>
      <c r="DJ46" s="46">
        <v>6</v>
      </c>
      <c r="DK46" s="45" t="s">
        <v>170</v>
      </c>
      <c r="DL46" s="47" t="s">
        <v>171</v>
      </c>
      <c r="DM46" s="48" t="s">
        <v>174</v>
      </c>
      <c r="DN46" s="39">
        <v>0.54712487455463266</v>
      </c>
      <c r="DO46" s="36"/>
      <c r="DP46" s="34"/>
      <c r="DQ46" s="25"/>
      <c r="DR46" s="24">
        <v>387.04700000000003</v>
      </c>
      <c r="DS46" s="25">
        <v>417.04700000000003</v>
      </c>
      <c r="DT46" s="26">
        <v>477.04700000000003</v>
      </c>
      <c r="DU46" s="25"/>
      <c r="DV46" s="44">
        <f t="shared" si="47"/>
        <v>1798.2855</v>
      </c>
      <c r="DW46" s="25">
        <v>1923.6489999999999</v>
      </c>
      <c r="DX46" s="26">
        <v>1672.922</v>
      </c>
      <c r="DY46" s="25"/>
      <c r="DZ46" s="24">
        <v>387.14499999999998</v>
      </c>
      <c r="EA46" s="25">
        <v>425.85</v>
      </c>
      <c r="EB46" s="25">
        <v>497.572</v>
      </c>
      <c r="EC46" s="67">
        <v>2156.7689999999998</v>
      </c>
      <c r="ED46" s="25"/>
      <c r="EE46" s="24">
        <v>23.824861800000001</v>
      </c>
      <c r="EF46" s="25">
        <v>18.491</v>
      </c>
      <c r="EG46" s="25">
        <v>130.71300000000002</v>
      </c>
      <c r="EH46" s="25">
        <v>59.635000000000005</v>
      </c>
      <c r="EI46" s="25">
        <v>356.25400000000002</v>
      </c>
      <c r="EJ46" s="25">
        <v>39.082000000000001</v>
      </c>
      <c r="EK46" s="25">
        <v>25.749000000000002</v>
      </c>
      <c r="EL46" s="25">
        <v>1.3820000003761379E-4</v>
      </c>
      <c r="EM46" s="26">
        <v>1893.777</v>
      </c>
      <c r="EN46" s="26">
        <f t="shared" si="48"/>
        <v>2547.5260000000003</v>
      </c>
      <c r="EO46" s="45"/>
      <c r="EP46" s="36">
        <f t="shared" si="49"/>
        <v>9.3521564843695396E-3</v>
      </c>
      <c r="EQ46" s="33">
        <f t="shared" si="50"/>
        <v>7.2584146344335633E-3</v>
      </c>
      <c r="ER46" s="33">
        <f t="shared" si="51"/>
        <v>5.1309780547872726E-2</v>
      </c>
      <c r="ES46" s="33">
        <f t="shared" si="52"/>
        <v>2.3408985816042702E-2</v>
      </c>
      <c r="ET46" s="33">
        <f t="shared" si="53"/>
        <v>0.13984312623305906</v>
      </c>
      <c r="EU46" s="33">
        <f t="shared" si="54"/>
        <v>1.5341158441562518E-2</v>
      </c>
      <c r="EV46" s="33">
        <f t="shared" si="55"/>
        <v>1.0107453270349351E-2</v>
      </c>
      <c r="EW46" s="33">
        <f t="shared" si="56"/>
        <v>5.424871033214726E-8</v>
      </c>
      <c r="EX46" s="33">
        <f t="shared" si="57"/>
        <v>0.74337887032360017</v>
      </c>
      <c r="EY46" s="39">
        <f t="shared" si="58"/>
        <v>0.99999999999999989</v>
      </c>
      <c r="EZ46" s="45"/>
      <c r="FA46" s="27">
        <v>178.655</v>
      </c>
      <c r="FB46" s="28">
        <v>66.197000000000003</v>
      </c>
      <c r="FC46" s="42">
        <f t="shared" si="59"/>
        <v>244.852</v>
      </c>
      <c r="FE46" s="27">
        <f>CB46</f>
        <v>119.92</v>
      </c>
      <c r="FF46" s="28">
        <f>CC46</f>
        <v>5.4109999999999996</v>
      </c>
      <c r="FG46" s="42">
        <f t="shared" si="60"/>
        <v>125.331</v>
      </c>
      <c r="FI46" s="53">
        <v>1979.749</v>
      </c>
      <c r="FJ46" s="54">
        <v>323.14699999999999</v>
      </c>
      <c r="FK46" s="55">
        <v>244.505</v>
      </c>
      <c r="FL46" s="56">
        <f t="shared" si="61"/>
        <v>2547.4010000000003</v>
      </c>
      <c r="FM46" s="57">
        <f t="shared" si="62"/>
        <v>0.77716425486211227</v>
      </c>
      <c r="FN46" s="58">
        <f t="shared" si="63"/>
        <v>0.12685360490947439</v>
      </c>
      <c r="FO46" s="59">
        <f t="shared" si="64"/>
        <v>9.5982140228413185E-2</v>
      </c>
      <c r="FP46" s="61">
        <f t="shared" si="65"/>
        <v>0.99999999999999989</v>
      </c>
      <c r="FR46" s="24">
        <f>FV46*E46</f>
        <v>1893.777</v>
      </c>
      <c r="FS46" s="25">
        <f>E46*FW46</f>
        <v>653.74900000000025</v>
      </c>
      <c r="FT46" s="26">
        <f t="shared" si="66"/>
        <v>2547.5260000000003</v>
      </c>
      <c r="FV46" s="36">
        <v>0.74337887032360017</v>
      </c>
      <c r="FW46" s="33">
        <v>0.25662112967639983</v>
      </c>
      <c r="FX46" s="34">
        <f t="shared" si="67"/>
        <v>1</v>
      </c>
      <c r="FY46" s="45"/>
      <c r="FZ46" s="44">
        <f t="shared" si="68"/>
        <v>430.61149999999998</v>
      </c>
      <c r="GA46" s="25">
        <v>458.88499999999999</v>
      </c>
      <c r="GB46" s="26">
        <v>402.33800000000002</v>
      </c>
      <c r="GD46" s="44">
        <f t="shared" si="69"/>
        <v>2655.9225000000001</v>
      </c>
      <c r="GE46" s="25">
        <v>2764.319</v>
      </c>
      <c r="GF46" s="26">
        <v>2547.5260000000003</v>
      </c>
      <c r="GH46" s="44">
        <f t="shared" si="70"/>
        <v>1492.8489999999999</v>
      </c>
      <c r="GI46" s="25">
        <v>1386.8989999999999</v>
      </c>
      <c r="GJ46" s="26">
        <v>1598.799</v>
      </c>
      <c r="GL46" s="44">
        <f t="shared" si="71"/>
        <v>4148.7715000000007</v>
      </c>
      <c r="GM46" s="45">
        <v>4151.2179999999998</v>
      </c>
      <c r="GN46" s="46">
        <v>4146.3250000000007</v>
      </c>
      <c r="GP46" s="44">
        <f t="shared" si="72"/>
        <v>2227.9180000000001</v>
      </c>
      <c r="GQ46" s="25">
        <v>2307.6680000000001</v>
      </c>
      <c r="GR46" s="26">
        <v>2148.1680000000001</v>
      </c>
      <c r="GS46" s="25"/>
      <c r="GT46" s="44">
        <f t="shared" si="73"/>
        <v>3451.3239999999996</v>
      </c>
      <c r="GU46" s="25">
        <v>3538.1979999999999</v>
      </c>
      <c r="GV46" s="26">
        <v>3364.45</v>
      </c>
      <c r="GW46" s="25"/>
      <c r="GX46" s="61">
        <v>0.49723491209558773</v>
      </c>
      <c r="GY46" s="62"/>
      <c r="GZ46" s="121"/>
    </row>
    <row r="47" spans="1:209">
      <c r="A47" s="1"/>
      <c r="B47" s="23" t="s">
        <v>226</v>
      </c>
      <c r="C47" s="24">
        <v>3187.9760000000001</v>
      </c>
      <c r="D47" s="25">
        <f t="shared" si="0"/>
        <v>3121.8407749550001</v>
      </c>
      <c r="E47" s="25">
        <v>2599.88</v>
      </c>
      <c r="F47" s="25">
        <v>157.02099999999999</v>
      </c>
      <c r="G47" s="25">
        <v>2704.511</v>
      </c>
      <c r="H47" s="25">
        <f t="shared" si="1"/>
        <v>3344.9970000000003</v>
      </c>
      <c r="I47" s="26">
        <f t="shared" si="2"/>
        <v>2756.9010000000003</v>
      </c>
      <c r="J47" s="25"/>
      <c r="K47" s="27">
        <v>86.07</v>
      </c>
      <c r="L47" s="28">
        <v>12.298</v>
      </c>
      <c r="M47" s="28">
        <v>0.124</v>
      </c>
      <c r="N47" s="29">
        <f t="shared" si="3"/>
        <v>98.49199999999999</v>
      </c>
      <c r="O47" s="28">
        <v>51.344000000000001</v>
      </c>
      <c r="P47" s="29">
        <f t="shared" si="4"/>
        <v>47.147999999999989</v>
      </c>
      <c r="Q47" s="28">
        <v>7.9349999999999996</v>
      </c>
      <c r="R47" s="29">
        <f t="shared" si="5"/>
        <v>39.212999999999987</v>
      </c>
      <c r="S47" s="28">
        <v>3.891</v>
      </c>
      <c r="T47" s="28">
        <v>0.53300000000000003</v>
      </c>
      <c r="U47" s="28">
        <v>0</v>
      </c>
      <c r="V47" s="29">
        <f t="shared" si="6"/>
        <v>43.636999999999986</v>
      </c>
      <c r="W47" s="28">
        <v>10.167999999999999</v>
      </c>
      <c r="X47" s="30">
        <f t="shared" si="7"/>
        <v>33.468999999999987</v>
      </c>
      <c r="Y47" s="28"/>
      <c r="Z47" s="31">
        <f t="shared" si="8"/>
        <v>2.7570272222240629E-2</v>
      </c>
      <c r="AA47" s="32">
        <f t="shared" si="9"/>
        <v>3.9393424862218572E-3</v>
      </c>
      <c r="AB47" s="33">
        <f t="shared" si="10"/>
        <v>0.49889230051692646</v>
      </c>
      <c r="AC47" s="33">
        <f t="shared" si="11"/>
        <v>0.50148950509361911</v>
      </c>
      <c r="AD47" s="33">
        <f t="shared" si="12"/>
        <v>0.52130122243430943</v>
      </c>
      <c r="AE47" s="32">
        <f t="shared" si="13"/>
        <v>1.644670683140145E-2</v>
      </c>
      <c r="AF47" s="32">
        <f t="shared" si="14"/>
        <v>1.0720918333985956E-2</v>
      </c>
      <c r="AG47" s="32">
        <f>X47/DV47</f>
        <v>2.0638819720181837E-2</v>
      </c>
      <c r="AH47" s="32">
        <f>(P47+S47+T47)/DV47</f>
        <v>3.1802121683026617E-2</v>
      </c>
      <c r="AI47" s="32">
        <f>R47/DV47</f>
        <v>2.4180884928963829E-2</v>
      </c>
      <c r="AJ47" s="34">
        <f>X47/FZ47</f>
        <v>8.5923292228551218E-2</v>
      </c>
      <c r="AK47" s="35"/>
      <c r="AL47" s="36">
        <f t="shared" si="15"/>
        <v>6.7166998487651702E-2</v>
      </c>
      <c r="AM47" s="33">
        <f t="shared" si="16"/>
        <v>7.5542400322205536E-2</v>
      </c>
      <c r="AN47" s="34">
        <f t="shared" si="17"/>
        <v>2.5497247411701861E-2</v>
      </c>
      <c r="AO47" s="28"/>
      <c r="AP47" s="36">
        <f t="shared" si="18"/>
        <v>1.0402445497484498</v>
      </c>
      <c r="AQ47" s="33">
        <f t="shared" si="19"/>
        <v>0.98174986633599004</v>
      </c>
      <c r="AR47" s="33">
        <f t="shared" si="20"/>
        <v>-0.13845881582546415</v>
      </c>
      <c r="AS47" s="33">
        <f t="shared" si="21"/>
        <v>3.0901597126201701E-2</v>
      </c>
      <c r="AT47" s="33">
        <f t="shared" si="22"/>
        <v>0.15422907779418665</v>
      </c>
      <c r="AU47" s="37">
        <v>1.84</v>
      </c>
      <c r="AV47" s="38">
        <v>1.4</v>
      </c>
      <c r="AW47" s="28"/>
      <c r="AX47" s="36">
        <f>GB47/C47</f>
        <v>0.1270003287352226</v>
      </c>
      <c r="AY47" s="33">
        <v>0.1212</v>
      </c>
      <c r="AZ47" s="33">
        <f t="shared" si="23"/>
        <v>0.23145274675007288</v>
      </c>
      <c r="BA47" s="33">
        <f t="shared" si="24"/>
        <v>0.23145274675007288</v>
      </c>
      <c r="BB47" s="34">
        <f t="shared" si="25"/>
        <v>0.23145274675007288</v>
      </c>
      <c r="BC47" s="33"/>
      <c r="BD47" s="36">
        <f t="shared" si="26"/>
        <v>0.21624175206301782</v>
      </c>
      <c r="BE47" s="33">
        <f t="shared" si="27"/>
        <v>0.21731556868733085</v>
      </c>
      <c r="BF47" s="34">
        <f t="shared" si="28"/>
        <v>0.23530034342287318</v>
      </c>
      <c r="BG47" s="25"/>
      <c r="BH47" s="39">
        <v>2.3E-2</v>
      </c>
      <c r="BI47" s="36">
        <f t="shared" si="74"/>
        <v>1.2937499999999999E-2</v>
      </c>
      <c r="BJ47" s="34">
        <f t="shared" si="75"/>
        <v>1.7250000000000001E-2</v>
      </c>
      <c r="BK47" s="39">
        <v>1.4999999999999999E-2</v>
      </c>
      <c r="BL47" s="33"/>
      <c r="BM47" s="39">
        <f t="shared" si="31"/>
        <v>6.3304252063017818E-2</v>
      </c>
      <c r="BN47" s="34">
        <f t="shared" si="32"/>
        <v>4.5065568687330831E-2</v>
      </c>
      <c r="BO47" s="34">
        <f t="shared" si="33"/>
        <v>3.7300343422873167E-2</v>
      </c>
      <c r="BP47" s="28"/>
      <c r="BQ47" s="31">
        <f>Q47/GD47</f>
        <v>3.1512325012276634E-3</v>
      </c>
      <c r="BR47" s="33">
        <f t="shared" si="34"/>
        <v>0.15386256107965565</v>
      </c>
      <c r="BS47" s="32">
        <f>FC47/E47</f>
        <v>3.2902672431035278E-2</v>
      </c>
      <c r="BT47" s="33">
        <f t="shared" si="35"/>
        <v>0.20299233525545193</v>
      </c>
      <c r="BU47" s="33">
        <f t="shared" si="36"/>
        <v>0.8007773435697032</v>
      </c>
      <c r="BV47" s="34">
        <f t="shared" si="37"/>
        <v>0.81212419307040773</v>
      </c>
      <c r="BW47" s="28"/>
      <c r="BX47" s="27">
        <v>75.855819840000024</v>
      </c>
      <c r="BY47" s="28">
        <v>38.906094669999987</v>
      </c>
      <c r="BZ47" s="29">
        <f t="shared" si="38"/>
        <v>114.76191451000001</v>
      </c>
      <c r="CA47" s="25">
        <v>2599.88</v>
      </c>
      <c r="CB47" s="28">
        <v>13.179</v>
      </c>
      <c r="CC47" s="28">
        <v>3.3570000000000002</v>
      </c>
      <c r="CD47" s="29">
        <f t="shared" si="39"/>
        <v>2583.3440000000001</v>
      </c>
      <c r="CE47" s="28">
        <v>376.91668399999998</v>
      </c>
      <c r="CF47" s="28">
        <v>97.893279519999993</v>
      </c>
      <c r="CG47" s="29">
        <f t="shared" si="40"/>
        <v>474.80996352</v>
      </c>
      <c r="CH47" s="28">
        <v>0</v>
      </c>
      <c r="CI47" s="28">
        <v>0</v>
      </c>
      <c r="CJ47" s="28">
        <v>10.636538430000002</v>
      </c>
      <c r="CK47" s="28">
        <v>4.4235835399998393</v>
      </c>
      <c r="CL47" s="29">
        <f t="shared" si="41"/>
        <v>3187.9760000000006</v>
      </c>
      <c r="CM47" s="28">
        <v>20.003050000000002</v>
      </c>
      <c r="CN47" s="25">
        <v>2704.511</v>
      </c>
      <c r="CO47" s="29">
        <f t="shared" si="42"/>
        <v>2724.5140499999998</v>
      </c>
      <c r="CP47" s="28">
        <v>0</v>
      </c>
      <c r="CQ47" s="28">
        <v>28.315783330000329</v>
      </c>
      <c r="CR47" s="29">
        <f t="shared" si="43"/>
        <v>28.315783330000329</v>
      </c>
      <c r="CS47" s="28">
        <v>30.272166670000001</v>
      </c>
      <c r="CT47" s="28">
        <v>404.87400000000002</v>
      </c>
      <c r="CU47" s="42">
        <f t="shared" si="44"/>
        <v>3187.9759999999997</v>
      </c>
      <c r="CV47" s="28"/>
      <c r="CW47" s="43">
        <v>491.67859850999997</v>
      </c>
      <c r="CX47" s="28"/>
      <c r="CY47" s="24">
        <v>0</v>
      </c>
      <c r="CZ47" s="25">
        <v>20</v>
      </c>
      <c r="DA47" s="25">
        <v>0</v>
      </c>
      <c r="DB47" s="25">
        <v>0</v>
      </c>
      <c r="DC47" s="25">
        <v>0</v>
      </c>
      <c r="DD47" s="25">
        <v>0</v>
      </c>
      <c r="DE47" s="26">
        <f t="shared" si="45"/>
        <v>20</v>
      </c>
      <c r="DF47" s="34">
        <f t="shared" si="46"/>
        <v>6.2735729503609816E-3</v>
      </c>
      <c r="DG47" s="25"/>
      <c r="DH47" s="44" t="s">
        <v>169</v>
      </c>
      <c r="DI47" s="45">
        <v>27.5</v>
      </c>
      <c r="DJ47" s="46">
        <v>4</v>
      </c>
      <c r="DK47" s="45" t="s">
        <v>170</v>
      </c>
      <c r="DL47" s="44"/>
      <c r="DM47" s="45"/>
      <c r="DN47" s="39" t="s">
        <v>178</v>
      </c>
      <c r="DO47" s="36"/>
      <c r="DP47" s="34"/>
      <c r="DQ47" s="25"/>
      <c r="DR47" s="24">
        <v>398.71300000000002</v>
      </c>
      <c r="DS47" s="25">
        <v>398.71300000000002</v>
      </c>
      <c r="DT47" s="26">
        <v>398.71300000000002</v>
      </c>
      <c r="DU47" s="25"/>
      <c r="DV47" s="44">
        <f t="shared" si="47"/>
        <v>1621.6528102753887</v>
      </c>
      <c r="DW47" s="25">
        <v>1520.6516205507771</v>
      </c>
      <c r="DX47" s="26">
        <v>1722.654</v>
      </c>
      <c r="DY47" s="25"/>
      <c r="DZ47" s="24">
        <v>392.28199999999998</v>
      </c>
      <c r="EA47" s="25">
        <v>394.23</v>
      </c>
      <c r="EB47" s="25">
        <v>426.85599999999999</v>
      </c>
      <c r="EC47" s="67">
        <v>1814.09</v>
      </c>
      <c r="ED47" s="25"/>
      <c r="EE47" s="24">
        <v>125.37739965999999</v>
      </c>
      <c r="EF47" s="25">
        <v>40.751364780000003</v>
      </c>
      <c r="EG47" s="25">
        <v>142</v>
      </c>
      <c r="EH47" s="25">
        <v>61</v>
      </c>
      <c r="EI47" s="25">
        <v>89.609254060000012</v>
      </c>
      <c r="EJ47" s="25">
        <v>42.75849419</v>
      </c>
      <c r="EK47" s="25">
        <v>17</v>
      </c>
      <c r="EL47" s="25">
        <v>-0.54151269000021784</v>
      </c>
      <c r="EM47" s="26">
        <v>2081.9250000000002</v>
      </c>
      <c r="EN47" s="26">
        <f t="shared" si="48"/>
        <v>2599.88</v>
      </c>
      <c r="EO47" s="45"/>
      <c r="EP47" s="36">
        <f t="shared" si="49"/>
        <v>4.8224302529347507E-2</v>
      </c>
      <c r="EQ47" s="33">
        <f t="shared" si="50"/>
        <v>1.5674325268858563E-2</v>
      </c>
      <c r="ER47" s="33">
        <f t="shared" si="51"/>
        <v>5.461790544178962E-2</v>
      </c>
      <c r="ES47" s="33">
        <f t="shared" si="52"/>
        <v>2.3462621351754694E-2</v>
      </c>
      <c r="ET47" s="33">
        <f t="shared" si="53"/>
        <v>3.446668848562242E-2</v>
      </c>
      <c r="EU47" s="33">
        <f t="shared" si="54"/>
        <v>1.6446333750019231E-2</v>
      </c>
      <c r="EV47" s="33">
        <f t="shared" si="55"/>
        <v>6.538763327538194E-3</v>
      </c>
      <c r="EW47" s="33">
        <f t="shared" si="56"/>
        <v>-2.0828372463352839E-4</v>
      </c>
      <c r="EX47" s="33">
        <f t="shared" si="57"/>
        <v>0.8007773435697032</v>
      </c>
      <c r="EY47" s="39">
        <f t="shared" si="58"/>
        <v>0.99999999999999989</v>
      </c>
      <c r="EZ47" s="45"/>
      <c r="FA47" s="27">
        <v>17.637</v>
      </c>
      <c r="FB47" s="28">
        <v>67.906000000000006</v>
      </c>
      <c r="FC47" s="42">
        <f t="shared" si="59"/>
        <v>85.543000000000006</v>
      </c>
      <c r="FE47" s="27">
        <f>CB47</f>
        <v>13.179</v>
      </c>
      <c r="FF47" s="28">
        <f>CC47</f>
        <v>3.3570000000000002</v>
      </c>
      <c r="FG47" s="42">
        <f t="shared" si="60"/>
        <v>16.536000000000001</v>
      </c>
      <c r="FI47" s="53">
        <v>2276.875</v>
      </c>
      <c r="FJ47" s="54">
        <v>239.57900000000001</v>
      </c>
      <c r="FK47" s="55">
        <v>84.823999999999998</v>
      </c>
      <c r="FL47" s="56">
        <f t="shared" si="61"/>
        <v>2601.2780000000002</v>
      </c>
      <c r="FM47" s="57">
        <f t="shared" si="62"/>
        <v>0.87529091469654519</v>
      </c>
      <c r="FN47" s="58">
        <f t="shared" si="63"/>
        <v>9.2100498293531091E-2</v>
      </c>
      <c r="FO47" s="59">
        <f t="shared" si="64"/>
        <v>3.2608587009923577E-2</v>
      </c>
      <c r="FP47" s="61">
        <f t="shared" si="65"/>
        <v>0.99999999999999978</v>
      </c>
      <c r="FR47" s="24">
        <f>FV47*E47</f>
        <v>2081.9250000000002</v>
      </c>
      <c r="FS47" s="25">
        <f>E47*FW47</f>
        <v>517.95500000000004</v>
      </c>
      <c r="FT47" s="26">
        <f t="shared" si="66"/>
        <v>2599.88</v>
      </c>
      <c r="FV47" s="36">
        <v>0.8007773435697032</v>
      </c>
      <c r="FW47" s="33">
        <v>0.1992226564302968</v>
      </c>
      <c r="FX47" s="34">
        <f t="shared" si="67"/>
        <v>1</v>
      </c>
      <c r="FY47" s="45"/>
      <c r="FZ47" s="44">
        <f t="shared" si="68"/>
        <v>389.52185294499998</v>
      </c>
      <c r="GA47" s="25">
        <v>374.16970588999999</v>
      </c>
      <c r="GB47" s="26">
        <v>404.87400000000002</v>
      </c>
      <c r="GD47" s="44">
        <f t="shared" si="69"/>
        <v>2518.0623762</v>
      </c>
      <c r="GE47" s="25">
        <v>2436.2447523999999</v>
      </c>
      <c r="GF47" s="26">
        <v>2599.88</v>
      </c>
      <c r="GH47" s="44">
        <f t="shared" si="70"/>
        <v>142.02099999999999</v>
      </c>
      <c r="GI47" s="25">
        <v>127.021</v>
      </c>
      <c r="GJ47" s="26">
        <v>157.02099999999999</v>
      </c>
      <c r="GL47" s="44">
        <f t="shared" si="71"/>
        <v>2660.0833762000002</v>
      </c>
      <c r="GM47" s="45">
        <v>2563.2657524000001</v>
      </c>
      <c r="GN47" s="46">
        <v>2756.9010000000003</v>
      </c>
      <c r="GP47" s="44">
        <f t="shared" si="72"/>
        <v>2670.8894635850002</v>
      </c>
      <c r="GQ47" s="25">
        <v>2637.2679271700003</v>
      </c>
      <c r="GR47" s="26">
        <v>2704.511</v>
      </c>
      <c r="GS47" s="25"/>
      <c r="GT47" s="44">
        <f t="shared" si="73"/>
        <v>3121.8407749550001</v>
      </c>
      <c r="GU47" s="25">
        <v>3055.7055499100002</v>
      </c>
      <c r="GV47" s="26">
        <v>3187.9760000000001</v>
      </c>
      <c r="GW47" s="25"/>
      <c r="GX47" s="61">
        <v>0.54035977686155723</v>
      </c>
      <c r="GY47" s="62"/>
      <c r="GZ47" s="121"/>
      <c r="HA47" s="122"/>
    </row>
    <row r="48" spans="1:209" ht="13.5" customHeight="1">
      <c r="A48" s="1"/>
      <c r="B48" s="23" t="s">
        <v>227</v>
      </c>
      <c r="C48" s="24">
        <v>2343.4490000000001</v>
      </c>
      <c r="D48" s="25">
        <f t="shared" si="0"/>
        <v>2326.0968109750002</v>
      </c>
      <c r="E48" s="25">
        <v>1863.7370000000001</v>
      </c>
      <c r="F48" s="25">
        <v>874.274</v>
      </c>
      <c r="G48" s="25">
        <v>1811.615</v>
      </c>
      <c r="H48" s="25">
        <f t="shared" si="1"/>
        <v>3217.723</v>
      </c>
      <c r="I48" s="26">
        <f t="shared" si="2"/>
        <v>2738.011</v>
      </c>
      <c r="J48" s="25"/>
      <c r="K48" s="27">
        <v>58.470999999999997</v>
      </c>
      <c r="L48" s="28">
        <v>12.055999999999999</v>
      </c>
      <c r="M48" s="28">
        <v>0.193</v>
      </c>
      <c r="N48" s="29">
        <f t="shared" si="3"/>
        <v>70.72</v>
      </c>
      <c r="O48" s="28">
        <v>38.400999999999996</v>
      </c>
      <c r="P48" s="29">
        <f t="shared" si="4"/>
        <v>32.319000000000003</v>
      </c>
      <c r="Q48" s="28">
        <v>0.183</v>
      </c>
      <c r="R48" s="29">
        <f t="shared" si="5"/>
        <v>32.136000000000003</v>
      </c>
      <c r="S48" s="28">
        <v>2.16</v>
      </c>
      <c r="T48" s="28">
        <v>1.0469999999999999</v>
      </c>
      <c r="U48" s="28">
        <v>0</v>
      </c>
      <c r="V48" s="29">
        <f t="shared" si="6"/>
        <v>35.343000000000004</v>
      </c>
      <c r="W48" s="28">
        <v>8.6289999999999996</v>
      </c>
      <c r="X48" s="30">
        <f t="shared" si="7"/>
        <v>26.714000000000006</v>
      </c>
      <c r="Y48" s="28"/>
      <c r="Z48" s="31">
        <f t="shared" si="8"/>
        <v>2.5136958927986949E-2</v>
      </c>
      <c r="AA48" s="32">
        <f t="shared" si="9"/>
        <v>5.182931313571012E-3</v>
      </c>
      <c r="AB48" s="33">
        <f t="shared" si="10"/>
        <v>0.51944485776509264</v>
      </c>
      <c r="AC48" s="33">
        <f t="shared" si="11"/>
        <v>0.52690724478594952</v>
      </c>
      <c r="AD48" s="33">
        <f t="shared" si="12"/>
        <v>0.54300056561085963</v>
      </c>
      <c r="AE48" s="32">
        <f t="shared" si="13"/>
        <v>1.6508771182186497E-2</v>
      </c>
      <c r="AF48" s="32">
        <f t="shared" si="14"/>
        <v>1.1484474710578637E-2</v>
      </c>
      <c r="AG48" s="32">
        <f>X48/DV48</f>
        <v>2.5597092504306418E-2</v>
      </c>
      <c r="AH48" s="32">
        <f>(P48+S48+T48)/DV48</f>
        <v>3.4040664382271081E-2</v>
      </c>
      <c r="AI48" s="32">
        <f>R48/DV48</f>
        <v>3.0792399667529797E-2</v>
      </c>
      <c r="AJ48" s="34">
        <f>X48/FZ48</f>
        <v>8.4664501237965289E-2</v>
      </c>
      <c r="AK48" s="35"/>
      <c r="AL48" s="36">
        <f t="shared" si="15"/>
        <v>2.7479728152029698E-3</v>
      </c>
      <c r="AM48" s="33">
        <f t="shared" si="16"/>
        <v>3.5744289920168641E-2</v>
      </c>
      <c r="AN48" s="34">
        <f t="shared" si="17"/>
        <v>7.9163496414397603E-3</v>
      </c>
      <c r="AO48" s="28"/>
      <c r="AP48" s="36">
        <f t="shared" si="18"/>
        <v>0.97203360774615732</v>
      </c>
      <c r="AQ48" s="33">
        <f t="shared" si="19"/>
        <v>0.90470650826818022</v>
      </c>
      <c r="AR48" s="33">
        <f t="shared" si="20"/>
        <v>-7.6808177421398949E-2</v>
      </c>
      <c r="AS48" s="33">
        <f t="shared" si="21"/>
        <v>0.26796227279535423</v>
      </c>
      <c r="AT48" s="33">
        <f t="shared" si="22"/>
        <v>0.15823470738642059</v>
      </c>
      <c r="AU48" s="37">
        <v>2.23</v>
      </c>
      <c r="AV48" s="38">
        <v>1.46</v>
      </c>
      <c r="AW48" s="28"/>
      <c r="AX48" s="36">
        <f>GB48/C48</f>
        <v>0.13942910641537323</v>
      </c>
      <c r="AY48" s="33">
        <v>0.129</v>
      </c>
      <c r="AZ48" s="33">
        <f t="shared" si="23"/>
        <v>0.29279933634099503</v>
      </c>
      <c r="BA48" s="33">
        <f t="shared" si="24"/>
        <v>0.29279933634099503</v>
      </c>
      <c r="BB48" s="34">
        <f t="shared" si="25"/>
        <v>0.29279933634099503</v>
      </c>
      <c r="BC48" s="33"/>
      <c r="BD48" s="36">
        <f t="shared" si="26"/>
        <v>0.23341466621860529</v>
      </c>
      <c r="BE48" s="33">
        <f t="shared" si="27"/>
        <v>0.23713308884765424</v>
      </c>
      <c r="BF48" s="34">
        <f t="shared" si="28"/>
        <v>0.24214090557105913</v>
      </c>
      <c r="BG48" s="25"/>
      <c r="BH48" s="39">
        <v>1.6E-2</v>
      </c>
      <c r="BI48" s="36">
        <f t="shared" si="74"/>
        <v>9.0000000000000011E-3</v>
      </c>
      <c r="BJ48" s="34">
        <f t="shared" si="75"/>
        <v>1.2E-2</v>
      </c>
      <c r="BK48" s="39">
        <v>1.4999999999999999E-2</v>
      </c>
      <c r="BL48" s="33"/>
      <c r="BM48" s="39">
        <f t="shared" si="31"/>
        <v>8.4414666218605272E-2</v>
      </c>
      <c r="BN48" s="34">
        <f t="shared" si="32"/>
        <v>7.0133088847654235E-2</v>
      </c>
      <c r="BO48" s="34">
        <f t="shared" si="33"/>
        <v>5.1140905571059131E-2</v>
      </c>
      <c r="BP48" s="28"/>
      <c r="BQ48" s="31">
        <f>Q48/GD48</f>
        <v>9.8324546066394755E-5</v>
      </c>
      <c r="BR48" s="33">
        <f t="shared" si="34"/>
        <v>5.1511568991724375E-3</v>
      </c>
      <c r="BS48" s="32">
        <f>FC48/E48</f>
        <v>4.6058000672841715E-3</v>
      </c>
      <c r="BT48" s="33">
        <f t="shared" si="35"/>
        <v>2.5863679367508902E-2</v>
      </c>
      <c r="BU48" s="33">
        <f t="shared" si="36"/>
        <v>0.91243828930798709</v>
      </c>
      <c r="BV48" s="34">
        <f t="shared" si="37"/>
        <v>0.94039760979776921</v>
      </c>
      <c r="BW48" s="28"/>
      <c r="BX48" s="27">
        <v>25.400686829999998</v>
      </c>
      <c r="BY48" s="28">
        <v>93.443685360000003</v>
      </c>
      <c r="BZ48" s="29">
        <f t="shared" si="38"/>
        <v>118.84437219</v>
      </c>
      <c r="CA48" s="25">
        <v>1863.7370000000001</v>
      </c>
      <c r="CB48" s="28">
        <v>2.8159999999999998</v>
      </c>
      <c r="CC48" s="28">
        <v>2.3330000000000002</v>
      </c>
      <c r="CD48" s="29">
        <f t="shared" si="39"/>
        <v>1858.588</v>
      </c>
      <c r="CE48" s="28">
        <v>251.9705946</v>
      </c>
      <c r="CF48" s="28">
        <v>57.408874020000006</v>
      </c>
      <c r="CG48" s="29">
        <f t="shared" si="40"/>
        <v>309.37946862000001</v>
      </c>
      <c r="CH48" s="28">
        <v>0</v>
      </c>
      <c r="CI48" s="28">
        <v>0</v>
      </c>
      <c r="CJ48" s="28">
        <v>16.503876000000002</v>
      </c>
      <c r="CK48" s="28">
        <v>40.133283190000256</v>
      </c>
      <c r="CL48" s="29">
        <f t="shared" si="41"/>
        <v>2343.4490000000005</v>
      </c>
      <c r="CM48" s="28">
        <v>105.5425</v>
      </c>
      <c r="CN48" s="25">
        <v>1811.615</v>
      </c>
      <c r="CO48" s="29">
        <f t="shared" si="42"/>
        <v>1917.1575</v>
      </c>
      <c r="CP48" s="28">
        <v>85.276420220000006</v>
      </c>
      <c r="CQ48" s="28">
        <v>14.27007978000006</v>
      </c>
      <c r="CR48" s="29">
        <f t="shared" si="43"/>
        <v>99.546500000000066</v>
      </c>
      <c r="CS48" s="28">
        <v>0</v>
      </c>
      <c r="CT48" s="28">
        <v>326.745</v>
      </c>
      <c r="CU48" s="42">
        <f t="shared" si="44"/>
        <v>2343.4490000000001</v>
      </c>
      <c r="CV48" s="28"/>
      <c r="CW48" s="43">
        <v>370.81496678999997</v>
      </c>
      <c r="CX48" s="28"/>
      <c r="CY48" s="24">
        <v>35</v>
      </c>
      <c r="CZ48" s="25">
        <v>50</v>
      </c>
      <c r="DA48" s="25">
        <v>70</v>
      </c>
      <c r="DB48" s="25">
        <v>35</v>
      </c>
      <c r="DC48" s="25">
        <v>0</v>
      </c>
      <c r="DD48" s="25">
        <v>0</v>
      </c>
      <c r="DE48" s="26">
        <f t="shared" si="45"/>
        <v>190</v>
      </c>
      <c r="DF48" s="34">
        <f t="shared" si="46"/>
        <v>8.107707912568185E-2</v>
      </c>
      <c r="DG48" s="25"/>
      <c r="DH48" s="44" t="s">
        <v>169</v>
      </c>
      <c r="DI48" s="45">
        <v>15.7</v>
      </c>
      <c r="DJ48" s="46">
        <v>3</v>
      </c>
      <c r="DK48" s="45" t="s">
        <v>170</v>
      </c>
      <c r="DL48" s="47" t="s">
        <v>171</v>
      </c>
      <c r="DM48" s="45"/>
      <c r="DN48" s="39" t="s">
        <v>178</v>
      </c>
      <c r="DO48" s="36"/>
      <c r="DP48" s="34"/>
      <c r="DQ48" s="25"/>
      <c r="DR48" s="24">
        <v>320.48</v>
      </c>
      <c r="DS48" s="25">
        <v>320.48</v>
      </c>
      <c r="DT48" s="26">
        <v>320.48</v>
      </c>
      <c r="DU48" s="25"/>
      <c r="DV48" s="44">
        <f t="shared" si="47"/>
        <v>1043.6341547582281</v>
      </c>
      <c r="DW48" s="25">
        <v>992.73030951645603</v>
      </c>
      <c r="DX48" s="26">
        <v>1094.538</v>
      </c>
      <c r="DY48" s="25"/>
      <c r="DZ48" s="24">
        <v>319.512</v>
      </c>
      <c r="EA48" s="25">
        <v>324.60199999999998</v>
      </c>
      <c r="EB48" s="25">
        <v>331.45699999999999</v>
      </c>
      <c r="EC48" s="67">
        <v>1368.86</v>
      </c>
      <c r="ED48" s="25"/>
      <c r="EE48" s="24">
        <v>14.709304729999999</v>
      </c>
      <c r="EF48" s="25">
        <v>7.7716493099999999</v>
      </c>
      <c r="EG48" s="25">
        <v>48</v>
      </c>
      <c r="EH48" s="25">
        <v>16.309999999999999</v>
      </c>
      <c r="EI48" s="25">
        <v>36.007335130000001</v>
      </c>
      <c r="EJ48" s="25">
        <v>6.13142034</v>
      </c>
      <c r="EK48" s="25">
        <v>0</v>
      </c>
      <c r="EL48" s="25">
        <v>34.262290490000169</v>
      </c>
      <c r="EM48" s="26">
        <v>1700.5450000000001</v>
      </c>
      <c r="EN48" s="26">
        <f t="shared" si="48"/>
        <v>1863.7370000000003</v>
      </c>
      <c r="EO48" s="45"/>
      <c r="EP48" s="36">
        <f t="shared" si="49"/>
        <v>7.8923714719405132E-3</v>
      </c>
      <c r="EQ48" s="33">
        <f t="shared" si="50"/>
        <v>4.1699281121746245E-3</v>
      </c>
      <c r="ER48" s="33">
        <f t="shared" si="51"/>
        <v>2.5754706806808039E-2</v>
      </c>
      <c r="ES48" s="33">
        <f t="shared" si="52"/>
        <v>8.7512347503966477E-3</v>
      </c>
      <c r="ET48" s="33">
        <f t="shared" si="53"/>
        <v>1.9319965815992275E-2</v>
      </c>
      <c r="EU48" s="33">
        <f t="shared" si="54"/>
        <v>3.289852774291651E-3</v>
      </c>
      <c r="EV48" s="33">
        <f t="shared" si="55"/>
        <v>0</v>
      </c>
      <c r="EW48" s="33">
        <f t="shared" si="56"/>
        <v>1.8383650960409201E-2</v>
      </c>
      <c r="EX48" s="33">
        <f t="shared" si="57"/>
        <v>0.91243828930798698</v>
      </c>
      <c r="EY48" s="39">
        <f t="shared" si="58"/>
        <v>0.99999999999999989</v>
      </c>
      <c r="EZ48" s="45"/>
      <c r="FA48" s="27">
        <v>0</v>
      </c>
      <c r="FB48" s="28">
        <v>8.5839999999999996</v>
      </c>
      <c r="FC48" s="42">
        <f t="shared" si="59"/>
        <v>8.5839999999999996</v>
      </c>
      <c r="FE48" s="27">
        <f>CB48</f>
        <v>2.8159999999999998</v>
      </c>
      <c r="FF48" s="28">
        <f>CC48</f>
        <v>2.3330000000000002</v>
      </c>
      <c r="FG48" s="42">
        <f t="shared" si="60"/>
        <v>5.149</v>
      </c>
      <c r="FI48" s="53">
        <v>1672.8119999999999</v>
      </c>
      <c r="FJ48" s="54">
        <v>182.37299999999999</v>
      </c>
      <c r="FK48" s="55">
        <v>8.5519999999999996</v>
      </c>
      <c r="FL48" s="56">
        <f t="shared" si="61"/>
        <v>1863.7369999999999</v>
      </c>
      <c r="FM48" s="57">
        <f t="shared" si="62"/>
        <v>0.89755797089396194</v>
      </c>
      <c r="FN48" s="58">
        <f t="shared" si="63"/>
        <v>9.7853398843291736E-2</v>
      </c>
      <c r="FO48" s="59">
        <f t="shared" si="64"/>
        <v>4.5886302627462993E-3</v>
      </c>
      <c r="FP48" s="61">
        <f t="shared" si="65"/>
        <v>0.99999999999999989</v>
      </c>
      <c r="FR48" s="24">
        <f>FV48*E48</f>
        <v>1700.5450000000001</v>
      </c>
      <c r="FS48" s="25">
        <f>E48*FW48</f>
        <v>163.19200000000006</v>
      </c>
      <c r="FT48" s="26">
        <f t="shared" si="66"/>
        <v>1863.7370000000001</v>
      </c>
      <c r="FV48" s="36">
        <v>0.91243828930798709</v>
      </c>
      <c r="FW48" s="33">
        <v>8.7561710692012906E-2</v>
      </c>
      <c r="FX48" s="34">
        <f t="shared" si="67"/>
        <v>1</v>
      </c>
      <c r="FY48" s="45"/>
      <c r="FZ48" s="44">
        <f t="shared" si="68"/>
        <v>315.52775495499998</v>
      </c>
      <c r="GA48" s="25">
        <v>304.31050991000001</v>
      </c>
      <c r="GB48" s="26">
        <v>326.745</v>
      </c>
      <c r="GD48" s="44">
        <f t="shared" si="69"/>
        <v>1861.18326828</v>
      </c>
      <c r="GE48" s="25">
        <v>1858.6295365599999</v>
      </c>
      <c r="GF48" s="26">
        <v>1863.7370000000001</v>
      </c>
      <c r="GH48" s="44">
        <f t="shared" si="70"/>
        <v>829.58235467999998</v>
      </c>
      <c r="GI48" s="25">
        <v>784.89070935999996</v>
      </c>
      <c r="GJ48" s="26">
        <v>874.274</v>
      </c>
      <c r="GL48" s="44">
        <f t="shared" si="71"/>
        <v>2690.7656229599997</v>
      </c>
      <c r="GM48" s="45">
        <v>2643.52024592</v>
      </c>
      <c r="GN48" s="46">
        <v>2738.011</v>
      </c>
      <c r="GP48" s="44">
        <f t="shared" si="72"/>
        <v>1804.5006309549999</v>
      </c>
      <c r="GQ48" s="25">
        <v>1797.38626191</v>
      </c>
      <c r="GR48" s="26">
        <v>1811.615</v>
      </c>
      <c r="GS48" s="25"/>
      <c r="GT48" s="44">
        <f t="shared" si="73"/>
        <v>2326.0968109750002</v>
      </c>
      <c r="GU48" s="25">
        <v>2308.7446219499998</v>
      </c>
      <c r="GV48" s="26">
        <v>2343.4490000000001</v>
      </c>
      <c r="GW48" s="25"/>
      <c r="GX48" s="61">
        <v>0.4670628633266608</v>
      </c>
      <c r="GY48" s="62"/>
      <c r="GZ48" s="121"/>
    </row>
    <row r="49" spans="1:222" ht="13.5" customHeight="1">
      <c r="A49" s="1"/>
      <c r="B49" s="23" t="s">
        <v>228</v>
      </c>
      <c r="C49" s="24">
        <v>6490.7640000000001</v>
      </c>
      <c r="D49" s="25">
        <f t="shared" si="0"/>
        <v>6378.9614999999994</v>
      </c>
      <c r="E49" s="25">
        <v>5645.6859999999997</v>
      </c>
      <c r="F49" s="25">
        <v>825.21</v>
      </c>
      <c r="G49" s="25">
        <v>4644.2309999999998</v>
      </c>
      <c r="H49" s="25">
        <f t="shared" si="1"/>
        <v>7315.9740000000002</v>
      </c>
      <c r="I49" s="26">
        <f t="shared" si="2"/>
        <v>6470.8959999999997</v>
      </c>
      <c r="J49" s="25"/>
      <c r="K49" s="27">
        <v>138.72300000000001</v>
      </c>
      <c r="L49" s="28">
        <v>17.57</v>
      </c>
      <c r="M49" s="28">
        <v>3.5999999999999997E-2</v>
      </c>
      <c r="N49" s="29">
        <f t="shared" si="3"/>
        <v>156.32900000000001</v>
      </c>
      <c r="O49" s="28">
        <v>66.024999999999991</v>
      </c>
      <c r="P49" s="29">
        <f t="shared" si="4"/>
        <v>90.304000000000016</v>
      </c>
      <c r="Q49" s="28">
        <v>2.0170000000000003</v>
      </c>
      <c r="R49" s="29">
        <f t="shared" si="5"/>
        <v>88.28700000000002</v>
      </c>
      <c r="S49" s="28">
        <v>4.8959999999999999</v>
      </c>
      <c r="T49" s="28">
        <v>23.756</v>
      </c>
      <c r="U49" s="28">
        <v>0</v>
      </c>
      <c r="V49" s="29">
        <f t="shared" si="6"/>
        <v>116.93900000000002</v>
      </c>
      <c r="W49" s="28">
        <v>26.978999999999999</v>
      </c>
      <c r="X49" s="30">
        <f t="shared" si="7"/>
        <v>89.960000000000022</v>
      </c>
      <c r="Y49" s="28"/>
      <c r="Z49" s="31">
        <f t="shared" si="8"/>
        <v>2.1746956773449726E-2</v>
      </c>
      <c r="AA49" s="32">
        <f t="shared" si="9"/>
        <v>2.7543668354167057E-3</v>
      </c>
      <c r="AB49" s="33">
        <f t="shared" si="10"/>
        <v>0.35692854941858893</v>
      </c>
      <c r="AC49" s="33">
        <f t="shared" si="11"/>
        <v>0.40952085594665838</v>
      </c>
      <c r="AD49" s="33">
        <f t="shared" si="12"/>
        <v>0.4223464616290003</v>
      </c>
      <c r="AE49" s="32">
        <f t="shared" si="13"/>
        <v>1.0350430865588386E-2</v>
      </c>
      <c r="AF49" s="32">
        <f t="shared" si="14"/>
        <v>1.4102609021860382E-2</v>
      </c>
      <c r="AG49" s="32">
        <f>X49/DV49</f>
        <v>2.7954152827739998E-2</v>
      </c>
      <c r="AH49" s="32">
        <f>(P49+S49+T49)/DV49</f>
        <v>3.6964364203831028E-2</v>
      </c>
      <c r="AI49" s="32">
        <f>R49/DV49</f>
        <v>2.7434285134534029E-2</v>
      </c>
      <c r="AJ49" s="34">
        <f>X49/FZ49</f>
        <v>0.12865911912266956</v>
      </c>
      <c r="AK49" s="35"/>
      <c r="AL49" s="36">
        <f t="shared" si="15"/>
        <v>5.6512924195940596E-2</v>
      </c>
      <c r="AM49" s="33">
        <f t="shared" si="16"/>
        <v>8.820139331032098E-2</v>
      </c>
      <c r="AN49" s="34">
        <f t="shared" si="17"/>
        <v>5.7663477057427609E-2</v>
      </c>
      <c r="AO49" s="28"/>
      <c r="AP49" s="36">
        <f t="shared" si="18"/>
        <v>0.82261588759984172</v>
      </c>
      <c r="AQ49" s="33">
        <f t="shared" si="19"/>
        <v>0.81350088562788503</v>
      </c>
      <c r="AR49" s="33">
        <f t="shared" si="20"/>
        <v>5.0807270145702417E-2</v>
      </c>
      <c r="AS49" s="33">
        <f t="shared" si="21"/>
        <v>0.20748173866743577</v>
      </c>
      <c r="AT49" s="33">
        <f t="shared" si="22"/>
        <v>0.11322781108664555</v>
      </c>
      <c r="AU49" s="37">
        <v>1.94</v>
      </c>
      <c r="AV49" s="38">
        <v>1.36</v>
      </c>
      <c r="AW49" s="28"/>
      <c r="AX49" s="36">
        <f>GB49/C49</f>
        <v>0.11166790226851568</v>
      </c>
      <c r="AY49" s="33">
        <v>0.10710000000000001</v>
      </c>
      <c r="AZ49" s="33">
        <f t="shared" si="23"/>
        <v>0.19872427358579656</v>
      </c>
      <c r="BA49" s="33">
        <f t="shared" si="24"/>
        <v>0.21352594451682461</v>
      </c>
      <c r="BB49" s="34">
        <f t="shared" si="25"/>
        <v>0.2372086180064695</v>
      </c>
      <c r="BC49" s="33"/>
      <c r="BD49" s="36">
        <f t="shared" si="26"/>
        <v>0.18607087878897541</v>
      </c>
      <c r="BE49" s="33">
        <f t="shared" si="27"/>
        <v>0.20110346209841523</v>
      </c>
      <c r="BF49" s="34">
        <f t="shared" si="28"/>
        <v>0.22487382840663303</v>
      </c>
      <c r="BG49" s="25"/>
      <c r="BH49" s="39">
        <v>0.02</v>
      </c>
      <c r="BI49" s="63">
        <f t="shared" si="74"/>
        <v>1.125E-2</v>
      </c>
      <c r="BJ49" s="64">
        <f t="shared" si="75"/>
        <v>1.4999999999999999E-2</v>
      </c>
      <c r="BK49" s="39"/>
      <c r="BL49" s="33"/>
      <c r="BM49" s="39">
        <f t="shared" si="31"/>
        <v>3.4820878788975385E-2</v>
      </c>
      <c r="BN49" s="34">
        <f t="shared" si="32"/>
        <v>3.1103462098415247E-2</v>
      </c>
      <c r="BO49" s="34">
        <f t="shared" si="33"/>
        <v>2.9873828406633024E-2</v>
      </c>
      <c r="BP49" s="28"/>
      <c r="BQ49" s="31">
        <f>Q49/GD49</f>
        <v>3.6708153978421364E-4</v>
      </c>
      <c r="BR49" s="33">
        <f t="shared" si="34"/>
        <v>1.6955849221560914E-2</v>
      </c>
      <c r="BS49" s="32">
        <f>FC49/E49</f>
        <v>1.1138593255097787E-2</v>
      </c>
      <c r="BT49" s="33">
        <f t="shared" si="35"/>
        <v>8.349764650427878E-2</v>
      </c>
      <c r="BU49" s="33">
        <f t="shared" si="36"/>
        <v>0.80669204769801228</v>
      </c>
      <c r="BV49" s="34">
        <f t="shared" si="37"/>
        <v>0.8313439128058927</v>
      </c>
      <c r="BW49" s="28"/>
      <c r="BX49" s="27">
        <v>81.045000000000002</v>
      </c>
      <c r="BY49" s="28">
        <v>164.03</v>
      </c>
      <c r="BZ49" s="29">
        <f t="shared" si="38"/>
        <v>245.07499999999999</v>
      </c>
      <c r="CA49" s="25">
        <v>5645.6859999999997</v>
      </c>
      <c r="CB49" s="28">
        <v>15.058</v>
      </c>
      <c r="CC49" s="28">
        <v>13.266999999999999</v>
      </c>
      <c r="CD49" s="29">
        <f t="shared" si="39"/>
        <v>5617.3609999999999</v>
      </c>
      <c r="CE49" s="28">
        <v>489.86</v>
      </c>
      <c r="CF49" s="28">
        <v>115.36199999999997</v>
      </c>
      <c r="CG49" s="29">
        <f t="shared" si="40"/>
        <v>605.22199999999998</v>
      </c>
      <c r="CH49" s="28">
        <v>0</v>
      </c>
      <c r="CI49" s="28">
        <v>0</v>
      </c>
      <c r="CJ49" s="28">
        <v>18.648</v>
      </c>
      <c r="CK49" s="28">
        <v>4.4580000000004496</v>
      </c>
      <c r="CL49" s="29">
        <f t="shared" si="41"/>
        <v>6490.7640000000001</v>
      </c>
      <c r="CM49" s="28">
        <v>0</v>
      </c>
      <c r="CN49" s="25">
        <v>4644.2309999999998</v>
      </c>
      <c r="CO49" s="29">
        <f t="shared" si="42"/>
        <v>4644.2309999999998</v>
      </c>
      <c r="CP49" s="28">
        <v>934.11</v>
      </c>
      <c r="CQ49" s="28">
        <v>57.010000000000446</v>
      </c>
      <c r="CR49" s="29">
        <f t="shared" si="43"/>
        <v>991.12000000000046</v>
      </c>
      <c r="CS49" s="28">
        <v>130.60300000000001</v>
      </c>
      <c r="CT49" s="28">
        <v>724.81</v>
      </c>
      <c r="CU49" s="42">
        <f t="shared" si="44"/>
        <v>6490.764000000001</v>
      </c>
      <c r="CV49" s="28"/>
      <c r="CW49" s="43">
        <v>734.93499999999995</v>
      </c>
      <c r="CX49" s="28"/>
      <c r="CY49" s="24">
        <v>330</v>
      </c>
      <c r="CZ49" s="25">
        <v>250</v>
      </c>
      <c r="DA49" s="25">
        <v>200</v>
      </c>
      <c r="DB49" s="25">
        <v>100</v>
      </c>
      <c r="DC49" s="25">
        <v>100</v>
      </c>
      <c r="DD49" s="25">
        <v>80</v>
      </c>
      <c r="DE49" s="26">
        <f t="shared" si="45"/>
        <v>1060</v>
      </c>
      <c r="DF49" s="34">
        <f t="shared" si="46"/>
        <v>0.16330897256470886</v>
      </c>
      <c r="DG49" s="25"/>
      <c r="DH49" s="44" t="s">
        <v>229</v>
      </c>
      <c r="DI49" s="45">
        <v>23.4</v>
      </c>
      <c r="DJ49" s="46">
        <v>1</v>
      </c>
      <c r="DK49" s="45" t="s">
        <v>170</v>
      </c>
      <c r="DL49" s="47" t="s">
        <v>171</v>
      </c>
      <c r="DM49" s="48" t="s">
        <v>230</v>
      </c>
      <c r="DN49" s="39" t="s">
        <v>178</v>
      </c>
      <c r="DO49" s="65" t="s">
        <v>181</v>
      </c>
      <c r="DP49" s="66" t="s">
        <v>182</v>
      </c>
      <c r="DQ49" s="25"/>
      <c r="DR49" s="24">
        <v>671.29</v>
      </c>
      <c r="DS49" s="25">
        <v>721.29</v>
      </c>
      <c r="DT49" s="26">
        <v>801.29</v>
      </c>
      <c r="DU49" s="25"/>
      <c r="DV49" s="44">
        <f t="shared" si="47"/>
        <v>3218.1264999999999</v>
      </c>
      <c r="DW49" s="25">
        <v>3058.2559999999999</v>
      </c>
      <c r="DX49" s="26">
        <v>3377.9969999999998</v>
      </c>
      <c r="DY49" s="25"/>
      <c r="DZ49" s="24">
        <v>668.428</v>
      </c>
      <c r="EA49" s="25">
        <v>722.43</v>
      </c>
      <c r="EB49" s="25">
        <v>807.82100000000003</v>
      </c>
      <c r="EC49" s="67">
        <v>3592.33</v>
      </c>
      <c r="ED49" s="25"/>
      <c r="EE49" s="24">
        <v>48.491999999999997</v>
      </c>
      <c r="EF49" s="25">
        <v>39.460999999999999</v>
      </c>
      <c r="EG49" s="25">
        <v>80.337999999999994</v>
      </c>
      <c r="EH49" s="25">
        <v>136.607</v>
      </c>
      <c r="EI49" s="25">
        <v>520.67200000000003</v>
      </c>
      <c r="EJ49" s="25">
        <v>246.148</v>
      </c>
      <c r="EK49" s="25">
        <v>19.585999999999999</v>
      </c>
      <c r="EL49" s="25">
        <v>5.1999999999679858E-2</v>
      </c>
      <c r="EM49" s="26">
        <v>4554.33</v>
      </c>
      <c r="EN49" s="26">
        <f t="shared" si="48"/>
        <v>5645.6859999999997</v>
      </c>
      <c r="EO49" s="45"/>
      <c r="EP49" s="36">
        <f t="shared" si="49"/>
        <v>8.589213073486552E-3</v>
      </c>
      <c r="EQ49" s="33">
        <f t="shared" si="50"/>
        <v>6.9895846138095527E-3</v>
      </c>
      <c r="ER49" s="33">
        <f t="shared" si="51"/>
        <v>1.4229980200811735E-2</v>
      </c>
      <c r="ES49" s="33">
        <f t="shared" si="52"/>
        <v>2.4196705236529274E-2</v>
      </c>
      <c r="ET49" s="33">
        <f t="shared" si="53"/>
        <v>9.2224753555192412E-2</v>
      </c>
      <c r="EU49" s="33">
        <f t="shared" si="54"/>
        <v>4.3599307506651981E-2</v>
      </c>
      <c r="EV49" s="33">
        <f t="shared" si="55"/>
        <v>3.4691975430443706E-3</v>
      </c>
      <c r="EW49" s="33">
        <f t="shared" si="56"/>
        <v>9.2105724618194962E-6</v>
      </c>
      <c r="EX49" s="33">
        <f t="shared" si="57"/>
        <v>0.80669204769801228</v>
      </c>
      <c r="EY49" s="39">
        <f t="shared" si="58"/>
        <v>1</v>
      </c>
      <c r="EZ49" s="45"/>
      <c r="FA49" s="27">
        <v>6.4209999999999994</v>
      </c>
      <c r="FB49" s="28">
        <v>56.463999999999999</v>
      </c>
      <c r="FC49" s="42">
        <f t="shared" si="59"/>
        <v>62.884999999999998</v>
      </c>
      <c r="FE49" s="27">
        <f>CB49</f>
        <v>15.058</v>
      </c>
      <c r="FF49" s="28">
        <f>CC49</f>
        <v>13.266999999999999</v>
      </c>
      <c r="FG49" s="42">
        <f t="shared" si="60"/>
        <v>28.324999999999999</v>
      </c>
      <c r="FI49" s="53">
        <v>5260.2889999999998</v>
      </c>
      <c r="FJ49" s="54">
        <v>317.97199999999998</v>
      </c>
      <c r="FK49" s="55">
        <v>62.039000000000001</v>
      </c>
      <c r="FL49" s="56">
        <f t="shared" si="61"/>
        <v>5640.2999999999993</v>
      </c>
      <c r="FM49" s="57">
        <f t="shared" si="62"/>
        <v>0.93262574685743671</v>
      </c>
      <c r="FN49" s="58">
        <f t="shared" si="63"/>
        <v>5.6375015513359224E-2</v>
      </c>
      <c r="FO49" s="59">
        <f t="shared" si="64"/>
        <v>1.0999237629204121E-2</v>
      </c>
      <c r="FP49" s="61">
        <f t="shared" si="65"/>
        <v>1</v>
      </c>
      <c r="FR49" s="24">
        <f>FV49*E49</f>
        <v>4554.33</v>
      </c>
      <c r="FS49" s="25">
        <f>E49*FW49</f>
        <v>1091.3559999999998</v>
      </c>
      <c r="FT49" s="26">
        <f t="shared" si="66"/>
        <v>5645.6859999999997</v>
      </c>
      <c r="FV49" s="36">
        <v>0.80669204769801228</v>
      </c>
      <c r="FW49" s="33">
        <v>0.19330795230198772</v>
      </c>
      <c r="FX49" s="34">
        <f t="shared" si="67"/>
        <v>1</v>
      </c>
      <c r="FY49" s="45"/>
      <c r="FZ49" s="44">
        <f t="shared" si="68"/>
        <v>699.21199999999999</v>
      </c>
      <c r="GA49" s="25">
        <v>673.61399999999992</v>
      </c>
      <c r="GB49" s="26">
        <v>724.81</v>
      </c>
      <c r="GD49" s="44">
        <f t="shared" si="69"/>
        <v>5494.692</v>
      </c>
      <c r="GE49" s="25">
        <v>5343.6980000000003</v>
      </c>
      <c r="GF49" s="26">
        <v>5645.6859999999997</v>
      </c>
      <c r="GH49" s="44">
        <f t="shared" si="70"/>
        <v>713.96299999999997</v>
      </c>
      <c r="GI49" s="25">
        <v>602.71600000000001</v>
      </c>
      <c r="GJ49" s="26">
        <v>825.21</v>
      </c>
      <c r="GL49" s="44">
        <f t="shared" si="71"/>
        <v>6208.6550000000007</v>
      </c>
      <c r="GM49" s="45">
        <v>5946.4140000000007</v>
      </c>
      <c r="GN49" s="46">
        <v>6470.8959999999997</v>
      </c>
      <c r="GP49" s="44">
        <f t="shared" si="72"/>
        <v>4517.63</v>
      </c>
      <c r="GQ49" s="25">
        <v>4391.0290000000005</v>
      </c>
      <c r="GR49" s="26">
        <v>4644.2309999999998</v>
      </c>
      <c r="GS49" s="25"/>
      <c r="GT49" s="44">
        <f t="shared" si="73"/>
        <v>6378.9614999999994</v>
      </c>
      <c r="GU49" s="25">
        <v>6267.1589999999997</v>
      </c>
      <c r="GV49" s="26">
        <v>6490.7640000000001</v>
      </c>
      <c r="GW49" s="25"/>
      <c r="GX49" s="61">
        <v>0.52043133905346117</v>
      </c>
      <c r="GY49" s="62"/>
      <c r="GZ49" s="121"/>
      <c r="HA49" s="122"/>
    </row>
    <row r="50" spans="1:222" ht="13.5" customHeight="1">
      <c r="A50" s="1"/>
      <c r="B50" s="70" t="s">
        <v>231</v>
      </c>
      <c r="C50" s="71">
        <v>3820.877</v>
      </c>
      <c r="D50" s="72">
        <f t="shared" si="0"/>
        <v>3742.7098985749999</v>
      </c>
      <c r="E50" s="72">
        <v>3252.6880000000001</v>
      </c>
      <c r="F50" s="72">
        <v>1066.4469999999999</v>
      </c>
      <c r="G50" s="72">
        <v>2785.6120000000001</v>
      </c>
      <c r="H50" s="72">
        <f t="shared" si="1"/>
        <v>4887.3239999999996</v>
      </c>
      <c r="I50" s="73">
        <f t="shared" si="2"/>
        <v>4319.1350000000002</v>
      </c>
      <c r="J50" s="25"/>
      <c r="K50" s="74">
        <v>89.093999999999994</v>
      </c>
      <c r="L50" s="75">
        <v>18.682000000000002</v>
      </c>
      <c r="M50" s="75">
        <v>0.57399999999999995</v>
      </c>
      <c r="N50" s="76">
        <f t="shared" si="3"/>
        <v>108.35</v>
      </c>
      <c r="O50" s="75">
        <v>53.528999999999996</v>
      </c>
      <c r="P50" s="76">
        <f t="shared" si="4"/>
        <v>54.820999999999998</v>
      </c>
      <c r="Q50" s="75">
        <v>2.77</v>
      </c>
      <c r="R50" s="76">
        <f t="shared" si="5"/>
        <v>52.050999999999995</v>
      </c>
      <c r="S50" s="75">
        <v>2.6320000000000001</v>
      </c>
      <c r="T50" s="75">
        <v>-0.56299999999999994</v>
      </c>
      <c r="U50" s="75">
        <v>0</v>
      </c>
      <c r="V50" s="76">
        <f t="shared" si="6"/>
        <v>54.11999999999999</v>
      </c>
      <c r="W50" s="75">
        <v>12.026</v>
      </c>
      <c r="X50" s="77">
        <f t="shared" si="7"/>
        <v>42.093999999999994</v>
      </c>
      <c r="Y50" s="28"/>
      <c r="Z50" s="78">
        <f t="shared" si="8"/>
        <v>2.3804676935800358E-2</v>
      </c>
      <c r="AA50" s="79">
        <f t="shared" si="9"/>
        <v>4.9915704145579087E-3</v>
      </c>
      <c r="AB50" s="80">
        <f t="shared" si="10"/>
        <v>0.48478069897390846</v>
      </c>
      <c r="AC50" s="80">
        <f t="shared" si="11"/>
        <v>0.48232145753365407</v>
      </c>
      <c r="AD50" s="80">
        <f t="shared" si="12"/>
        <v>0.49403784033225656</v>
      </c>
      <c r="AE50" s="79">
        <f t="shared" si="13"/>
        <v>1.430220387115246E-2</v>
      </c>
      <c r="AF50" s="79">
        <f t="shared" si="14"/>
        <v>1.1246931004731857E-2</v>
      </c>
      <c r="AG50" s="79">
        <f>X50/DV50</f>
        <v>2.198645775452256E-2</v>
      </c>
      <c r="AH50" s="79">
        <f>(P50+S50+T50)/DV50</f>
        <v>2.9714676240195477E-2</v>
      </c>
      <c r="AI50" s="79">
        <f>R50/DV50</f>
        <v>2.7187178994171467E-2</v>
      </c>
      <c r="AJ50" s="81">
        <f>X50/FZ50</f>
        <v>9.3651586463748202E-2</v>
      </c>
      <c r="AK50" s="35"/>
      <c r="AL50" s="82">
        <f t="shared" si="15"/>
        <v>3.2659094451834195E-2</v>
      </c>
      <c r="AM50" s="80">
        <f t="shared" si="16"/>
        <v>5.1848032894075254E-2</v>
      </c>
      <c r="AN50" s="81">
        <f t="shared" si="17"/>
        <v>5.0085620329992087E-2</v>
      </c>
      <c r="AO50" s="28"/>
      <c r="AP50" s="82">
        <f t="shared" si="18"/>
        <v>0.85640307339652622</v>
      </c>
      <c r="AQ50" s="80">
        <f t="shared" si="19"/>
        <v>0.83892527739004874</v>
      </c>
      <c r="AR50" s="80">
        <f t="shared" si="20"/>
        <v>2.7391124357052061E-2</v>
      </c>
      <c r="AS50" s="80">
        <f t="shared" si="21"/>
        <v>0.25853341725734691</v>
      </c>
      <c r="AT50" s="80">
        <f t="shared" si="22"/>
        <v>0.11258748650375294</v>
      </c>
      <c r="AU50" s="83">
        <v>1.61</v>
      </c>
      <c r="AV50" s="84">
        <v>1.3714</v>
      </c>
      <c r="AW50" s="28"/>
      <c r="AX50" s="82">
        <f>GB50/C50</f>
        <v>0.12208793949661295</v>
      </c>
      <c r="AY50" s="80">
        <v>0.125</v>
      </c>
      <c r="AZ50" s="80">
        <f t="shared" si="23"/>
        <v>0.23767715192424979</v>
      </c>
      <c r="BA50" s="80">
        <f t="shared" si="24"/>
        <v>0.25835133710292646</v>
      </c>
      <c r="BB50" s="81">
        <f t="shared" si="25"/>
        <v>0.27902552228160304</v>
      </c>
      <c r="BC50" s="33"/>
      <c r="BD50" s="82">
        <f t="shared" si="26"/>
        <v>0.20134624733555212</v>
      </c>
      <c r="BE50" s="80">
        <f t="shared" si="27"/>
        <v>0.22166754290063503</v>
      </c>
      <c r="BF50" s="81">
        <f t="shared" si="28"/>
        <v>0.24293297140104311</v>
      </c>
      <c r="BG50" s="25"/>
      <c r="BH50" s="85">
        <v>2.1000000000000001E-2</v>
      </c>
      <c r="BI50" s="82">
        <f t="shared" si="74"/>
        <v>1.18125E-2</v>
      </c>
      <c r="BJ50" s="81">
        <f t="shared" si="75"/>
        <v>1.575E-2</v>
      </c>
      <c r="BK50" s="85">
        <v>1.4999999999999999E-2</v>
      </c>
      <c r="BL50" s="33"/>
      <c r="BM50" s="85">
        <f t="shared" si="31"/>
        <v>4.9533747335552103E-2</v>
      </c>
      <c r="BN50" s="81">
        <f t="shared" si="32"/>
        <v>5.0917542900635021E-2</v>
      </c>
      <c r="BO50" s="81">
        <f t="shared" si="33"/>
        <v>4.6932971401043105E-2</v>
      </c>
      <c r="BP50" s="28"/>
      <c r="BQ50" s="78">
        <f>Q50/GD50</f>
        <v>8.6528621301938191E-4</v>
      </c>
      <c r="BR50" s="80">
        <f t="shared" si="34"/>
        <v>4.8690455264545622E-2</v>
      </c>
      <c r="BS50" s="79">
        <f>FC50/E50</f>
        <v>1.2181309735209771E-2</v>
      </c>
      <c r="BT50" s="80">
        <f t="shared" si="35"/>
        <v>8.2678980942225713E-2</v>
      </c>
      <c r="BU50" s="80">
        <f t="shared" si="36"/>
        <v>0.77560866581731791</v>
      </c>
      <c r="BV50" s="81">
        <f t="shared" si="37"/>
        <v>0.83101361730994749</v>
      </c>
      <c r="BW50" s="28"/>
      <c r="BX50" s="74">
        <v>81.708517549999996</v>
      </c>
      <c r="BY50" s="75">
        <v>39.472558120000002</v>
      </c>
      <c r="BZ50" s="76">
        <f t="shared" si="38"/>
        <v>121.18107567</v>
      </c>
      <c r="CA50" s="72">
        <v>3252.6880000000001</v>
      </c>
      <c r="CB50" s="75">
        <v>6.8449999999999998</v>
      </c>
      <c r="CC50" s="75">
        <v>5.899</v>
      </c>
      <c r="CD50" s="76">
        <f t="shared" si="39"/>
        <v>3239.9440000000004</v>
      </c>
      <c r="CE50" s="75">
        <v>309.00186200000002</v>
      </c>
      <c r="CF50" s="75">
        <v>118.56886787000001</v>
      </c>
      <c r="CG50" s="76">
        <f t="shared" si="40"/>
        <v>427.57072987000004</v>
      </c>
      <c r="CH50" s="75">
        <v>6.6</v>
      </c>
      <c r="CI50" s="75">
        <v>0</v>
      </c>
      <c r="CJ50" s="75">
        <v>17.983879810000001</v>
      </c>
      <c r="CK50" s="75">
        <v>7.597314649999344</v>
      </c>
      <c r="CL50" s="76">
        <f t="shared" si="41"/>
        <v>3820.8769999999995</v>
      </c>
      <c r="CM50" s="75">
        <v>50.429083329999997</v>
      </c>
      <c r="CN50" s="72">
        <v>2785.6120000000001</v>
      </c>
      <c r="CO50" s="76">
        <f t="shared" si="42"/>
        <v>2836.0410833300002</v>
      </c>
      <c r="CP50" s="75">
        <v>404.17180439999998</v>
      </c>
      <c r="CQ50" s="75">
        <v>33.940945269999816</v>
      </c>
      <c r="CR50" s="76">
        <f t="shared" si="43"/>
        <v>438.1127496699998</v>
      </c>
      <c r="CS50" s="75">
        <v>80.240167</v>
      </c>
      <c r="CT50" s="75">
        <v>466.483</v>
      </c>
      <c r="CU50" s="86">
        <f t="shared" si="44"/>
        <v>3820.877</v>
      </c>
      <c r="CV50" s="28"/>
      <c r="CW50" s="87">
        <v>430.18293767</v>
      </c>
      <c r="CX50" s="28"/>
      <c r="CY50" s="71">
        <v>140</v>
      </c>
      <c r="CZ50" s="72">
        <v>150</v>
      </c>
      <c r="DA50" s="72">
        <v>90</v>
      </c>
      <c r="DB50" s="72">
        <v>50</v>
      </c>
      <c r="DC50" s="72">
        <v>100</v>
      </c>
      <c r="DD50" s="72">
        <v>0</v>
      </c>
      <c r="DE50" s="73">
        <f t="shared" si="45"/>
        <v>530</v>
      </c>
      <c r="DF50" s="81">
        <f t="shared" si="46"/>
        <v>0.13871160992620279</v>
      </c>
      <c r="DG50" s="25"/>
      <c r="DH50" s="88" t="s">
        <v>232</v>
      </c>
      <c r="DI50" s="89">
        <v>25.6</v>
      </c>
      <c r="DJ50" s="90">
        <v>2</v>
      </c>
      <c r="DK50" s="89" t="s">
        <v>170</v>
      </c>
      <c r="DL50" s="91" t="s">
        <v>171</v>
      </c>
      <c r="DM50" s="89"/>
      <c r="DN50" s="85" t="s">
        <v>178</v>
      </c>
      <c r="DO50" s="82"/>
      <c r="DP50" s="81"/>
      <c r="DQ50" s="25"/>
      <c r="DR50" s="71">
        <v>459.85300000000001</v>
      </c>
      <c r="DS50" s="72">
        <v>499.85300000000001</v>
      </c>
      <c r="DT50" s="73">
        <v>539.85299999999995</v>
      </c>
      <c r="DU50" s="25"/>
      <c r="DV50" s="88">
        <f t="shared" si="47"/>
        <v>1914.5421454413849</v>
      </c>
      <c r="DW50" s="72">
        <v>1894.3042908827699</v>
      </c>
      <c r="DX50" s="73">
        <v>1934.78</v>
      </c>
      <c r="DY50" s="25"/>
      <c r="DZ50" s="71">
        <v>457.65699999999998</v>
      </c>
      <c r="EA50" s="72">
        <v>503.84699999999998</v>
      </c>
      <c r="EB50" s="72">
        <v>552.18299999999999</v>
      </c>
      <c r="EC50" s="92">
        <v>2272.9850000000001</v>
      </c>
      <c r="ED50" s="25"/>
      <c r="EE50" s="71">
        <v>134.24072609999999</v>
      </c>
      <c r="EF50" s="72">
        <v>12.42482006</v>
      </c>
      <c r="EG50" s="72">
        <v>82.775000000000006</v>
      </c>
      <c r="EH50" s="72">
        <v>102.45399999999999</v>
      </c>
      <c r="EI50" s="72">
        <v>304.65716678000001</v>
      </c>
      <c r="EJ50" s="72">
        <v>80.061510409999997</v>
      </c>
      <c r="EK50" s="72">
        <v>13.262</v>
      </c>
      <c r="EL50" s="72">
        <v>-2.2335000039674924E-4</v>
      </c>
      <c r="EM50" s="73">
        <v>2522.8130000000001</v>
      </c>
      <c r="EN50" s="92">
        <f t="shared" si="48"/>
        <v>3252.6879999999996</v>
      </c>
      <c r="EO50" s="45"/>
      <c r="EP50" s="82">
        <f t="shared" si="49"/>
        <v>4.1270704752500088E-2</v>
      </c>
      <c r="EQ50" s="80">
        <f t="shared" si="50"/>
        <v>3.819862237017507E-3</v>
      </c>
      <c r="ER50" s="80">
        <f t="shared" si="51"/>
        <v>2.5448183164201429E-2</v>
      </c>
      <c r="ES50" s="80">
        <f t="shared" si="52"/>
        <v>3.1498256211478018E-2</v>
      </c>
      <c r="ET50" s="80">
        <f t="shared" si="53"/>
        <v>9.3663200030251914E-2</v>
      </c>
      <c r="EU50" s="80">
        <f t="shared" si="54"/>
        <v>2.4613953262655381E-2</v>
      </c>
      <c r="EV50" s="80">
        <f t="shared" si="55"/>
        <v>4.0772431908624503E-3</v>
      </c>
      <c r="EW50" s="80">
        <f t="shared" si="56"/>
        <v>-6.8666284745647059E-8</v>
      </c>
      <c r="EX50" s="80">
        <f t="shared" si="57"/>
        <v>0.77560866581731802</v>
      </c>
      <c r="EY50" s="85">
        <f t="shared" si="58"/>
        <v>1</v>
      </c>
      <c r="EZ50" s="45"/>
      <c r="FA50" s="74">
        <v>6.7270000000000003</v>
      </c>
      <c r="FB50" s="75">
        <v>32.895000000000003</v>
      </c>
      <c r="FC50" s="86">
        <f t="shared" si="59"/>
        <v>39.622</v>
      </c>
      <c r="FE50" s="74">
        <f>CB50</f>
        <v>6.8449999999999998</v>
      </c>
      <c r="FF50" s="75">
        <f>CC50</f>
        <v>5.899</v>
      </c>
      <c r="FG50" s="86">
        <f t="shared" si="60"/>
        <v>12.744</v>
      </c>
      <c r="FI50" s="93">
        <v>2943.3530000000001</v>
      </c>
      <c r="FJ50" s="94">
        <v>271.47000000000003</v>
      </c>
      <c r="FK50" s="95">
        <v>37.857999999999997</v>
      </c>
      <c r="FL50" s="96">
        <f t="shared" si="61"/>
        <v>3252.6810000000005</v>
      </c>
      <c r="FM50" s="97">
        <f t="shared" si="62"/>
        <v>0.90490060353290092</v>
      </c>
      <c r="FN50" s="98">
        <f t="shared" si="63"/>
        <v>8.3460382373801795E-2</v>
      </c>
      <c r="FO50" s="99">
        <f t="shared" si="64"/>
        <v>1.1639014093297187E-2</v>
      </c>
      <c r="FP50" s="100">
        <f t="shared" si="65"/>
        <v>0.99999999999999989</v>
      </c>
      <c r="FR50" s="71">
        <f>FV50*E50</f>
        <v>2522.8130000000001</v>
      </c>
      <c r="FS50" s="72">
        <f>E50*FW50</f>
        <v>729.87499999999989</v>
      </c>
      <c r="FT50" s="73">
        <f t="shared" si="66"/>
        <v>3252.6880000000001</v>
      </c>
      <c r="FV50" s="82">
        <v>0.77560866581731791</v>
      </c>
      <c r="FW50" s="80">
        <v>0.22439133418268209</v>
      </c>
      <c r="FX50" s="81">
        <f t="shared" si="67"/>
        <v>1</v>
      </c>
      <c r="FY50" s="45"/>
      <c r="FZ50" s="88">
        <f t="shared" si="68"/>
        <v>449.47450000000003</v>
      </c>
      <c r="GA50" s="72">
        <v>432.46600000000001</v>
      </c>
      <c r="GB50" s="73">
        <v>466.483</v>
      </c>
      <c r="GD50" s="88">
        <f t="shared" si="69"/>
        <v>3201.2529014350002</v>
      </c>
      <c r="GE50" s="72">
        <v>3149.8178028699999</v>
      </c>
      <c r="GF50" s="73">
        <v>3252.6880000000001</v>
      </c>
      <c r="GH50" s="88">
        <f t="shared" si="70"/>
        <v>1011.432</v>
      </c>
      <c r="GI50" s="72">
        <v>956.41700000000003</v>
      </c>
      <c r="GJ50" s="73">
        <v>1066.4469999999999</v>
      </c>
      <c r="GL50" s="88">
        <f t="shared" si="71"/>
        <v>4212.684901435</v>
      </c>
      <c r="GM50" s="89">
        <v>4106.2348028699998</v>
      </c>
      <c r="GN50" s="90">
        <v>4319.1350000000002</v>
      </c>
      <c r="GP50" s="88">
        <f t="shared" si="72"/>
        <v>2719.17974804</v>
      </c>
      <c r="GQ50" s="72">
        <v>2652.74749608</v>
      </c>
      <c r="GR50" s="73">
        <v>2785.6120000000001</v>
      </c>
      <c r="GS50" s="25"/>
      <c r="GT50" s="88">
        <f t="shared" si="73"/>
        <v>3742.7098985749999</v>
      </c>
      <c r="GU50" s="72">
        <v>3664.5427971499998</v>
      </c>
      <c r="GV50" s="73">
        <v>3820.877</v>
      </c>
      <c r="GW50" s="25"/>
      <c r="GX50" s="100">
        <v>0.50637065783588431</v>
      </c>
      <c r="GY50" s="62"/>
      <c r="GZ50" s="121"/>
    </row>
    <row r="51" spans="1:222" ht="13.5" customHeight="1">
      <c r="A51" s="1"/>
      <c r="B51" s="101" t="s">
        <v>233</v>
      </c>
      <c r="C51" s="25">
        <f t="shared" ref="C51:I51" si="76">SUM(C5:C50)</f>
        <v>382424.83599999989</v>
      </c>
      <c r="D51" s="25">
        <f t="shared" si="76"/>
        <v>371050.27447547496</v>
      </c>
      <c r="E51" s="25">
        <f t="shared" si="76"/>
        <v>309535.72900000005</v>
      </c>
      <c r="F51" s="25">
        <f t="shared" si="76"/>
        <v>116117.91508539999</v>
      </c>
      <c r="G51" s="25">
        <f t="shared" si="76"/>
        <v>254602.32232330999</v>
      </c>
      <c r="H51" s="25">
        <f t="shared" si="76"/>
        <v>498542.75108540006</v>
      </c>
      <c r="I51" s="25">
        <f t="shared" si="76"/>
        <v>425653.64408539998</v>
      </c>
      <c r="J51" s="25"/>
      <c r="K51" s="28">
        <f>SUM(K5:K50)</f>
        <v>8786.6456599799967</v>
      </c>
      <c r="L51" s="28">
        <f>SUM(L5:L50)</f>
        <v>1908.9974310099994</v>
      </c>
      <c r="M51" s="28">
        <f>SUM(M5:M50)</f>
        <v>43.152999999999999</v>
      </c>
      <c r="N51" s="102">
        <f t="shared" ref="N51" si="77">K51+L51+M51</f>
        <v>10738.796090989996</v>
      </c>
      <c r="O51" s="28">
        <f>SUM(O5:O50)</f>
        <v>4941.2319999999982</v>
      </c>
      <c r="P51" s="102">
        <f t="shared" ref="P51" si="78">N51-O51</f>
        <v>5797.5640909899976</v>
      </c>
      <c r="Q51" s="28">
        <f>SUM(Q5:Q50)</f>
        <v>500.91899999999998</v>
      </c>
      <c r="R51" s="102">
        <f t="shared" ref="R51" si="79">P51-Q51</f>
        <v>5296.6450909899977</v>
      </c>
      <c r="S51" s="28">
        <f>SUM(S5:S50)</f>
        <v>510.44000000000023</v>
      </c>
      <c r="T51" s="28">
        <f>SUM(T5:T50)</f>
        <v>198.35299999999995</v>
      </c>
      <c r="U51" s="28">
        <f>SUM(U5:U50)</f>
        <v>-13.072000000000001</v>
      </c>
      <c r="V51" s="29">
        <f t="shared" ref="V51" si="80">R51+S51+T51+U51</f>
        <v>5992.3660909899982</v>
      </c>
      <c r="W51" s="28">
        <f>SUM(W5:W50)</f>
        <v>1274.1579999999997</v>
      </c>
      <c r="X51" s="29">
        <f t="shared" ref="X51" si="81">V51-W51</f>
        <v>4718.2080909899987</v>
      </c>
      <c r="Y51" s="28"/>
      <c r="Z51" s="31">
        <f t="shared" ref="Z51" si="82">K51/D51</f>
        <v>2.3680472066490175E-2</v>
      </c>
      <c r="AA51" s="32">
        <f t="shared" ref="AA51" si="83">L51/D51</f>
        <v>5.1448484540500645E-3</v>
      </c>
      <c r="AB51" s="33">
        <f t="shared" ref="AB51" si="84">O51/(N51+S51+T51)</f>
        <v>0.43163953219539231</v>
      </c>
      <c r="AC51" s="33">
        <f t="shared" ref="AC51" si="85">O51/(N51+S51)</f>
        <v>0.43925044865558882</v>
      </c>
      <c r="AD51" s="33">
        <f t="shared" ref="AD51" si="86">O51/N51</f>
        <v>0.46012904595011006</v>
      </c>
      <c r="AE51" s="32">
        <f t="shared" ref="AE51" si="87">O51/D51</f>
        <v>1.3316880056173076E-2</v>
      </c>
      <c r="AF51" s="32">
        <f t="shared" ref="AF51" si="88">X51/D51</f>
        <v>1.27158188945144E-2</v>
      </c>
      <c r="AG51" s="32">
        <f>X51/DV51</f>
        <v>2.4965589412960586E-2</v>
      </c>
      <c r="AH51" s="32">
        <f>(P51+S51+T51)/DV51</f>
        <v>3.4427273357856066E-2</v>
      </c>
      <c r="AI51" s="32">
        <f>R51/DV51</f>
        <v>2.8026289654402153E-2</v>
      </c>
      <c r="AJ51" s="34">
        <f>X51/FZ51</f>
        <v>9.6404352555869058E-2</v>
      </c>
      <c r="AK51" s="28"/>
      <c r="AL51" s="33">
        <f t="shared" ref="AL51" si="89">(GF51-GE51)/GE51</f>
        <v>7.2249719136477097E-2</v>
      </c>
      <c r="AM51" s="33">
        <f t="shared" ref="AM51" si="90">(GN51-GM51)/GM51</f>
        <v>7.9079756741917848E-2</v>
      </c>
      <c r="AN51" s="33">
        <f t="shared" ref="AN51" si="91">(GR51-GQ51)/GQ51</f>
        <v>5.0958363048183047E-2</v>
      </c>
      <c r="AO51" s="28"/>
      <c r="AP51" s="33">
        <f t="shared" ref="AP51" si="92">G51/E51</f>
        <v>0.82252967418604506</v>
      </c>
      <c r="AQ51" s="33">
        <f t="shared" ref="AQ51" si="93">CN51/(CN51+CM51+CP51+CS51)</f>
        <v>0.77459173939401882</v>
      </c>
      <c r="AR51" s="33">
        <f t="shared" ref="AR51" si="94">((CM51+CP51+CS51)-CW51)/CL51</f>
        <v>5.1511357568822566E-2</v>
      </c>
      <c r="AS51" s="33">
        <f t="shared" ref="AS51" si="95">(CM51+CP51+50%*F51)/C51</f>
        <v>0.32970399074755707</v>
      </c>
      <c r="AT51" s="33">
        <f t="shared" ref="AT51" si="96">CW51/CU51</f>
        <v>0.14222594060281676</v>
      </c>
      <c r="AU51" s="33"/>
      <c r="AV51" s="33"/>
      <c r="AW51" s="28"/>
      <c r="AX51" s="32">
        <f>GB51/C51</f>
        <v>0.13200315854224492</v>
      </c>
      <c r="AY51" s="32"/>
      <c r="AZ51" s="32">
        <f t="shared" ref="AZ51" si="97">(DR51)/DX51</f>
        <v>0.241152097635081</v>
      </c>
      <c r="BA51" s="32">
        <f t="shared" ref="BA51" si="98">(DS51)/DX51</f>
        <v>0.25293620936171052</v>
      </c>
      <c r="BB51" s="103">
        <f t="shared" ref="BB51" si="99">(DT51)/DX51</f>
        <v>0.27076620403240592</v>
      </c>
      <c r="BC51" s="28"/>
      <c r="BD51" s="36">
        <f t="shared" ref="BD51" si="100">DZ51/EC51</f>
        <v>0.20152006242809778</v>
      </c>
      <c r="BE51" s="33">
        <f t="shared" ref="BE51" si="101">EA51/EC51</f>
        <v>0.21427161534363234</v>
      </c>
      <c r="BF51" s="33">
        <f t="shared" ref="BF51" si="102">EB51/EC51</f>
        <v>0.23309629076400551</v>
      </c>
      <c r="BG51" s="25"/>
      <c r="BH51" s="32">
        <f>AVERAGE(BH5:BH50)</f>
        <v>2.4044444444444452E-2</v>
      </c>
      <c r="BI51" s="32">
        <f t="shared" ref="BI51:BJ51" si="103">AVERAGE(BI5:BI50)</f>
        <v>1.3524999999999997E-2</v>
      </c>
      <c r="BJ51" s="32">
        <f t="shared" si="103"/>
        <v>1.8033333333333335E-2</v>
      </c>
      <c r="BK51" s="32">
        <f>AVERAGE(BK5:BK50)</f>
        <v>1.3568965517241386E-2</v>
      </c>
      <c r="BL51" s="32"/>
      <c r="BM51" s="33"/>
      <c r="BN51" s="33"/>
      <c r="BO51" s="33"/>
      <c r="BP51" s="28"/>
      <c r="BQ51" s="31">
        <f>Q51/GD51</f>
        <v>1.6747136743084916E-3</v>
      </c>
      <c r="BR51" s="32">
        <f t="shared" ref="BR51" si="104">Q51/(P51+S51+T51)</f>
        <v>7.6989165057305645E-2</v>
      </c>
      <c r="BS51" s="32">
        <f>FC51/E51</f>
        <v>1.8708660931352452E-2</v>
      </c>
      <c r="BT51" s="32">
        <f t="shared" ref="BT51" si="105">FC51/(GB51+FG51)</f>
        <v>0.11104177765447401</v>
      </c>
      <c r="BU51" s="32">
        <f t="shared" ref="BU51" si="106">FR51/FT51</f>
        <v>0.72286677445239289</v>
      </c>
      <c r="BV51" s="33">
        <f t="shared" ref="BV51" si="107">(BU51*E51+F51)/(E51+F51)</f>
        <v>0.79846845858838877</v>
      </c>
      <c r="BW51" s="28"/>
      <c r="BX51" s="28">
        <f t="shared" ref="BX51:CU51" si="108">SUM(BX5:BX50)</f>
        <v>3992.9155322799998</v>
      </c>
      <c r="BY51" s="28">
        <f t="shared" si="108"/>
        <v>9807.2573566600022</v>
      </c>
      <c r="BZ51" s="29">
        <f t="shared" si="108"/>
        <v>13800.172888939996</v>
      </c>
      <c r="CA51" s="28">
        <f t="shared" si="108"/>
        <v>309535.72900000005</v>
      </c>
      <c r="CB51" s="28">
        <f t="shared" si="108"/>
        <v>1022.5393578499999</v>
      </c>
      <c r="CC51" s="28">
        <f t="shared" si="108"/>
        <v>647.70799999999997</v>
      </c>
      <c r="CD51" s="29">
        <f t="shared" si="108"/>
        <v>307865.48164214997</v>
      </c>
      <c r="CE51" s="28">
        <f t="shared" si="108"/>
        <v>40315.16924784</v>
      </c>
      <c r="CF51" s="28">
        <f t="shared" si="108"/>
        <v>15026.634398400003</v>
      </c>
      <c r="CG51" s="29">
        <f t="shared" si="108"/>
        <v>55341.803646240012</v>
      </c>
      <c r="CH51" s="28">
        <f t="shared" si="108"/>
        <v>1304.8744408099999</v>
      </c>
      <c r="CI51" s="28">
        <f t="shared" si="108"/>
        <v>13.316302540000001</v>
      </c>
      <c r="CJ51" s="28">
        <f t="shared" si="108"/>
        <v>2362.9684007299998</v>
      </c>
      <c r="CK51" s="28">
        <f t="shared" si="108"/>
        <v>1736.2185457199798</v>
      </c>
      <c r="CL51" s="29">
        <f t="shared" si="108"/>
        <v>382424.83586712991</v>
      </c>
      <c r="CM51" s="28">
        <f t="shared" si="108"/>
        <v>2763.7850884699997</v>
      </c>
      <c r="CN51" s="28">
        <f t="shared" si="108"/>
        <v>254602.32232330999</v>
      </c>
      <c r="CO51" s="29">
        <f t="shared" si="108"/>
        <v>257366.10741178005</v>
      </c>
      <c r="CP51" s="28">
        <f t="shared" si="108"/>
        <v>65264.251959009998</v>
      </c>
      <c r="CQ51" s="28">
        <f t="shared" si="108"/>
        <v>3251.2722755200007</v>
      </c>
      <c r="CR51" s="29">
        <f t="shared" si="108"/>
        <v>68515.524234530007</v>
      </c>
      <c r="CS51" s="28">
        <f t="shared" si="108"/>
        <v>6061.9173148500004</v>
      </c>
      <c r="CT51" s="28">
        <f t="shared" si="108"/>
        <v>50481.286257</v>
      </c>
      <c r="CU51" s="28">
        <f t="shared" si="108"/>
        <v>382424.83521815983</v>
      </c>
      <c r="CV51" s="25"/>
      <c r="CW51" s="25">
        <f>SUM(CW5:CW50)</f>
        <v>54390.731898779988</v>
      </c>
      <c r="CX51" s="28"/>
      <c r="CY51" s="25">
        <f t="shared" ref="CY51:DE51" si="109">SUM(CY5:CY50)</f>
        <v>13848</v>
      </c>
      <c r="CZ51" s="25">
        <f t="shared" si="109"/>
        <v>17630</v>
      </c>
      <c r="DA51" s="25">
        <f t="shared" si="109"/>
        <v>15090</v>
      </c>
      <c r="DB51" s="25">
        <f t="shared" si="109"/>
        <v>11725</v>
      </c>
      <c r="DC51" s="25">
        <f t="shared" si="109"/>
        <v>12250</v>
      </c>
      <c r="DD51" s="25">
        <f t="shared" si="109"/>
        <v>2656.5</v>
      </c>
      <c r="DE51" s="25">
        <f t="shared" si="109"/>
        <v>73199.5</v>
      </c>
      <c r="DF51" s="39">
        <f t="shared" ref="DF51" si="110">DE51/C51</f>
        <v>0.1914088550462241</v>
      </c>
      <c r="DG51" s="25"/>
      <c r="DH51" s="45"/>
      <c r="DI51" s="25">
        <f>SUM(DI5:DI50)</f>
        <v>2147.4500000000003</v>
      </c>
      <c r="DJ51" s="25">
        <f>SUM(DJ5:DJ50)</f>
        <v>206</v>
      </c>
      <c r="DK51" s="104"/>
      <c r="DL51" s="104">
        <f>COUNTIF(DL5:DL50,"=yes")</f>
        <v>38</v>
      </c>
      <c r="DM51" s="104">
        <f>COUNTIF(DM5:DM50,"=EC")+COUNTIF(DM5:DM50,"=EC (listed)")+COUNTIF(DM5:DM50,"=stocks")+COUNTIF(DM5:DM50,"=stocks listed")+COUNTIF(DM5:DM50,"=EC (1Q18)")+COUNTIF(DM5:DM50,"=EC (2Q18)")</f>
        <v>26</v>
      </c>
      <c r="DN51" s="105"/>
      <c r="DO51" s="104">
        <f>COUNTIF(DO5:DO50,"=scope")+COUNTIF(DO5:DO50,"=NCR")</f>
        <v>18</v>
      </c>
      <c r="DQ51" s="25"/>
      <c r="DR51" s="25">
        <f>SUM(DR5:DR50)</f>
        <v>48414.753728000011</v>
      </c>
      <c r="DS51" s="25">
        <f>SUM(DS5:DS50)</f>
        <v>50780.58372800002</v>
      </c>
      <c r="DT51" s="25">
        <f>SUM(DT5:DT50)</f>
        <v>54360.211728000017</v>
      </c>
      <c r="DU51" s="25"/>
      <c r="DV51" s="25">
        <f>SUM(DV5:DV50)</f>
        <v>188988.45178238003</v>
      </c>
      <c r="DW51" s="25">
        <f>SUM(DW5:DW50)</f>
        <v>177212.51377594398</v>
      </c>
      <c r="DX51" s="25">
        <f>SUM(DX5:DX50)</f>
        <v>200764.38978881598</v>
      </c>
      <c r="DY51" s="25"/>
      <c r="DZ51" s="25">
        <f t="shared" ref="DZ51:EC51" si="111">SUM(DZ5:DZ50)</f>
        <v>48310.249999999985</v>
      </c>
      <c r="EA51" s="25">
        <f t="shared" si="111"/>
        <v>51367.170000000006</v>
      </c>
      <c r="EB51" s="25">
        <f t="shared" si="111"/>
        <v>55879.99500000001</v>
      </c>
      <c r="EC51" s="25">
        <f t="shared" si="111"/>
        <v>239729.23299999995</v>
      </c>
      <c r="ED51" s="25"/>
      <c r="EE51" s="25">
        <f t="shared" ref="EE51:EN51" si="112">SUM(EE5:EE50)</f>
        <v>13484.583570839999</v>
      </c>
      <c r="EF51" s="25">
        <f t="shared" si="112"/>
        <v>1998.9577925499993</v>
      </c>
      <c r="EG51" s="25">
        <f t="shared" si="112"/>
        <v>15444.588484620001</v>
      </c>
      <c r="EH51" s="25">
        <f t="shared" si="112"/>
        <v>4764.5564422300013</v>
      </c>
      <c r="EI51" s="25">
        <f t="shared" si="112"/>
        <v>41794.179677320004</v>
      </c>
      <c r="EJ51" s="25">
        <f t="shared" si="112"/>
        <v>4907.5295450400017</v>
      </c>
      <c r="EK51" s="25">
        <f t="shared" si="112"/>
        <v>1834.8693327299995</v>
      </c>
      <c r="EL51" s="25">
        <f t="shared" si="112"/>
        <v>1553.3691546700095</v>
      </c>
      <c r="EM51" s="25">
        <f t="shared" si="112"/>
        <v>223753.09400000004</v>
      </c>
      <c r="EN51" s="25">
        <f t="shared" si="112"/>
        <v>309535.728</v>
      </c>
      <c r="EO51" s="25"/>
      <c r="EP51" s="33">
        <f>EE51/$EN51</f>
        <v>4.35639002255662E-2</v>
      </c>
      <c r="EQ51" s="33">
        <f>EF51/$EN51</f>
        <v>6.4579226620004246E-3</v>
      </c>
      <c r="ER51" s="33">
        <f>EG51/$EN51</f>
        <v>4.9895979971074617E-2</v>
      </c>
      <c r="ES51" s="33">
        <f>EH51/$EN51</f>
        <v>1.5392589647131142E-2</v>
      </c>
      <c r="ET51" s="33">
        <f>EI51/$EN51</f>
        <v>0.1350221505845684</v>
      </c>
      <c r="EU51" s="33">
        <f t="shared" ref="EU51" si="113">EJ51/$EN51</f>
        <v>1.5854484962847332E-2</v>
      </c>
      <c r="EV51" s="33">
        <f>EK51/$EN51</f>
        <v>5.927811127282856E-3</v>
      </c>
      <c r="EW51" s="33">
        <f>EL51/$EN51</f>
        <v>5.0183840318104066E-3</v>
      </c>
      <c r="EX51" s="33">
        <f>EM51/$EN51</f>
        <v>0.72286677678771882</v>
      </c>
      <c r="EY51" s="39">
        <f t="shared" ref="EY51" si="114">EP51+EQ51+ER51+ES51+ET51+EV51+EW51+EX51+EU51</f>
        <v>1.0000000000000002</v>
      </c>
      <c r="EZ51" s="45"/>
      <c r="FA51" s="28">
        <f>SUM(FA5:FA50)</f>
        <v>2501.63</v>
      </c>
      <c r="FB51" s="28">
        <f>SUM(FB5:FB50)</f>
        <v>3289.3690000000001</v>
      </c>
      <c r="FC51" s="28">
        <f>SUM(FC5:FC50)</f>
        <v>5790.9990000000007</v>
      </c>
      <c r="FE51" s="28">
        <f>SUM(FE5:FE50)</f>
        <v>1022.5393578499999</v>
      </c>
      <c r="FF51" s="28">
        <f>SUM(FF5:FF50)</f>
        <v>647.70799999999997</v>
      </c>
      <c r="FG51" s="28">
        <f>SUM(FG5:FG50)</f>
        <v>1670.2473578500003</v>
      </c>
      <c r="FI51" s="54">
        <f>SUM(FI5:FI50)</f>
        <v>271353.54399999999</v>
      </c>
      <c r="FJ51" s="54">
        <f>SUM(FJ5:FJ50)</f>
        <v>30015.509000000002</v>
      </c>
      <c r="FK51" s="54">
        <f>SUM(FK5:FK50)</f>
        <v>5781.9329999999982</v>
      </c>
      <c r="FL51" s="54">
        <f>SUM(FL5:FL50)</f>
        <v>307150.98599999998</v>
      </c>
      <c r="FM51" s="106">
        <f t="shared" ref="FM51" si="115">FI51/FL51</f>
        <v>0.88345327336829715</v>
      </c>
      <c r="FN51" s="106">
        <f t="shared" ref="FN51" si="116">FJ51/FL51</f>
        <v>9.7722326699612172E-2</v>
      </c>
      <c r="FO51" s="106">
        <f t="shared" ref="FO51" si="117">FK51/FL51</f>
        <v>1.8824399932090723E-2</v>
      </c>
      <c r="FP51" s="106">
        <f t="shared" ref="FP51" si="118">FM51+FN51+FO51</f>
        <v>1</v>
      </c>
      <c r="FR51" s="25">
        <f>SUM(FR5:FR50)</f>
        <v>223753.09400000004</v>
      </c>
      <c r="FS51" s="25">
        <f>SUM(FS5:FS50)</f>
        <v>85782.634999999995</v>
      </c>
      <c r="FT51" s="25">
        <f>SUM(FT5:FT50)</f>
        <v>309535.72900000005</v>
      </c>
      <c r="FV51" s="33">
        <f>FR51/FT51</f>
        <v>0.72286677445239289</v>
      </c>
      <c r="FW51" s="33">
        <f>FS51/FT51</f>
        <v>0.27713322554760705</v>
      </c>
      <c r="FX51" s="34">
        <f t="shared" ref="FX51" si="119">FV51+FW51</f>
        <v>1</v>
      </c>
      <c r="FY51" s="45"/>
      <c r="FZ51" s="25">
        <f>SUM(FZ5:FZ50)</f>
        <v>48941.857560379998</v>
      </c>
      <c r="GA51" s="25">
        <f>SUM(GA5:GA50)</f>
        <v>47402.428863759997</v>
      </c>
      <c r="GB51" s="25">
        <f>SUM(GB5:GB50)</f>
        <v>50481.286257</v>
      </c>
      <c r="GD51" s="25">
        <f>SUM(GD5:GD50)</f>
        <v>299107.24900890008</v>
      </c>
      <c r="GE51" s="25">
        <f>SUM(GE5:GE50)</f>
        <v>288678.76901780005</v>
      </c>
      <c r="GF51" s="25">
        <f>SUM(GF5:GF50)</f>
        <v>309535.72900000005</v>
      </c>
      <c r="GH51" s="25">
        <f>SUM(GH5:GH50)</f>
        <v>110949.50039829001</v>
      </c>
      <c r="GI51" s="25">
        <f>SUM(GI5:GI50)</f>
        <v>105781.08571118001</v>
      </c>
      <c r="GJ51" s="25">
        <f>SUM(GJ5:GJ50)</f>
        <v>116117.91508539999</v>
      </c>
      <c r="GL51" s="25">
        <f>SUM(GL5:GL50)</f>
        <v>410056.74940719001</v>
      </c>
      <c r="GM51" s="25">
        <f>SUM(GM5:GM50)</f>
        <v>394459.85472897999</v>
      </c>
      <c r="GN51" s="25">
        <f>SUM(GN5:GN50)</f>
        <v>425653.64408539998</v>
      </c>
      <c r="GP51" s="25">
        <f>SUM(GP5:GP50)</f>
        <v>248429.80491918002</v>
      </c>
      <c r="GQ51" s="25">
        <f>SUM(GQ5:GQ50)</f>
        <v>242257.28751505</v>
      </c>
      <c r="GR51" s="25">
        <f>SUM(GR5:GR50)</f>
        <v>254602.32232330999</v>
      </c>
      <c r="GS51" s="25"/>
      <c r="GT51" s="25">
        <f>SUM(GT5:GT50)</f>
        <v>371050.27447547496</v>
      </c>
      <c r="GU51" s="25">
        <f>SUM(GU5:GU50)</f>
        <v>359675.71295094996</v>
      </c>
      <c r="GV51" s="25">
        <f>SUM(GV5:GV50)</f>
        <v>382424.83599999989</v>
      </c>
      <c r="GW51" s="25"/>
      <c r="GX51" s="106">
        <f>DX51/C51</f>
        <v>0.52497738350031231</v>
      </c>
      <c r="GY51" s="1"/>
    </row>
    <row r="52" spans="1:222" ht="13.5" customHeight="1">
      <c r="A52" s="1"/>
      <c r="B52" s="1"/>
      <c r="C52" s="107"/>
      <c r="D52" s="107"/>
      <c r="E52" s="107"/>
      <c r="F52" s="107"/>
      <c r="G52" s="107"/>
      <c r="H52" s="107"/>
      <c r="I52" s="107"/>
      <c r="J52" s="1"/>
      <c r="K52" s="56"/>
      <c r="L52" s="56"/>
      <c r="M52" s="56"/>
      <c r="N52" s="107"/>
      <c r="O52" s="56"/>
      <c r="P52" s="107"/>
      <c r="Q52" s="56"/>
      <c r="R52" s="107"/>
      <c r="S52" s="56"/>
      <c r="T52" s="56"/>
      <c r="U52" s="56"/>
      <c r="V52" s="56"/>
      <c r="W52" s="56"/>
      <c r="X52" s="56"/>
      <c r="Y52" s="1"/>
      <c r="Z52" s="9">
        <f>'[1]Eika 2022'!Y43</f>
        <v>2.3680472066490182E-2</v>
      </c>
      <c r="AA52" s="9">
        <f>'[1]Eika 2022'!Y44</f>
        <v>5.1448484540500654E-3</v>
      </c>
      <c r="AB52" s="106">
        <f>'[1]Eika 2022'!Y47</f>
        <v>0.43163953219539231</v>
      </c>
      <c r="AC52" s="106">
        <f>'[1]Eika 2022'!Y46</f>
        <v>0.43925044865558877</v>
      </c>
      <c r="AD52" s="106">
        <f>'[1]Eika 2022'!Y248</f>
        <v>0.46012904595011</v>
      </c>
      <c r="AE52" s="9">
        <f>'[1]Eika 2022'!Y52</f>
        <v>1.3316880056173082E-2</v>
      </c>
      <c r="AF52" s="9">
        <f>'[1]Eika 2022'!Y50</f>
        <v>1.2715818894514407E-2</v>
      </c>
      <c r="AG52" s="108"/>
      <c r="AH52" s="108"/>
      <c r="AI52" s="108"/>
      <c r="AJ52" s="106"/>
      <c r="AL52" s="106"/>
      <c r="AM52" s="106"/>
      <c r="AN52" s="106"/>
      <c r="AP52" s="106"/>
      <c r="AQ52" s="106"/>
      <c r="AR52" s="106"/>
      <c r="AS52" s="106"/>
      <c r="AT52" s="106"/>
      <c r="AU52" s="106"/>
      <c r="AV52" s="106"/>
      <c r="AX52" s="9"/>
      <c r="AY52" s="32"/>
      <c r="AZ52" s="9"/>
      <c r="BA52" s="9"/>
      <c r="BB52" s="9"/>
      <c r="BD52" s="106"/>
      <c r="BE52" s="106"/>
      <c r="BF52" s="106"/>
      <c r="BG52" s="107"/>
      <c r="BH52" s="106"/>
      <c r="BI52" s="106"/>
      <c r="BJ52" s="106"/>
      <c r="BK52" s="106"/>
      <c r="BL52" s="106"/>
      <c r="BM52" s="106"/>
      <c r="BN52" s="106"/>
      <c r="BO52" s="106"/>
      <c r="BQ52" s="9"/>
      <c r="BR52" s="9"/>
      <c r="BS52" s="9"/>
      <c r="BT52" s="9"/>
      <c r="BU52" s="9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109"/>
      <c r="CM52" s="56"/>
      <c r="CN52" s="56"/>
      <c r="CO52" s="56"/>
      <c r="CP52" s="56"/>
      <c r="CQ52" s="56"/>
      <c r="CR52" s="56"/>
      <c r="CS52" s="56"/>
      <c r="CT52" s="56"/>
      <c r="CU52" s="123"/>
      <c r="CY52" s="33">
        <f t="shared" ref="CY52:DD52" si="120">CY51/$DE$51</f>
        <v>0.18918162009303341</v>
      </c>
      <c r="CZ52" s="33">
        <f t="shared" si="120"/>
        <v>0.24084863967650053</v>
      </c>
      <c r="DA52" s="33">
        <f t="shared" si="120"/>
        <v>0.2061489491048436</v>
      </c>
      <c r="DB52" s="33">
        <f t="shared" si="120"/>
        <v>0.16017868974514854</v>
      </c>
      <c r="DC52" s="33">
        <f t="shared" si="120"/>
        <v>0.167350869882991</v>
      </c>
      <c r="DD52" s="33">
        <f t="shared" si="120"/>
        <v>3.6291231497482909E-2</v>
      </c>
      <c r="DE52" s="33"/>
      <c r="DF52" s="34">
        <f>CY52+CZ52+DA52+DB52+DC52+DD52</f>
        <v>1</v>
      </c>
      <c r="DG52" s="107"/>
      <c r="DI52" s="1"/>
      <c r="DJ52" s="1"/>
      <c r="DK52" s="7"/>
      <c r="DL52" s="1"/>
      <c r="DM52" s="1"/>
      <c r="DN52" s="25"/>
      <c r="DO52" s="104" t="s">
        <v>176</v>
      </c>
      <c r="DP52" s="104">
        <f>COUNTIF(DP5:DP50,"=a-")</f>
        <v>11</v>
      </c>
      <c r="DQ52" s="107"/>
      <c r="DR52" s="107"/>
      <c r="DS52" s="107"/>
      <c r="DT52" s="107"/>
      <c r="DU52" s="107"/>
      <c r="DV52" s="107"/>
      <c r="DW52" s="107"/>
      <c r="DX52" s="107"/>
      <c r="DY52" s="107"/>
      <c r="DZ52" s="107"/>
      <c r="EA52" s="107"/>
      <c r="EB52" s="107"/>
      <c r="EC52" s="107"/>
      <c r="ED52" s="107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56"/>
      <c r="FB52" s="56"/>
      <c r="FC52" s="56"/>
      <c r="FE52" s="56"/>
      <c r="FF52" s="56"/>
      <c r="FG52" s="56"/>
      <c r="FI52" s="56"/>
      <c r="FJ52" s="56"/>
      <c r="FK52" s="56"/>
      <c r="FL52" s="56"/>
      <c r="FM52" s="56"/>
      <c r="FN52" s="56"/>
      <c r="FO52" s="56"/>
      <c r="FP52" s="56"/>
      <c r="FR52" s="107"/>
      <c r="FS52" s="107"/>
      <c r="FT52" s="107"/>
      <c r="FV52" s="106"/>
      <c r="FW52" s="106"/>
      <c r="FX52" s="110"/>
      <c r="FY52" s="1"/>
      <c r="FZ52" s="107"/>
      <c r="GA52" s="107"/>
      <c r="GB52" s="107"/>
      <c r="GD52" s="107"/>
      <c r="GE52" s="107"/>
      <c r="GF52" s="107"/>
      <c r="GH52" s="107"/>
      <c r="GI52" s="107"/>
      <c r="GJ52" s="107"/>
      <c r="GL52" s="1"/>
      <c r="GP52" s="107"/>
      <c r="GQ52" s="107"/>
      <c r="GR52" s="107"/>
      <c r="GS52" s="1"/>
      <c r="GT52" s="107"/>
      <c r="GU52" s="107"/>
      <c r="GV52" s="107"/>
      <c r="GW52" s="1"/>
      <c r="GX52" s="106"/>
      <c r="GY52" s="1"/>
    </row>
    <row r="53" spans="1:222" ht="13.5" customHeight="1">
      <c r="A53" s="1"/>
      <c r="B53" s="1"/>
      <c r="C53" s="111"/>
      <c r="D53" s="111"/>
      <c r="E53" s="111"/>
      <c r="F53" s="111"/>
      <c r="G53" s="111"/>
      <c r="H53" s="111"/>
      <c r="I53" s="112"/>
      <c r="J53" s="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"/>
      <c r="Z53" s="113"/>
      <c r="AA53" s="113"/>
      <c r="AB53" s="113"/>
      <c r="AC53" s="113"/>
      <c r="AD53" s="113"/>
      <c r="AE53" s="113"/>
      <c r="AF53" s="113"/>
      <c r="AG53" s="113"/>
      <c r="AH53" s="1"/>
      <c r="AI53" s="1"/>
      <c r="AJ53" s="113"/>
      <c r="AL53" s="113"/>
      <c r="AM53" s="113"/>
      <c r="AN53" s="113"/>
      <c r="AP53" s="113"/>
      <c r="AQ53" s="113"/>
      <c r="AR53" s="113"/>
      <c r="AS53" s="113"/>
      <c r="AT53" s="113"/>
      <c r="AX53" s="113"/>
      <c r="AZ53" s="113"/>
      <c r="BA53" s="113"/>
      <c r="BB53" s="113"/>
      <c r="BG53" s="1"/>
      <c r="BQ53" s="113"/>
      <c r="BS53" s="113"/>
      <c r="BT53" s="113"/>
      <c r="BU53" s="113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4"/>
      <c r="CM53" s="111"/>
      <c r="CN53" s="111"/>
      <c r="CO53" s="111"/>
      <c r="CP53" s="111"/>
      <c r="CQ53" s="111"/>
      <c r="CR53" s="111"/>
      <c r="CS53" s="111"/>
      <c r="CT53" s="111"/>
      <c r="CU53" s="111"/>
      <c r="CY53" s="1"/>
      <c r="CZ53" s="1"/>
      <c r="DA53" s="1"/>
      <c r="DB53" s="1"/>
      <c r="DC53" s="1"/>
      <c r="DD53" s="1"/>
      <c r="DE53" s="4"/>
      <c r="DF53" s="1"/>
      <c r="DG53" s="1"/>
      <c r="DI53" s="1"/>
      <c r="DJ53" s="1"/>
      <c r="DK53" s="1"/>
      <c r="DL53" s="1"/>
      <c r="DM53" s="1"/>
      <c r="DN53" s="1"/>
      <c r="DO53" s="104" t="s">
        <v>182</v>
      </c>
      <c r="DP53" s="104">
        <f>COUNTIF(DP5:DP50,"=bbb+")</f>
        <v>7</v>
      </c>
      <c r="DQ53" s="1"/>
      <c r="DR53" s="111"/>
      <c r="DS53" s="111"/>
      <c r="DT53" s="111"/>
      <c r="DU53" s="1"/>
      <c r="DV53" s="111"/>
      <c r="DW53" s="111"/>
      <c r="DX53" s="11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11"/>
      <c r="FB53" s="111"/>
      <c r="FC53" s="111"/>
      <c r="FE53" s="111"/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R53" s="111"/>
      <c r="FS53" s="111"/>
      <c r="FT53" s="111"/>
      <c r="FX53" s="115"/>
      <c r="FY53" s="1"/>
      <c r="FZ53" s="111"/>
      <c r="GA53" s="111"/>
      <c r="GB53" s="111"/>
      <c r="GD53" s="111"/>
      <c r="GE53" s="111"/>
      <c r="GF53" s="111"/>
      <c r="GH53" s="111"/>
      <c r="GI53" s="111"/>
      <c r="GJ53" s="111"/>
      <c r="GL53" s="1"/>
      <c r="GP53" s="111"/>
      <c r="GQ53" s="111"/>
      <c r="GR53" s="111"/>
      <c r="GS53" s="1"/>
      <c r="GT53" s="111"/>
      <c r="GU53" s="111"/>
      <c r="GV53" s="111"/>
      <c r="GW53" s="1"/>
      <c r="GX53" s="113"/>
      <c r="GY53" s="1"/>
    </row>
    <row r="54" spans="1:222" ht="13.5" customHeight="1">
      <c r="A54" s="1"/>
      <c r="B54" s="8" t="s">
        <v>234</v>
      </c>
      <c r="C54" s="1"/>
      <c r="D54" s="1"/>
      <c r="E54" s="1"/>
      <c r="F54" s="11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BG54" s="1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Y54" s="117"/>
      <c r="CZ54" s="7"/>
      <c r="DA54" s="7"/>
      <c r="DB54" s="7"/>
      <c r="DC54" s="7"/>
      <c r="DD54" s="7"/>
      <c r="DE54" s="7"/>
      <c r="DF54" s="1"/>
      <c r="DG54" s="1"/>
      <c r="DI54" s="1"/>
      <c r="DJ54" s="1"/>
      <c r="DK54" s="1"/>
      <c r="DL54" s="1"/>
      <c r="DM54" s="1"/>
      <c r="DN54" s="1"/>
      <c r="DO54" s="1"/>
      <c r="DP54" s="1"/>
      <c r="DQ54" s="1"/>
      <c r="DR54" s="107"/>
      <c r="DS54" s="107"/>
      <c r="DT54" s="107"/>
      <c r="DU54" s="1"/>
      <c r="DV54" s="107"/>
      <c r="DW54" s="107"/>
      <c r="DX54" s="107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E54" s="1"/>
      <c r="FF54" s="1"/>
      <c r="FG54" s="1"/>
      <c r="FI54" s="1"/>
      <c r="FJ54" s="1"/>
      <c r="FK54" s="1"/>
      <c r="FL54" s="1"/>
      <c r="FM54" s="1"/>
      <c r="FN54" s="1"/>
      <c r="FO54" s="1"/>
      <c r="FP54" s="1"/>
      <c r="FR54" s="107"/>
      <c r="FS54" s="107"/>
      <c r="FT54" s="107"/>
      <c r="FX54" s="115"/>
      <c r="FY54" s="1"/>
      <c r="FZ54" s="1"/>
      <c r="GA54" s="1"/>
      <c r="GB54" s="1"/>
      <c r="GD54" s="1"/>
      <c r="GE54" s="1"/>
      <c r="GF54" s="118"/>
      <c r="GH54" s="1"/>
      <c r="GI54" s="1"/>
      <c r="GJ54" s="107"/>
      <c r="GL54" s="1"/>
      <c r="GP54" s="1"/>
      <c r="GQ54" s="1"/>
      <c r="GR54" s="1"/>
      <c r="GS54" s="1"/>
      <c r="GT54" s="1"/>
      <c r="GU54" s="1"/>
      <c r="GV54" s="1"/>
      <c r="GW54" s="1"/>
      <c r="GX54" s="1"/>
      <c r="GY54" s="1"/>
    </row>
    <row r="55" spans="1:222" ht="13.5" customHeight="1">
      <c r="A55" s="1"/>
      <c r="B55" s="119" t="s">
        <v>235</v>
      </c>
      <c r="C55" s="1"/>
      <c r="D55" s="1"/>
      <c r="E55" s="1"/>
      <c r="F55" s="11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BG55" s="1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Y55" s="117"/>
      <c r="CZ55" s="7"/>
      <c r="DA55" s="7"/>
      <c r="DB55" s="7"/>
      <c r="DC55" s="7"/>
      <c r="DD55" s="7"/>
      <c r="DE55" s="7"/>
      <c r="DF55" s="1"/>
      <c r="DG55" s="1"/>
      <c r="DI55" s="1"/>
      <c r="DJ55" s="1"/>
      <c r="DK55" s="1"/>
      <c r="DL55" s="1"/>
      <c r="DM55" s="1"/>
      <c r="DN55" s="1"/>
      <c r="DO55" s="1"/>
      <c r="DP55" s="1"/>
      <c r="DQ55" s="1"/>
      <c r="DR55" s="107"/>
      <c r="DS55" s="107"/>
      <c r="DT55" s="107"/>
      <c r="DU55" s="1"/>
      <c r="DV55" s="107"/>
      <c r="DW55" s="107"/>
      <c r="DX55" s="107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E55" s="1"/>
      <c r="FF55" s="1"/>
      <c r="FG55" s="1"/>
      <c r="FI55" s="1"/>
      <c r="FJ55" s="1"/>
      <c r="FK55" s="1"/>
      <c r="FL55" s="1"/>
      <c r="FM55" s="1"/>
      <c r="FN55" s="1"/>
      <c r="FO55" s="1"/>
      <c r="FP55" s="1"/>
      <c r="FR55" s="107"/>
      <c r="FS55" s="107"/>
      <c r="FT55" s="107"/>
      <c r="FX55" s="115"/>
      <c r="FY55" s="1"/>
      <c r="FZ55" s="1"/>
      <c r="GA55" s="1"/>
      <c r="GB55" s="1"/>
      <c r="GD55" s="1"/>
      <c r="GE55" s="1"/>
      <c r="GF55" s="118"/>
      <c r="GH55" s="1"/>
      <c r="GI55" s="1"/>
      <c r="GJ55" s="107"/>
      <c r="GL55" s="1"/>
      <c r="GP55" s="1"/>
      <c r="GQ55" s="1"/>
      <c r="GR55" s="1"/>
      <c r="GS55" s="1"/>
      <c r="GT55" s="1"/>
      <c r="GU55" s="1"/>
      <c r="GV55" s="1"/>
      <c r="GW55" s="1"/>
      <c r="GX55" s="1"/>
      <c r="GY55" s="1"/>
    </row>
    <row r="56" spans="1:222" ht="13.5" customHeight="1">
      <c r="A56" s="1"/>
      <c r="B56" s="119" t="s">
        <v>236</v>
      </c>
      <c r="C56" s="1"/>
      <c r="D56" s="1"/>
      <c r="E56" s="1"/>
      <c r="F56" s="11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BG56" s="1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Y56" s="117"/>
      <c r="CZ56" s="7"/>
      <c r="DA56" s="7"/>
      <c r="DB56" s="7"/>
      <c r="DC56" s="7"/>
      <c r="DD56" s="7"/>
      <c r="DE56" s="7"/>
      <c r="DF56" s="1"/>
      <c r="DG56" s="1"/>
      <c r="DI56" s="1"/>
      <c r="DJ56" s="1"/>
      <c r="DK56" s="1"/>
      <c r="DL56" s="1"/>
      <c r="DM56" s="1"/>
      <c r="DN56" s="1"/>
      <c r="DO56" s="1"/>
      <c r="DP56" s="1"/>
      <c r="DQ56" s="1"/>
      <c r="DR56" s="107"/>
      <c r="DS56" s="107"/>
      <c r="DT56" s="107"/>
      <c r="DU56" s="1"/>
      <c r="DV56" s="107"/>
      <c r="DW56" s="107"/>
      <c r="DX56" s="107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E56" s="1"/>
      <c r="FF56" s="1"/>
      <c r="FG56" s="1"/>
      <c r="FI56" s="1"/>
      <c r="FJ56" s="1"/>
      <c r="FK56" s="1"/>
      <c r="FL56" s="1"/>
      <c r="FM56" s="1"/>
      <c r="FN56" s="1"/>
      <c r="FO56" s="1"/>
      <c r="FP56" s="1"/>
      <c r="FR56" s="107"/>
      <c r="FS56" s="107"/>
      <c r="FT56" s="107"/>
      <c r="FX56" s="115"/>
      <c r="FY56" s="1"/>
      <c r="FZ56" s="1"/>
      <c r="GA56" s="1"/>
      <c r="GB56" s="1"/>
      <c r="GD56" s="1"/>
      <c r="GE56" s="1"/>
      <c r="GF56" s="118"/>
      <c r="GH56" s="1"/>
      <c r="GI56" s="1"/>
      <c r="GJ56" s="107"/>
      <c r="GL56" s="1"/>
      <c r="GP56" s="1"/>
      <c r="GQ56" s="1"/>
      <c r="GR56" s="1"/>
      <c r="GS56" s="1"/>
      <c r="GT56" s="1"/>
      <c r="GU56" s="1"/>
      <c r="GV56" s="1"/>
      <c r="GW56" s="1"/>
      <c r="GX56" s="1"/>
      <c r="GY56" s="1"/>
    </row>
    <row r="57" spans="1:222" ht="13.5" customHeight="1">
      <c r="A57" s="1"/>
      <c r="B57" s="119" t="s">
        <v>237</v>
      </c>
      <c r="C57" s="1"/>
      <c r="D57" s="1"/>
      <c r="E57" s="1"/>
      <c r="F57" s="11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BG57" s="1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Y57" s="117"/>
      <c r="CZ57" s="7"/>
      <c r="DA57" s="7"/>
      <c r="DB57" s="7"/>
      <c r="DC57" s="7"/>
      <c r="DD57" s="7"/>
      <c r="DE57" s="7"/>
      <c r="DF57" s="1"/>
      <c r="DG57" s="1"/>
      <c r="DI57" s="1"/>
      <c r="DJ57" s="1"/>
      <c r="DK57" s="1"/>
      <c r="DL57" s="1"/>
      <c r="DM57" s="1"/>
      <c r="DN57" s="1"/>
      <c r="DO57" s="1"/>
      <c r="DP57" s="1"/>
      <c r="DQ57" s="1"/>
      <c r="DR57" s="107"/>
      <c r="DS57" s="107"/>
      <c r="DT57" s="107"/>
      <c r="DU57" s="1"/>
      <c r="DV57" s="107"/>
      <c r="DW57" s="107"/>
      <c r="DX57" s="107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E57" s="1"/>
      <c r="FF57" s="1"/>
      <c r="FG57" s="1"/>
      <c r="FI57" s="1"/>
      <c r="FJ57" s="1"/>
      <c r="FK57" s="1"/>
      <c r="FL57" s="1"/>
      <c r="FM57" s="1"/>
      <c r="FN57" s="1"/>
      <c r="FO57" s="1"/>
      <c r="FP57" s="1"/>
      <c r="FR57" s="107"/>
      <c r="FS57" s="107"/>
      <c r="FT57" s="107"/>
      <c r="FX57" s="115"/>
      <c r="FY57" s="1"/>
      <c r="FZ57" s="1"/>
      <c r="GA57" s="1"/>
      <c r="GB57" s="1"/>
      <c r="GD57" s="1"/>
      <c r="GE57" s="1"/>
      <c r="GF57" s="118"/>
      <c r="GH57" s="1"/>
      <c r="GI57" s="1"/>
      <c r="GJ57" s="107"/>
      <c r="GL57" s="1"/>
      <c r="GP57" s="1"/>
      <c r="GQ57" s="1"/>
      <c r="GR57" s="1"/>
      <c r="GS57" s="1"/>
      <c r="GT57" s="1"/>
      <c r="GU57" s="1"/>
      <c r="GV57" s="1"/>
      <c r="GW57" s="1"/>
      <c r="GX57" s="1"/>
      <c r="GY57" s="1"/>
    </row>
    <row r="58" spans="1:222">
      <c r="A58" s="1"/>
      <c r="B58" s="119" t="s">
        <v>238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DH58"/>
      <c r="FD58"/>
      <c r="FH58"/>
      <c r="FQ58"/>
      <c r="FR58"/>
      <c r="FS58"/>
      <c r="FT58"/>
      <c r="FU58"/>
      <c r="FV58"/>
      <c r="FW58"/>
      <c r="FX58"/>
      <c r="GC58"/>
      <c r="GG58"/>
      <c r="GK58"/>
      <c r="GM58"/>
      <c r="GN58"/>
      <c r="GO58"/>
      <c r="HN58"/>
    </row>
    <row r="59" spans="1:222">
      <c r="A59" s="1"/>
      <c r="B59" s="120" t="s">
        <v>239</v>
      </c>
      <c r="C59" s="1"/>
      <c r="D59" s="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DH59"/>
      <c r="FD59"/>
      <c r="FH59"/>
      <c r="FQ59"/>
      <c r="FR59"/>
      <c r="FS59"/>
      <c r="FT59"/>
      <c r="FU59"/>
      <c r="FV59"/>
      <c r="FW59"/>
      <c r="FX59"/>
      <c r="GC59"/>
      <c r="GG59"/>
      <c r="GK59"/>
      <c r="GM59"/>
      <c r="GN59"/>
      <c r="GO59"/>
      <c r="HN59"/>
    </row>
    <row r="60" spans="1:222">
      <c r="A60" s="1"/>
      <c r="B60" s="12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DH60"/>
      <c r="FD60"/>
      <c r="FH60"/>
      <c r="FQ60"/>
      <c r="FR60"/>
      <c r="FS60"/>
      <c r="FT60"/>
      <c r="FU60"/>
      <c r="FV60"/>
      <c r="FW60"/>
      <c r="FX60"/>
      <c r="GC60"/>
      <c r="GG60"/>
      <c r="GK60"/>
      <c r="GM60"/>
      <c r="GN60"/>
      <c r="GO60"/>
    </row>
    <row r="61" spans="1:222"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DH61"/>
      <c r="FD61"/>
      <c r="FH61"/>
      <c r="FQ61"/>
      <c r="FR61"/>
      <c r="FS61"/>
      <c r="FT61"/>
      <c r="FU61"/>
      <c r="FV61"/>
      <c r="FW61"/>
      <c r="FX61"/>
      <c r="GC61"/>
      <c r="GG61"/>
      <c r="GK61"/>
      <c r="GM61"/>
      <c r="GN61"/>
      <c r="GO61"/>
    </row>
    <row r="62" spans="1:222"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DH62"/>
      <c r="FD62"/>
      <c r="FH62"/>
      <c r="FQ62"/>
      <c r="FR62"/>
      <c r="FS62"/>
      <c r="FT62"/>
      <c r="FU62"/>
      <c r="FV62"/>
      <c r="FW62"/>
      <c r="FX62"/>
      <c r="GC62"/>
      <c r="GG62"/>
      <c r="GK62"/>
      <c r="GM62"/>
      <c r="GN62"/>
      <c r="GO62"/>
    </row>
    <row r="63" spans="1:222"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DH63"/>
      <c r="FD63"/>
      <c r="FH63"/>
      <c r="FQ63"/>
      <c r="FR63"/>
      <c r="FS63"/>
      <c r="FT63"/>
      <c r="FU63"/>
      <c r="FV63"/>
      <c r="FW63"/>
      <c r="FX63"/>
      <c r="GC63"/>
      <c r="GG63"/>
      <c r="GK63"/>
      <c r="GM63"/>
      <c r="GN63"/>
      <c r="GO63"/>
    </row>
    <row r="64" spans="1:222"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DH64"/>
      <c r="FD64"/>
      <c r="FH64"/>
      <c r="FQ64"/>
      <c r="FR64"/>
      <c r="FS64"/>
      <c r="FT64"/>
      <c r="FU64"/>
      <c r="FV64"/>
      <c r="FW64"/>
      <c r="FX64"/>
      <c r="GC64"/>
      <c r="GG64"/>
      <c r="GK64"/>
      <c r="GM64"/>
      <c r="GN64"/>
      <c r="GO64"/>
    </row>
    <row r="65" spans="37:197"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DH65"/>
      <c r="FD65"/>
      <c r="FH65"/>
      <c r="FQ65"/>
      <c r="FR65"/>
      <c r="FS65"/>
      <c r="FT65"/>
      <c r="FU65"/>
      <c r="FV65"/>
      <c r="FW65"/>
      <c r="FX65"/>
      <c r="GC65"/>
      <c r="GG65"/>
      <c r="GK65"/>
      <c r="GM65"/>
      <c r="GN65"/>
      <c r="GO65"/>
    </row>
    <row r="66" spans="37:197"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DH66"/>
      <c r="FD66"/>
      <c r="FH66"/>
      <c r="FQ66"/>
      <c r="FR66"/>
      <c r="FS66"/>
      <c r="FT66"/>
      <c r="FU66"/>
      <c r="FV66"/>
      <c r="FW66"/>
      <c r="FX66"/>
      <c r="GC66"/>
      <c r="GG66"/>
      <c r="GK66"/>
      <c r="GM66"/>
      <c r="GN66"/>
      <c r="GO66"/>
    </row>
    <row r="67" spans="37:197"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DH67"/>
      <c r="FD67"/>
      <c r="FH67"/>
      <c r="FQ67"/>
      <c r="FR67"/>
      <c r="FS67"/>
      <c r="FT67"/>
      <c r="FU67"/>
      <c r="FV67"/>
      <c r="FW67"/>
      <c r="FX67"/>
      <c r="GC67"/>
      <c r="GG67"/>
      <c r="GK67"/>
      <c r="GM67"/>
      <c r="GN67"/>
      <c r="GO67"/>
    </row>
    <row r="68" spans="37:197"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DH68"/>
      <c r="FD68"/>
      <c r="FH68"/>
      <c r="FQ68"/>
      <c r="FR68"/>
      <c r="FS68"/>
      <c r="FT68"/>
      <c r="FU68"/>
      <c r="FV68"/>
      <c r="FW68"/>
      <c r="FX68"/>
      <c r="GC68"/>
      <c r="GG68"/>
      <c r="GK68"/>
      <c r="GM68"/>
      <c r="GN68"/>
      <c r="GO68"/>
    </row>
    <row r="69" spans="37:197"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DH69"/>
      <c r="FD69"/>
      <c r="FH69"/>
      <c r="FQ69"/>
      <c r="FR69"/>
      <c r="FS69"/>
      <c r="FT69"/>
      <c r="FU69"/>
      <c r="FV69"/>
      <c r="FW69"/>
      <c r="FX69"/>
      <c r="GC69"/>
      <c r="GG69"/>
      <c r="GK69"/>
      <c r="GM69"/>
      <c r="GN69"/>
      <c r="GO69"/>
    </row>
    <row r="70" spans="37:197"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DH70"/>
      <c r="FD70"/>
      <c r="FH70"/>
      <c r="FQ70"/>
      <c r="FR70"/>
      <c r="FS70"/>
      <c r="FT70"/>
      <c r="FU70"/>
      <c r="FV70"/>
      <c r="FW70"/>
      <c r="FX70"/>
      <c r="GC70"/>
      <c r="GG70"/>
      <c r="GK70"/>
      <c r="GM70"/>
      <c r="GN70"/>
      <c r="GO70"/>
    </row>
    <row r="71" spans="37:197"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DH71"/>
      <c r="FD71"/>
      <c r="FH71"/>
      <c r="FQ71"/>
      <c r="FR71"/>
      <c r="FS71"/>
      <c r="FT71"/>
      <c r="FU71"/>
      <c r="FV71"/>
      <c r="FW71"/>
      <c r="FX71"/>
      <c r="GC71"/>
      <c r="GG71"/>
      <c r="GK71"/>
      <c r="GM71"/>
      <c r="GN71"/>
      <c r="GO71"/>
    </row>
    <row r="72" spans="37:197"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DH72"/>
      <c r="FH72"/>
    </row>
    <row r="73" spans="37:197"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DH73"/>
      <c r="FH73"/>
    </row>
    <row r="74" spans="37:197"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DH74"/>
      <c r="FH74"/>
    </row>
    <row r="75" spans="37:197"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DH75"/>
      <c r="FH75"/>
    </row>
    <row r="76" spans="37:197"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DH76"/>
      <c r="FH76"/>
    </row>
    <row r="77" spans="37:197"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DH77"/>
      <c r="FH77"/>
    </row>
    <row r="78" spans="37:197"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DH78"/>
      <c r="FH78"/>
    </row>
    <row r="79" spans="37:197"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DH79"/>
      <c r="FH79"/>
    </row>
    <row r="80" spans="37:197"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DH80"/>
      <c r="FH80"/>
    </row>
    <row r="81" spans="37:164"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DH81"/>
      <c r="FH81"/>
    </row>
    <row r="82" spans="37:164"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DH82"/>
      <c r="FH82"/>
    </row>
    <row r="83" spans="37:164"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DH83"/>
      <c r="FH83"/>
    </row>
    <row r="84" spans="37:164"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DH84"/>
      <c r="FH84"/>
    </row>
    <row r="85" spans="37:164"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DH85"/>
      <c r="FH85"/>
    </row>
    <row r="86" spans="37:164"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DH86"/>
      <c r="FH86"/>
    </row>
    <row r="87" spans="37:164"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DH87"/>
      <c r="FH87"/>
    </row>
    <row r="88" spans="37:164"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DH88"/>
      <c r="FH88"/>
    </row>
    <row r="89" spans="37:164"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DH89"/>
      <c r="FH89"/>
    </row>
    <row r="90" spans="37:164"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DH90"/>
      <c r="FH90"/>
    </row>
    <row r="91" spans="37:164"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DH91"/>
      <c r="FH91"/>
    </row>
    <row r="92" spans="37:164"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DH92"/>
      <c r="FH92"/>
    </row>
    <row r="93" spans="37:164"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DH93"/>
      <c r="FH93"/>
    </row>
    <row r="94" spans="37:164"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DH94"/>
      <c r="FH94"/>
    </row>
    <row r="95" spans="37:164"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DH95"/>
      <c r="FH95"/>
    </row>
    <row r="96" spans="37:164"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DH96"/>
      <c r="FH96"/>
    </row>
    <row r="97" spans="37:164"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DH97"/>
      <c r="FH97"/>
    </row>
    <row r="98" spans="37:164"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DH98"/>
      <c r="FH98"/>
    </row>
    <row r="99" spans="37:164"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DH99"/>
      <c r="FH99"/>
    </row>
    <row r="100" spans="37:164"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DH100"/>
      <c r="FH100"/>
    </row>
    <row r="101" spans="37:164"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DH101"/>
      <c r="FH101"/>
    </row>
    <row r="102" spans="37:164"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DH102"/>
      <c r="FH102"/>
    </row>
    <row r="103" spans="37:164"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DH103"/>
      <c r="FH103"/>
    </row>
    <row r="104" spans="37:164"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DH104"/>
      <c r="FH104"/>
    </row>
    <row r="105" spans="37:164"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DH105"/>
      <c r="FH105"/>
    </row>
    <row r="106" spans="37:164"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DH106"/>
      <c r="FH106"/>
    </row>
    <row r="107" spans="37:164"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DH107"/>
      <c r="FH107"/>
    </row>
    <row r="108" spans="37:164"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DH108"/>
      <c r="FH108"/>
    </row>
    <row r="109" spans="37:164"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DH109"/>
      <c r="FH109"/>
    </row>
    <row r="110" spans="37:164"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DH110"/>
      <c r="FH110"/>
    </row>
    <row r="111" spans="37:164"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DH111"/>
      <c r="FH111"/>
    </row>
    <row r="112" spans="37:164"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DH112"/>
      <c r="FH112"/>
    </row>
    <row r="113" spans="37:164"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DH113"/>
      <c r="FH113"/>
    </row>
    <row r="114" spans="37:164"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DH114"/>
      <c r="FH114"/>
    </row>
    <row r="115" spans="37:164"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DH115"/>
      <c r="FH115"/>
    </row>
    <row r="116" spans="37:164"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DH116"/>
      <c r="FH116"/>
    </row>
    <row r="117" spans="37:164"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DH117"/>
      <c r="FH117"/>
    </row>
    <row r="118" spans="37:164"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DH118"/>
      <c r="FH118"/>
    </row>
    <row r="119" spans="37:164"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DH119"/>
      <c r="FH119"/>
    </row>
    <row r="120" spans="37:164"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DH120"/>
      <c r="FH120"/>
    </row>
    <row r="121" spans="37:164"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DH121"/>
      <c r="FH121"/>
    </row>
    <row r="122" spans="37:164"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DH122"/>
      <c r="FH122"/>
    </row>
    <row r="123" spans="37:164"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DH123"/>
      <c r="FH123"/>
    </row>
    <row r="124" spans="37:164"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DH124"/>
      <c r="FH124"/>
    </row>
    <row r="125" spans="37:164"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DH125"/>
      <c r="FH125"/>
    </row>
    <row r="126" spans="37:164"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DH126"/>
      <c r="FH126"/>
    </row>
    <row r="127" spans="37:164"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DH127"/>
      <c r="FH127"/>
    </row>
    <row r="128" spans="37:164"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DH128"/>
    </row>
    <row r="129" spans="37:112"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DH129"/>
    </row>
    <row r="130" spans="37:112"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DH130"/>
    </row>
    <row r="131" spans="37:112"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DH131"/>
    </row>
    <row r="132" spans="37:112"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DH132"/>
    </row>
    <row r="133" spans="37:112"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DH133"/>
    </row>
    <row r="134" spans="37:112"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DH134"/>
    </row>
    <row r="135" spans="37:112"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DH135"/>
    </row>
    <row r="136" spans="37:112"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DH136"/>
    </row>
    <row r="137" spans="37:112"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DH137"/>
    </row>
    <row r="138" spans="37:112"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DH138"/>
    </row>
    <row r="139" spans="37:112"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DH139"/>
    </row>
    <row r="140" spans="37:112"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DH140"/>
    </row>
    <row r="141" spans="37:112"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DH141"/>
    </row>
    <row r="142" spans="37:112"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DH142"/>
    </row>
    <row r="143" spans="37:112"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DH143"/>
    </row>
    <row r="144" spans="37:112"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DH144"/>
    </row>
    <row r="145" spans="37:112"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DH145"/>
    </row>
    <row r="146" spans="37:112"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DH146"/>
    </row>
    <row r="147" spans="37:112"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DH147"/>
    </row>
    <row r="148" spans="37:112"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DH148"/>
    </row>
    <row r="149" spans="37:112"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DH149"/>
    </row>
    <row r="150" spans="37:112"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DH150"/>
    </row>
    <row r="151" spans="37:112"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DH151"/>
    </row>
    <row r="152" spans="37:112"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DH152"/>
    </row>
    <row r="153" spans="37:112"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DH153"/>
    </row>
    <row r="154" spans="37:112"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DH154"/>
    </row>
    <row r="155" spans="37:112"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DH155"/>
    </row>
    <row r="156" spans="37:112"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DH156"/>
    </row>
    <row r="157" spans="37:112"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DH157"/>
    </row>
    <row r="158" spans="37:112"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DH158"/>
    </row>
    <row r="159" spans="37:112"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DH159"/>
    </row>
    <row r="160" spans="37:112"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DH160"/>
    </row>
    <row r="161" spans="37:112"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DH161"/>
    </row>
    <row r="162" spans="37:112"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DH162"/>
    </row>
    <row r="163" spans="37:112"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DH163"/>
    </row>
    <row r="164" spans="37:112"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DH164"/>
    </row>
    <row r="165" spans="37:112"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DH165"/>
    </row>
    <row r="166" spans="37:112"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DH166"/>
    </row>
    <row r="167" spans="37:112"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DH167"/>
    </row>
    <row r="168" spans="37:112"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DH168"/>
    </row>
    <row r="169" spans="37:112"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DH169"/>
    </row>
    <row r="170" spans="37:112"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DH170"/>
    </row>
    <row r="171" spans="37:112"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DH171"/>
    </row>
    <row r="172" spans="37:112"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DH172"/>
    </row>
    <row r="173" spans="37:112"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DH173"/>
    </row>
    <row r="174" spans="37:112"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DH174"/>
    </row>
    <row r="175" spans="37:112"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DH175"/>
    </row>
    <row r="176" spans="37:112"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DH176"/>
    </row>
    <row r="177" spans="37:112"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DH177"/>
    </row>
    <row r="178" spans="37:112"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DH178"/>
    </row>
    <row r="179" spans="37:112"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DH179"/>
    </row>
    <row r="180" spans="37:112"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DH180"/>
    </row>
    <row r="181" spans="37:112"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DH181"/>
    </row>
    <row r="182" spans="37:112"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DH182"/>
    </row>
    <row r="183" spans="37:112"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DH183"/>
    </row>
    <row r="184" spans="37:112"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DH184"/>
    </row>
    <row r="185" spans="37:112"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DH185"/>
    </row>
    <row r="186" spans="37:112"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DH186"/>
    </row>
    <row r="187" spans="37:112"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DH187"/>
    </row>
    <row r="188" spans="37:112"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DH188"/>
    </row>
    <row r="189" spans="37:112"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DH189"/>
    </row>
    <row r="190" spans="37:112"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DH190"/>
    </row>
    <row r="191" spans="37:112"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DH191"/>
    </row>
    <row r="192" spans="37:112"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DH192"/>
    </row>
    <row r="193" spans="37:112"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DH193"/>
    </row>
    <row r="194" spans="37:112"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DH194"/>
    </row>
    <row r="195" spans="37:112"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DH195"/>
    </row>
    <row r="196" spans="37:112"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DH196"/>
    </row>
    <row r="197" spans="37:112"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DH197"/>
    </row>
    <row r="198" spans="37:112"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DH198"/>
    </row>
    <row r="199" spans="37:112"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DH199"/>
    </row>
    <row r="200" spans="37:112"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DH200"/>
    </row>
    <row r="201" spans="37:112"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DH201"/>
    </row>
    <row r="202" spans="37:112"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DH202"/>
    </row>
    <row r="203" spans="37:112"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DH203"/>
    </row>
    <row r="204" spans="37:112"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DH204"/>
    </row>
    <row r="205" spans="37:112"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DH205"/>
    </row>
    <row r="206" spans="37:112"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DH206"/>
    </row>
    <row r="207" spans="37:112"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DH207"/>
    </row>
    <row r="208" spans="37:112"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DH208"/>
    </row>
    <row r="209" spans="37:112"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DH209"/>
    </row>
    <row r="210" spans="37:112"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DH210"/>
    </row>
    <row r="211" spans="37:112"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DH211"/>
    </row>
    <row r="212" spans="37:112"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DH212"/>
    </row>
    <row r="213" spans="37:112"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DH213"/>
    </row>
    <row r="214" spans="37:112"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DH214"/>
    </row>
    <row r="215" spans="37:112"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DH215"/>
    </row>
    <row r="216" spans="37:112"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DH216"/>
    </row>
    <row r="217" spans="37:112"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DH217"/>
    </row>
    <row r="218" spans="37:112"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DH218"/>
    </row>
    <row r="219" spans="37:112"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DH219"/>
    </row>
    <row r="220" spans="37:112"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DH220"/>
    </row>
    <row r="221" spans="37:112"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DH221"/>
    </row>
    <row r="222" spans="37:112"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DH222"/>
    </row>
    <row r="223" spans="37:112"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DH223"/>
    </row>
    <row r="224" spans="37:112"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DH224"/>
    </row>
    <row r="225" spans="37:112"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DH225"/>
    </row>
    <row r="226" spans="37:112"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DH226"/>
    </row>
    <row r="227" spans="37:112"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DH227"/>
    </row>
    <row r="228" spans="37:112"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DH228"/>
    </row>
    <row r="229" spans="37:112"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DH229"/>
    </row>
    <row r="230" spans="37:112"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DH230"/>
    </row>
    <row r="231" spans="37:112"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DH231"/>
    </row>
    <row r="232" spans="37:112"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DH232"/>
    </row>
    <row r="233" spans="37:112"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DH233"/>
    </row>
    <row r="234" spans="37:112"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DH234"/>
    </row>
    <row r="235" spans="37:112"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DH235"/>
    </row>
    <row r="236" spans="37:112"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DH236"/>
    </row>
    <row r="237" spans="37:112"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DH237"/>
    </row>
    <row r="238" spans="37:112"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DH238"/>
    </row>
    <row r="239" spans="37:112"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DH239"/>
    </row>
    <row r="240" spans="37:112"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DH240"/>
    </row>
    <row r="241" spans="37:112"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DH241"/>
    </row>
    <row r="242" spans="37:112"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DH242"/>
    </row>
    <row r="243" spans="37:112"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DH243"/>
    </row>
    <row r="244" spans="37:112"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DH244"/>
    </row>
    <row r="245" spans="37:112"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DH245"/>
    </row>
    <row r="246" spans="37:112"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DH246"/>
    </row>
    <row r="247" spans="37:112"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DH247"/>
    </row>
    <row r="248" spans="37:112"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DH248"/>
    </row>
    <row r="249" spans="37:112"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DH249"/>
    </row>
    <row r="250" spans="37:112"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DH250"/>
    </row>
    <row r="251" spans="37:112"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DH251"/>
    </row>
    <row r="252" spans="37:112"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DH252"/>
    </row>
    <row r="253" spans="37:112"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DH253"/>
    </row>
    <row r="254" spans="37:112"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DH254"/>
    </row>
    <row r="255" spans="37:112"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DH255"/>
    </row>
    <row r="256" spans="37:112"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DH256"/>
    </row>
    <row r="257" spans="37:112"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DH257"/>
    </row>
    <row r="258" spans="37:112"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DH258"/>
    </row>
    <row r="259" spans="37:112"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DH259"/>
    </row>
    <row r="260" spans="37:112"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DH260"/>
    </row>
    <row r="261" spans="37:112"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DH261"/>
    </row>
    <row r="262" spans="37:112"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DH262"/>
    </row>
    <row r="263" spans="37:112"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DH263"/>
    </row>
    <row r="264" spans="37:112"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DH264"/>
    </row>
    <row r="265" spans="37:112"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DH265"/>
    </row>
    <row r="266" spans="37:112"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DH266"/>
    </row>
    <row r="267" spans="37:112"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DH267"/>
    </row>
    <row r="268" spans="37:112"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DH268"/>
    </row>
    <row r="269" spans="37:112"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DH269"/>
    </row>
    <row r="270" spans="37:112"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DH270"/>
    </row>
    <row r="271" spans="37:112"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DH271"/>
    </row>
    <row r="272" spans="37:112"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DH272"/>
    </row>
    <row r="273" spans="37:112"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DH273"/>
    </row>
    <row r="274" spans="37:112"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DH274"/>
    </row>
    <row r="275" spans="37:112"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DH275"/>
    </row>
    <row r="276" spans="37:112"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DH276"/>
    </row>
    <row r="277" spans="37:112"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DH277"/>
    </row>
    <row r="278" spans="37:112"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DH278"/>
    </row>
    <row r="279" spans="37:112"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DH279"/>
    </row>
    <row r="280" spans="37:112"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DH280"/>
    </row>
    <row r="281" spans="37:112"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DH281"/>
    </row>
    <row r="282" spans="37:112"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DH282"/>
    </row>
    <row r="283" spans="37:112"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DH283"/>
    </row>
    <row r="284" spans="37:112"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DH284"/>
    </row>
    <row r="285" spans="37:112"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DH285"/>
    </row>
    <row r="286" spans="37:112"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DH286"/>
    </row>
    <row r="287" spans="37:112"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DH287"/>
    </row>
    <row r="288" spans="37:112"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DH288"/>
    </row>
    <row r="289" spans="37:112"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DH289"/>
    </row>
    <row r="290" spans="37:112"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DH290"/>
    </row>
    <row r="291" spans="37:112"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DH291"/>
    </row>
    <row r="292" spans="37:112"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DH292"/>
    </row>
    <row r="293" spans="37:112"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DH293"/>
    </row>
    <row r="294" spans="37:112"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DH294"/>
    </row>
    <row r="295" spans="37:112"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DH295"/>
    </row>
    <row r="296" spans="37:112"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DH296"/>
    </row>
    <row r="297" spans="37:112"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DH297"/>
    </row>
    <row r="298" spans="37:112"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DH298"/>
    </row>
    <row r="299" spans="37:112"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DH299"/>
    </row>
    <row r="300" spans="37:112"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DH300"/>
    </row>
    <row r="301" spans="37:112"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DH301"/>
    </row>
    <row r="302" spans="37:112"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DH302"/>
    </row>
    <row r="303" spans="37:112"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DH303"/>
    </row>
    <row r="304" spans="37:112"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DH304"/>
    </row>
    <row r="305" spans="37:112"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DH305"/>
    </row>
    <row r="306" spans="37:112"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DH306"/>
    </row>
    <row r="307" spans="37:112"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DH307"/>
    </row>
    <row r="308" spans="37:112"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DH308"/>
    </row>
    <row r="309" spans="37:112"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DH309"/>
    </row>
    <row r="310" spans="37:112"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DH310"/>
    </row>
    <row r="311" spans="37:112"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DH311"/>
    </row>
    <row r="312" spans="37:112"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DH312"/>
    </row>
    <row r="313" spans="37:112"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DH313"/>
    </row>
    <row r="314" spans="37:112"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DH314"/>
    </row>
    <row r="315" spans="37:112"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DH315"/>
    </row>
    <row r="316" spans="37:112"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DH316"/>
    </row>
    <row r="317" spans="37:112"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DH317"/>
    </row>
    <row r="318" spans="37:112"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DH318"/>
    </row>
    <row r="319" spans="37:112"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DH319"/>
    </row>
    <row r="320" spans="37:112"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DH320"/>
    </row>
    <row r="321" spans="37:112"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DH321"/>
    </row>
    <row r="322" spans="37:112"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DH322"/>
    </row>
    <row r="323" spans="37:112"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DH323"/>
    </row>
    <row r="324" spans="37:112"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DH324"/>
    </row>
    <row r="325" spans="37:112"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DH325"/>
    </row>
    <row r="326" spans="37:112"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DH326"/>
    </row>
    <row r="327" spans="37:112"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DH327"/>
    </row>
    <row r="328" spans="37:112"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DH328"/>
    </row>
    <row r="329" spans="37:112"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DH329"/>
    </row>
    <row r="330" spans="37:112"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DH330"/>
    </row>
    <row r="331" spans="37:112"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DH331"/>
    </row>
    <row r="332" spans="37:112"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DH332"/>
    </row>
    <row r="333" spans="37:112"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DH333"/>
    </row>
    <row r="334" spans="37:112"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DH334"/>
    </row>
    <row r="335" spans="37:112"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DH335"/>
    </row>
    <row r="336" spans="37:112"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DH336"/>
    </row>
    <row r="337" spans="37:112"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DH337"/>
    </row>
    <row r="338" spans="37:112"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DH338"/>
    </row>
    <row r="339" spans="37:112"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DH339"/>
    </row>
    <row r="340" spans="37:112"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DH340"/>
    </row>
    <row r="341" spans="37:112"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DH341"/>
    </row>
    <row r="342" spans="37:112"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DH342"/>
    </row>
    <row r="343" spans="37:112"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DH343"/>
    </row>
    <row r="344" spans="37:112"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DH344"/>
    </row>
    <row r="345" spans="37:112"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DH345"/>
    </row>
    <row r="346" spans="37:112"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DH346"/>
    </row>
    <row r="347" spans="37:112"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DH347"/>
    </row>
    <row r="348" spans="37:112"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DH348"/>
    </row>
    <row r="349" spans="37:112"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DH349"/>
    </row>
    <row r="350" spans="37:112"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DH350"/>
    </row>
    <row r="351" spans="37:112"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DH351"/>
    </row>
    <row r="352" spans="37:112"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DH352"/>
    </row>
    <row r="353" spans="37:112"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DH353"/>
    </row>
    <row r="354" spans="37:112"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DH354"/>
    </row>
    <row r="355" spans="37:112"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DH355"/>
    </row>
    <row r="356" spans="37:112"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DH356"/>
    </row>
    <row r="357" spans="37:112"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DH357"/>
    </row>
    <row r="358" spans="37:112"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DH358"/>
    </row>
    <row r="359" spans="37:112"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DH359"/>
    </row>
    <row r="360" spans="37:112"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DH360"/>
    </row>
    <row r="361" spans="37:112"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DH361"/>
    </row>
    <row r="362" spans="37:112"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DH362"/>
    </row>
    <row r="363" spans="37:112"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DH363"/>
    </row>
    <row r="364" spans="37:112"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DH364"/>
    </row>
    <row r="365" spans="37:112"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DH365"/>
    </row>
    <row r="366" spans="37:112"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DH366"/>
    </row>
    <row r="367" spans="37:112"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DH367"/>
    </row>
    <row r="368" spans="37:112"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DH368"/>
    </row>
    <row r="369" spans="37:112"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DH369"/>
    </row>
    <row r="370" spans="37:112"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DH370"/>
    </row>
    <row r="371" spans="37:112"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DH371"/>
    </row>
    <row r="372" spans="37:112"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DH372"/>
    </row>
    <row r="373" spans="37:112"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DH373"/>
    </row>
    <row r="374" spans="37:112"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DH374"/>
    </row>
    <row r="375" spans="37:112"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DH375"/>
    </row>
    <row r="376" spans="37:112"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DH376"/>
    </row>
    <row r="377" spans="37:112"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DH377"/>
    </row>
    <row r="378" spans="37:112"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DH378"/>
    </row>
    <row r="379" spans="37:112"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DH379"/>
    </row>
    <row r="380" spans="37:112"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DH380"/>
    </row>
    <row r="381" spans="37:112"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DH381"/>
    </row>
    <row r="382" spans="37:112"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DH382"/>
    </row>
    <row r="383" spans="37:112"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DH383"/>
    </row>
    <row r="384" spans="37:112"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DH384"/>
    </row>
    <row r="385" spans="37:112"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DH385"/>
    </row>
    <row r="386" spans="37:112"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DH386"/>
    </row>
    <row r="387" spans="37:112"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DH387"/>
    </row>
    <row r="388" spans="37:112"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DH388"/>
    </row>
    <row r="389" spans="37:112"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DH389"/>
    </row>
    <row r="390" spans="37:112"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DH390"/>
    </row>
    <row r="391" spans="37:112"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DH391"/>
    </row>
    <row r="392" spans="37:112"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DH392"/>
    </row>
    <row r="393" spans="37:112"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DH393"/>
    </row>
    <row r="394" spans="37:112"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DH394"/>
    </row>
    <row r="395" spans="37:112"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DH395"/>
    </row>
    <row r="396" spans="37:112"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DH396"/>
    </row>
    <row r="397" spans="37:112"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DH397"/>
    </row>
    <row r="398" spans="37:112"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DH398"/>
    </row>
    <row r="399" spans="37:112"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DH399"/>
    </row>
    <row r="400" spans="37:112"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DH400"/>
    </row>
    <row r="401" spans="37:112"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DH401"/>
    </row>
    <row r="402" spans="37:112"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DH402"/>
    </row>
    <row r="403" spans="37:112"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DH403"/>
    </row>
    <row r="404" spans="37:112"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DH404"/>
    </row>
    <row r="405" spans="37:112"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DH405"/>
    </row>
    <row r="406" spans="37:112"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DH406"/>
    </row>
    <row r="407" spans="37:112"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DH407"/>
    </row>
    <row r="408" spans="37:112"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DH408"/>
    </row>
    <row r="409" spans="37:112"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DH409"/>
    </row>
    <row r="410" spans="37:112"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DH410"/>
    </row>
    <row r="411" spans="37:112"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DH411"/>
    </row>
    <row r="412" spans="37:112"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DH412"/>
    </row>
    <row r="413" spans="37:112"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DH413"/>
    </row>
    <row r="414" spans="37:112"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DH414"/>
    </row>
    <row r="415" spans="37:112"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DH415"/>
    </row>
    <row r="416" spans="37:112"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DH416"/>
    </row>
    <row r="417" spans="37:112"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DH417"/>
    </row>
    <row r="418" spans="37:112"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DH418"/>
    </row>
    <row r="419" spans="37:112"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DH419"/>
    </row>
    <row r="420" spans="37:112"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DH420"/>
    </row>
    <row r="421" spans="37:112"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DH421"/>
    </row>
    <row r="422" spans="37:112"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DH422"/>
    </row>
    <row r="423" spans="37:112"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DH423"/>
    </row>
    <row r="424" spans="37:112"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DH424"/>
    </row>
    <row r="425" spans="37:112"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DH425"/>
    </row>
    <row r="426" spans="37:112"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DH426"/>
    </row>
    <row r="427" spans="37:112"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DH427"/>
    </row>
    <row r="428" spans="37:112"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DH428"/>
    </row>
    <row r="429" spans="37:112"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DH429"/>
    </row>
    <row r="430" spans="37:112"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DH430"/>
    </row>
    <row r="431" spans="37:112"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DH431"/>
    </row>
    <row r="432" spans="37:112"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DH432"/>
    </row>
    <row r="433" spans="37:112"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DH433"/>
    </row>
    <row r="434" spans="37:112"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DH434"/>
    </row>
    <row r="435" spans="37:112"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DH435"/>
    </row>
    <row r="436" spans="37:112"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DH436"/>
    </row>
    <row r="437" spans="37:112"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DH437"/>
    </row>
    <row r="438" spans="37:112"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DH438"/>
    </row>
    <row r="439" spans="37:112"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DH439"/>
    </row>
    <row r="440" spans="37:112"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DH440"/>
    </row>
    <row r="441" spans="37:112"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DH441"/>
    </row>
    <row r="442" spans="37:112"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DH442"/>
    </row>
    <row r="443" spans="37:112"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DH443"/>
    </row>
    <row r="444" spans="37:112"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DH444"/>
    </row>
    <row r="445" spans="37:112"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DH445"/>
    </row>
    <row r="446" spans="37:112"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DH446"/>
    </row>
    <row r="447" spans="37:112"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DH447"/>
    </row>
    <row r="448" spans="37:112"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DH448"/>
    </row>
    <row r="449" spans="37:112"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DH449"/>
    </row>
    <row r="450" spans="37:112"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DH450"/>
    </row>
    <row r="451" spans="37:112"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DH451"/>
    </row>
    <row r="452" spans="37:112"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DH452"/>
    </row>
    <row r="453" spans="37:112"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DH453"/>
    </row>
    <row r="454" spans="37:112"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DH454"/>
    </row>
    <row r="455" spans="37:112"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DH455"/>
    </row>
    <row r="456" spans="37:112"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DH456"/>
    </row>
    <row r="457" spans="37:112"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DH457"/>
    </row>
    <row r="458" spans="37:112"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DH458"/>
    </row>
    <row r="459" spans="37:112"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DH459"/>
    </row>
    <row r="460" spans="37:112"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DH460"/>
    </row>
    <row r="461" spans="37:112"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DH461"/>
    </row>
    <row r="462" spans="37:112"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DH462"/>
    </row>
    <row r="463" spans="37:112"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DH463"/>
    </row>
    <row r="464" spans="37:112"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DH464"/>
    </row>
    <row r="465" spans="37:112"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DH465"/>
    </row>
    <row r="466" spans="37:112"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DH466"/>
    </row>
    <row r="467" spans="37:112"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DH467"/>
    </row>
    <row r="468" spans="37:112"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DH468"/>
    </row>
    <row r="469" spans="37:112"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DH469"/>
    </row>
    <row r="470" spans="37:112"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DH470"/>
    </row>
    <row r="471" spans="37:112"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DH471"/>
    </row>
    <row r="472" spans="37:112"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DH472"/>
    </row>
    <row r="473" spans="37:112"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DH473"/>
    </row>
    <row r="474" spans="37:112"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DH474"/>
    </row>
    <row r="475" spans="37:112"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DH475"/>
    </row>
    <row r="476" spans="37:112"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DH476"/>
    </row>
    <row r="477" spans="37:112"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DH477"/>
    </row>
    <row r="478" spans="37:112"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DH478"/>
    </row>
    <row r="479" spans="37:112"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DH479"/>
    </row>
    <row r="480" spans="37:112"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DH480"/>
    </row>
    <row r="481" spans="37:112"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DH481"/>
    </row>
    <row r="482" spans="37:112"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DH482"/>
    </row>
    <row r="483" spans="37:112"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DH483"/>
    </row>
    <row r="484" spans="37:112"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DH484"/>
    </row>
    <row r="485" spans="37:112"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DH485"/>
    </row>
    <row r="486" spans="37:112"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DH486"/>
    </row>
    <row r="487" spans="37:112"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DH487"/>
    </row>
    <row r="488" spans="37:112"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DH488"/>
    </row>
    <row r="489" spans="37:112"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DH489"/>
    </row>
    <row r="490" spans="37:112"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DH490"/>
    </row>
    <row r="491" spans="37:112"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DH491"/>
    </row>
    <row r="492" spans="37:112"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DH492"/>
    </row>
    <row r="493" spans="37:112"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DH493"/>
    </row>
    <row r="494" spans="37:112"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DH494"/>
    </row>
    <row r="495" spans="37:112"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DH495"/>
    </row>
    <row r="496" spans="37:112"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DH496"/>
    </row>
    <row r="497" spans="37:112"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DH497"/>
    </row>
    <row r="498" spans="37:112"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DH498"/>
    </row>
    <row r="499" spans="37:112"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DH499"/>
    </row>
    <row r="500" spans="37:112"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DH500"/>
    </row>
    <row r="501" spans="37:112"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DH501"/>
    </row>
    <row r="502" spans="37:112"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DH502"/>
    </row>
    <row r="503" spans="37:112"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DH503"/>
    </row>
    <row r="504" spans="37:112"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DH504"/>
    </row>
    <row r="505" spans="37:112"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DH505"/>
    </row>
    <row r="506" spans="37:112"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DH506"/>
    </row>
    <row r="507" spans="37:112"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DH507"/>
    </row>
    <row r="508" spans="37:112"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DH508"/>
    </row>
    <row r="509" spans="37:112"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DH509"/>
    </row>
    <row r="510" spans="37:112"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DH510"/>
    </row>
    <row r="511" spans="37:112"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DH511"/>
    </row>
    <row r="512" spans="37:112"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DH512"/>
    </row>
    <row r="513" spans="37:112"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DH513"/>
    </row>
    <row r="514" spans="37:112"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DH514"/>
    </row>
    <row r="515" spans="37:112"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DH515"/>
    </row>
    <row r="516" spans="37:112"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DH516"/>
    </row>
    <row r="517" spans="37:112"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DH517"/>
    </row>
    <row r="518" spans="37:112"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DH518"/>
    </row>
    <row r="519" spans="37:112"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DH519"/>
    </row>
    <row r="520" spans="37:112"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DH520"/>
    </row>
    <row r="521" spans="37:112"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DH521"/>
    </row>
    <row r="522" spans="37:112"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DH522"/>
    </row>
    <row r="523" spans="37:112"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DH523"/>
    </row>
    <row r="524" spans="37:112"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DH524"/>
    </row>
    <row r="525" spans="37:112"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DH525"/>
    </row>
    <row r="526" spans="37:112"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DH526"/>
    </row>
    <row r="527" spans="37:112"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DH527"/>
    </row>
    <row r="528" spans="37:112"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DH528"/>
    </row>
    <row r="529" spans="37:112"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DH529"/>
    </row>
    <row r="530" spans="37:112"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DH530"/>
    </row>
    <row r="531" spans="37:112"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DH531"/>
    </row>
    <row r="532" spans="37:112"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DH532"/>
    </row>
    <row r="533" spans="37:112"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DH533"/>
    </row>
    <row r="534" spans="37:112"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DH534"/>
    </row>
    <row r="535" spans="37:112"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DH535"/>
    </row>
    <row r="536" spans="37:112"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DH536"/>
    </row>
    <row r="537" spans="37:112"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DH537"/>
    </row>
    <row r="538" spans="37:112"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DH538"/>
    </row>
    <row r="539" spans="37:112"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DH539"/>
    </row>
    <row r="540" spans="37:112"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DH540"/>
    </row>
    <row r="541" spans="37:112"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DH541"/>
    </row>
    <row r="542" spans="37:112"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DH542"/>
    </row>
    <row r="543" spans="37:112"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DH543"/>
    </row>
    <row r="544" spans="37:112"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DH544"/>
    </row>
    <row r="545" spans="37:112"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DH545"/>
    </row>
    <row r="546" spans="37:112"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DH546"/>
    </row>
    <row r="547" spans="37:112"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DH547"/>
    </row>
    <row r="548" spans="37:112"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DH548"/>
    </row>
    <row r="549" spans="37:112"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DH549"/>
    </row>
    <row r="550" spans="37:112"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DH550"/>
    </row>
    <row r="551" spans="37:112"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DH551"/>
    </row>
    <row r="552" spans="37:112"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DH552"/>
    </row>
    <row r="553" spans="37:112"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DH553"/>
    </row>
    <row r="554" spans="37:112"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DH554"/>
    </row>
    <row r="555" spans="37:112"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DH555"/>
    </row>
    <row r="556" spans="37:112"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DH556"/>
    </row>
    <row r="557" spans="37:112"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DH557"/>
    </row>
    <row r="558" spans="37:112"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DH558"/>
    </row>
    <row r="559" spans="37:112"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DH559"/>
    </row>
    <row r="560" spans="37:112"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DH560"/>
    </row>
    <row r="561" spans="37:112"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DH561"/>
    </row>
    <row r="562" spans="37:112"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DH562"/>
    </row>
    <row r="563" spans="37:112"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DH563"/>
    </row>
    <row r="564" spans="37:112"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DH564"/>
    </row>
    <row r="565" spans="37:112"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DH565"/>
    </row>
    <row r="566" spans="37:112"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DH566"/>
    </row>
    <row r="567" spans="37:112"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DH567"/>
    </row>
    <row r="568" spans="37:112"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DH568"/>
    </row>
    <row r="569" spans="37:112"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DH569"/>
    </row>
    <row r="570" spans="37:112"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DH570"/>
    </row>
    <row r="571" spans="37:112"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DH571"/>
    </row>
    <row r="572" spans="37:112"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DH572"/>
    </row>
    <row r="573" spans="37:112"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DH573"/>
    </row>
    <row r="574" spans="37:112"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DH574"/>
    </row>
    <row r="575" spans="37:112"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DH575"/>
    </row>
    <row r="576" spans="37:112"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DH576"/>
    </row>
    <row r="577" spans="37:112"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DH577"/>
    </row>
    <row r="578" spans="37:112"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DH578"/>
    </row>
    <row r="579" spans="37:112"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DH579"/>
    </row>
    <row r="580" spans="37:112"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DH580"/>
    </row>
    <row r="581" spans="37:112"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DH581"/>
    </row>
    <row r="582" spans="37:112"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DH582"/>
    </row>
    <row r="583" spans="37:112"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DH583"/>
    </row>
    <row r="584" spans="37:112"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DH584"/>
    </row>
    <row r="585" spans="37:112"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DH585"/>
    </row>
    <row r="586" spans="37:112"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DH586"/>
    </row>
    <row r="587" spans="37:112"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DH587"/>
    </row>
    <row r="588" spans="37:112"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DH588"/>
    </row>
    <row r="589" spans="37:112"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DH589"/>
    </row>
    <row r="590" spans="37:112"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DH590"/>
    </row>
    <row r="591" spans="37:112"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DH591"/>
    </row>
    <row r="592" spans="37:112"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DH592"/>
    </row>
    <row r="593" spans="37:112"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DH593"/>
    </row>
    <row r="594" spans="37:112"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DH594"/>
    </row>
    <row r="595" spans="37:112"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DH595"/>
    </row>
    <row r="596" spans="37:112"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DH596"/>
    </row>
    <row r="597" spans="37:112"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DH597"/>
    </row>
    <row r="598" spans="37:112"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DH598"/>
    </row>
    <row r="599" spans="37:112"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DH599"/>
    </row>
    <row r="600" spans="37:112"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DH600"/>
    </row>
    <row r="601" spans="37:112"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DH601"/>
    </row>
    <row r="602" spans="37:112"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DH602"/>
    </row>
    <row r="603" spans="37:112"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DH603"/>
    </row>
    <row r="604" spans="37:112"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DH604"/>
    </row>
    <row r="605" spans="37:112"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DH605"/>
    </row>
    <row r="606" spans="37:112"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DH606"/>
    </row>
    <row r="607" spans="37:112"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DH607"/>
    </row>
    <row r="608" spans="37:112"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DH608"/>
    </row>
    <row r="609" spans="37:112"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DH609"/>
    </row>
    <row r="610" spans="37:112"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DH610"/>
    </row>
    <row r="611" spans="37:112"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DH611"/>
    </row>
    <row r="612" spans="37:112"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DH612"/>
    </row>
    <row r="613" spans="37:112"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DH613"/>
    </row>
    <row r="614" spans="37:112"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DH614"/>
    </row>
    <row r="615" spans="37:112"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DH615"/>
    </row>
    <row r="616" spans="37:112"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DH616"/>
    </row>
    <row r="617" spans="37:112"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DH617"/>
    </row>
    <row r="618" spans="37:112"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DH618"/>
    </row>
    <row r="619" spans="37:112"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DH619"/>
    </row>
    <row r="620" spans="37:112"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DH620"/>
    </row>
    <row r="621" spans="37:112"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DH621"/>
    </row>
    <row r="622" spans="37:112"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  <c r="CK622"/>
      <c r="CL622"/>
      <c r="CM622"/>
      <c r="CN622"/>
      <c r="CO622"/>
      <c r="CP622"/>
      <c r="CQ622"/>
      <c r="CR622"/>
      <c r="CS622"/>
      <c r="CT622"/>
      <c r="CU622"/>
      <c r="CV622"/>
      <c r="CW622"/>
      <c r="CX622"/>
      <c r="DH622"/>
    </row>
    <row r="623" spans="37:112"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DH623"/>
    </row>
    <row r="624" spans="37:112"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  <c r="CQ624"/>
      <c r="CR624"/>
      <c r="CS624"/>
      <c r="CT624"/>
      <c r="CU624"/>
      <c r="CV624"/>
      <c r="CW624"/>
      <c r="CX624"/>
      <c r="DH624"/>
    </row>
    <row r="625" spans="37:112"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DH625"/>
    </row>
    <row r="626" spans="37:112"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DH626"/>
    </row>
    <row r="627" spans="37:112"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DH627"/>
    </row>
    <row r="628" spans="37:112"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DH628"/>
    </row>
    <row r="629" spans="37:112"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DH629"/>
    </row>
    <row r="630" spans="37:112"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DH630"/>
    </row>
    <row r="631" spans="37:112"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  <c r="CK631"/>
      <c r="CL631"/>
      <c r="CM631"/>
      <c r="CN631"/>
      <c r="CO631"/>
      <c r="CP631"/>
      <c r="CQ631"/>
      <c r="CR631"/>
      <c r="CS631"/>
      <c r="CT631"/>
      <c r="CU631"/>
      <c r="CV631"/>
      <c r="CW631"/>
      <c r="CX631"/>
      <c r="DH631"/>
    </row>
    <row r="632" spans="37:112"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  <c r="CH632"/>
      <c r="CI632"/>
      <c r="CJ632"/>
      <c r="CK632"/>
      <c r="CL632"/>
      <c r="CM632"/>
      <c r="CN632"/>
      <c r="CO632"/>
      <c r="CP632"/>
      <c r="CQ632"/>
      <c r="CR632"/>
      <c r="CS632"/>
      <c r="CT632"/>
      <c r="CU632"/>
      <c r="CV632"/>
      <c r="CW632"/>
      <c r="CX632"/>
      <c r="DH632"/>
    </row>
    <row r="633" spans="37:112"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  <c r="CK633"/>
      <c r="CL633"/>
      <c r="CM633"/>
      <c r="CN633"/>
      <c r="CO633"/>
      <c r="CP633"/>
      <c r="CQ633"/>
      <c r="CR633"/>
      <c r="CS633"/>
      <c r="CT633"/>
      <c r="CU633"/>
      <c r="CV633"/>
      <c r="CW633"/>
      <c r="CX633"/>
      <c r="DH633"/>
    </row>
    <row r="634" spans="37:112"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  <c r="CH634"/>
      <c r="CI634"/>
      <c r="CJ634"/>
      <c r="CK634"/>
      <c r="CL634"/>
      <c r="CM634"/>
      <c r="CN634"/>
      <c r="CO634"/>
      <c r="CP634"/>
      <c r="CQ634"/>
      <c r="CR634"/>
      <c r="CS634"/>
      <c r="CT634"/>
      <c r="CU634"/>
      <c r="CV634"/>
      <c r="CW634"/>
      <c r="CX634"/>
      <c r="DH634"/>
    </row>
    <row r="635" spans="37:112"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  <c r="CH635"/>
      <c r="CI635"/>
      <c r="CJ635"/>
      <c r="CK635"/>
      <c r="CL635"/>
      <c r="CM635"/>
      <c r="CN635"/>
      <c r="CO635"/>
      <c r="CP635"/>
      <c r="CQ635"/>
      <c r="CR635"/>
      <c r="CS635"/>
      <c r="CT635"/>
      <c r="CU635"/>
      <c r="CV635"/>
      <c r="CW635"/>
      <c r="CX635"/>
      <c r="DH635"/>
    </row>
    <row r="636" spans="37:112"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  <c r="CH636"/>
      <c r="CI636"/>
      <c r="CJ636"/>
      <c r="CK636"/>
      <c r="CL636"/>
      <c r="CM636"/>
      <c r="CN636"/>
      <c r="CO636"/>
      <c r="CP636"/>
      <c r="CQ636"/>
      <c r="CR636"/>
      <c r="CS636"/>
      <c r="CT636"/>
      <c r="CU636"/>
      <c r="CV636"/>
      <c r="CW636"/>
      <c r="CX636"/>
      <c r="DH636"/>
    </row>
    <row r="637" spans="37:112"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  <c r="CH637"/>
      <c r="CI637"/>
      <c r="CJ637"/>
      <c r="CK637"/>
      <c r="CL637"/>
      <c r="CM637"/>
      <c r="CN637"/>
      <c r="CO637"/>
      <c r="CP637"/>
      <c r="CQ637"/>
      <c r="CR637"/>
      <c r="CS637"/>
      <c r="CT637"/>
      <c r="CU637"/>
      <c r="CV637"/>
      <c r="CW637"/>
      <c r="CX637"/>
      <c r="DH637"/>
    </row>
    <row r="638" spans="37:112"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  <c r="CK638"/>
      <c r="CL638"/>
      <c r="CM638"/>
      <c r="CN638"/>
      <c r="CO638"/>
      <c r="CP638"/>
      <c r="CQ638"/>
      <c r="CR638"/>
      <c r="CS638"/>
      <c r="CT638"/>
      <c r="CU638"/>
      <c r="CV638"/>
      <c r="CW638"/>
      <c r="CX638"/>
      <c r="DH638"/>
    </row>
    <row r="639" spans="37:112"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  <c r="CH639"/>
      <c r="CI639"/>
      <c r="CJ639"/>
      <c r="CK639"/>
      <c r="CL639"/>
      <c r="CM639"/>
      <c r="CN639"/>
      <c r="CO639"/>
      <c r="CP639"/>
      <c r="CQ639"/>
      <c r="CR639"/>
      <c r="CS639"/>
      <c r="CT639"/>
      <c r="CU639"/>
      <c r="CV639"/>
      <c r="CW639"/>
      <c r="CX639"/>
      <c r="DH639"/>
    </row>
    <row r="640" spans="37:112"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  <c r="CH640"/>
      <c r="CI640"/>
      <c r="CJ640"/>
      <c r="CK640"/>
      <c r="CL640"/>
      <c r="CM640"/>
      <c r="CN640"/>
      <c r="CO640"/>
      <c r="CP640"/>
      <c r="CQ640"/>
      <c r="CR640"/>
      <c r="CS640"/>
      <c r="CT640"/>
      <c r="CU640"/>
      <c r="CV640"/>
      <c r="CW640"/>
      <c r="CX640"/>
      <c r="DH640"/>
    </row>
    <row r="641" spans="37:112"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DH641"/>
    </row>
    <row r="642" spans="37:112"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DH642"/>
    </row>
    <row r="643" spans="37:112"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DH643"/>
    </row>
    <row r="644" spans="37:112"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DH644"/>
    </row>
    <row r="645" spans="37:112"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  <c r="CH645"/>
      <c r="CI645"/>
      <c r="CJ645"/>
      <c r="CK645"/>
      <c r="CL645"/>
      <c r="CM645"/>
      <c r="CN645"/>
      <c r="CO645"/>
      <c r="CP645"/>
      <c r="CQ645"/>
      <c r="CR645"/>
      <c r="CS645"/>
      <c r="CT645"/>
      <c r="CU645"/>
      <c r="CV645"/>
      <c r="CW645"/>
      <c r="CX645"/>
      <c r="DH645"/>
    </row>
    <row r="646" spans="37:112"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  <c r="CH646"/>
      <c r="CI646"/>
      <c r="CJ646"/>
      <c r="CK646"/>
      <c r="CL646"/>
      <c r="CM646"/>
      <c r="CN646"/>
      <c r="CO646"/>
      <c r="CP646"/>
      <c r="CQ646"/>
      <c r="CR646"/>
      <c r="CS646"/>
      <c r="CT646"/>
      <c r="CU646"/>
      <c r="CV646"/>
      <c r="CW646"/>
      <c r="CX646"/>
      <c r="DH646"/>
    </row>
    <row r="647" spans="37:112"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  <c r="CH647"/>
      <c r="CI647"/>
      <c r="CJ647"/>
      <c r="CK647"/>
      <c r="CL647"/>
      <c r="CM647"/>
      <c r="CN647"/>
      <c r="CO647"/>
      <c r="CP647"/>
      <c r="CQ647"/>
      <c r="CR647"/>
      <c r="CS647"/>
      <c r="CT647"/>
      <c r="CU647"/>
      <c r="CV647"/>
      <c r="CW647"/>
      <c r="CX647"/>
      <c r="DH647"/>
    </row>
    <row r="648" spans="37:112"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  <c r="CH648"/>
      <c r="CI648"/>
      <c r="CJ648"/>
      <c r="CK648"/>
      <c r="CL648"/>
      <c r="CM648"/>
      <c r="CN648"/>
      <c r="CO648"/>
      <c r="CP648"/>
      <c r="CQ648"/>
      <c r="CR648"/>
      <c r="CS648"/>
      <c r="CT648"/>
      <c r="CU648"/>
      <c r="CV648"/>
      <c r="CW648"/>
      <c r="CX648"/>
      <c r="DH648"/>
    </row>
    <row r="649" spans="37:112"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DH649"/>
    </row>
    <row r="650" spans="37:112"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DH650"/>
    </row>
    <row r="651" spans="37:112"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DH651"/>
    </row>
    <row r="652" spans="37:112"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DH652"/>
    </row>
    <row r="653" spans="37:112"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DH653"/>
    </row>
    <row r="654" spans="37:112"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DH654"/>
    </row>
    <row r="655" spans="37:112"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DH655"/>
    </row>
    <row r="656" spans="37:112"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DH656"/>
    </row>
    <row r="657" spans="37:112"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  <c r="CH657"/>
      <c r="CI657"/>
      <c r="CJ657"/>
      <c r="CK657"/>
      <c r="CL657"/>
      <c r="CM657"/>
      <c r="CN657"/>
      <c r="CO657"/>
      <c r="CP657"/>
      <c r="CQ657"/>
      <c r="CR657"/>
      <c r="CS657"/>
      <c r="CT657"/>
      <c r="CU657"/>
      <c r="CV657"/>
      <c r="CW657"/>
      <c r="CX657"/>
      <c r="DH657"/>
    </row>
    <row r="658" spans="37:112"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  <c r="CH658"/>
      <c r="CI658"/>
      <c r="CJ658"/>
      <c r="CK658"/>
      <c r="CL658"/>
      <c r="CM658"/>
      <c r="CN658"/>
      <c r="CO658"/>
      <c r="CP658"/>
      <c r="CQ658"/>
      <c r="CR658"/>
      <c r="CS658"/>
      <c r="CT658"/>
      <c r="CU658"/>
      <c r="CV658"/>
      <c r="CW658"/>
      <c r="CX658"/>
      <c r="DH658"/>
    </row>
    <row r="659" spans="37:112"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  <c r="CH659"/>
      <c r="CI659"/>
      <c r="CJ659"/>
      <c r="CK659"/>
      <c r="CL659"/>
      <c r="CM659"/>
      <c r="CN659"/>
      <c r="CO659"/>
      <c r="CP659"/>
      <c r="CQ659"/>
      <c r="CR659"/>
      <c r="CS659"/>
      <c r="CT659"/>
      <c r="CU659"/>
      <c r="CV659"/>
      <c r="CW659"/>
      <c r="CX659"/>
      <c r="DH659"/>
    </row>
    <row r="660" spans="37:112"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DH660"/>
    </row>
    <row r="661" spans="37:112"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DH661"/>
    </row>
    <row r="662" spans="37:112"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DH662"/>
    </row>
    <row r="663" spans="37:112"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DH663"/>
    </row>
    <row r="664" spans="37:112"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DH664"/>
    </row>
    <row r="665" spans="37:112"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  <c r="CH665"/>
      <c r="CI665"/>
      <c r="CJ665"/>
      <c r="CK665"/>
      <c r="CL665"/>
      <c r="CM665"/>
      <c r="CN665"/>
      <c r="CO665"/>
      <c r="CP665"/>
      <c r="CQ665"/>
      <c r="CR665"/>
      <c r="CS665"/>
      <c r="CT665"/>
      <c r="CU665"/>
      <c r="CV665"/>
      <c r="CW665"/>
      <c r="CX665"/>
      <c r="DH665"/>
    </row>
    <row r="666" spans="37:112"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DH666"/>
    </row>
    <row r="667" spans="37:112"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DH667"/>
    </row>
    <row r="668" spans="37:112"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DH668"/>
    </row>
    <row r="669" spans="37:112"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DH669"/>
    </row>
    <row r="670" spans="37:112"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DH670"/>
    </row>
    <row r="671" spans="37:112"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DH671"/>
    </row>
    <row r="672" spans="37:112"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DH672"/>
    </row>
    <row r="673" spans="37:112"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DH673"/>
    </row>
    <row r="674" spans="37:112"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DH674"/>
    </row>
    <row r="675" spans="37:112"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DH675"/>
    </row>
    <row r="676" spans="37:112"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DH676"/>
    </row>
    <row r="677" spans="37:112"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DH677"/>
    </row>
    <row r="678" spans="37:112"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  <c r="CH678"/>
      <c r="CI678"/>
      <c r="CJ678"/>
      <c r="CK678"/>
      <c r="CL678"/>
      <c r="CM678"/>
      <c r="CN678"/>
      <c r="CO678"/>
      <c r="CP678"/>
      <c r="CQ678"/>
      <c r="CR678"/>
      <c r="CS678"/>
      <c r="CT678"/>
      <c r="CU678"/>
      <c r="CV678"/>
      <c r="CW678"/>
      <c r="CX678"/>
      <c r="DH678"/>
    </row>
    <row r="679" spans="37:112"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  <c r="CH679"/>
      <c r="CI679"/>
      <c r="CJ679"/>
      <c r="CK679"/>
      <c r="CL679"/>
      <c r="CM679"/>
      <c r="CN679"/>
      <c r="CO679"/>
      <c r="CP679"/>
      <c r="CQ679"/>
      <c r="CR679"/>
      <c r="CS679"/>
      <c r="CT679"/>
      <c r="CU679"/>
      <c r="CV679"/>
      <c r="CW679"/>
      <c r="CX679"/>
      <c r="DH679"/>
    </row>
    <row r="680" spans="37:112"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  <c r="CH680"/>
      <c r="CI680"/>
      <c r="CJ680"/>
      <c r="CK680"/>
      <c r="CL680"/>
      <c r="CM680"/>
      <c r="CN680"/>
      <c r="CO680"/>
      <c r="CP680"/>
      <c r="CQ680"/>
      <c r="CR680"/>
      <c r="CS680"/>
      <c r="CT680"/>
      <c r="CU680"/>
      <c r="CV680"/>
      <c r="CW680"/>
      <c r="CX680"/>
      <c r="DH680"/>
    </row>
    <row r="681" spans="37:112"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  <c r="CH681"/>
      <c r="CI681"/>
      <c r="CJ681"/>
      <c r="CK681"/>
      <c r="CL681"/>
      <c r="CM681"/>
      <c r="CN681"/>
      <c r="CO681"/>
      <c r="CP681"/>
      <c r="CQ681"/>
      <c r="CR681"/>
      <c r="CS681"/>
      <c r="CT681"/>
      <c r="CU681"/>
      <c r="CV681"/>
      <c r="CW681"/>
      <c r="CX681"/>
      <c r="DH681"/>
    </row>
    <row r="682" spans="37:112"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  <c r="CH682"/>
      <c r="CI682"/>
      <c r="CJ682"/>
      <c r="CK682"/>
      <c r="CL682"/>
      <c r="CM682"/>
      <c r="CN682"/>
      <c r="CO682"/>
      <c r="CP682"/>
      <c r="CQ682"/>
      <c r="CR682"/>
      <c r="CS682"/>
      <c r="CT682"/>
      <c r="CU682"/>
      <c r="CV682"/>
      <c r="CW682"/>
      <c r="CX682"/>
      <c r="DH682"/>
    </row>
    <row r="683" spans="37:112"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  <c r="CH683"/>
      <c r="CI683"/>
      <c r="CJ683"/>
      <c r="CK683"/>
      <c r="CL683"/>
      <c r="CM683"/>
      <c r="CN683"/>
      <c r="CO683"/>
      <c r="CP683"/>
      <c r="CQ683"/>
      <c r="CR683"/>
      <c r="CS683"/>
      <c r="CT683"/>
      <c r="CU683"/>
      <c r="CV683"/>
      <c r="CW683"/>
      <c r="CX683"/>
      <c r="DH683"/>
    </row>
    <row r="684" spans="37:112"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  <c r="CH684"/>
      <c r="CI684"/>
      <c r="CJ684"/>
      <c r="CK684"/>
      <c r="CL684"/>
      <c r="CM684"/>
      <c r="CN684"/>
      <c r="CO684"/>
      <c r="CP684"/>
      <c r="CQ684"/>
      <c r="CR684"/>
      <c r="CS684"/>
      <c r="CT684"/>
      <c r="CU684"/>
      <c r="CV684"/>
      <c r="CW684"/>
      <c r="CX684"/>
      <c r="DH684"/>
    </row>
    <row r="685" spans="37:112"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DH685"/>
    </row>
    <row r="686" spans="37:112"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DH686"/>
    </row>
    <row r="687" spans="37:112"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  <c r="CH687"/>
      <c r="CI687"/>
      <c r="CJ687"/>
      <c r="CK687"/>
      <c r="CL687"/>
      <c r="CM687"/>
      <c r="CN687"/>
      <c r="CO687"/>
      <c r="CP687"/>
      <c r="CQ687"/>
      <c r="CR687"/>
      <c r="CS687"/>
      <c r="CT687"/>
      <c r="CU687"/>
      <c r="CV687"/>
      <c r="CW687"/>
      <c r="CX687"/>
      <c r="DH687"/>
    </row>
    <row r="688" spans="37:112"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  <c r="CH688"/>
      <c r="CI688"/>
      <c r="CJ688"/>
      <c r="CK688"/>
      <c r="CL688"/>
      <c r="CM688"/>
      <c r="CN688"/>
      <c r="CO688"/>
      <c r="CP688"/>
      <c r="CQ688"/>
      <c r="CR688"/>
      <c r="CS688"/>
      <c r="CT688"/>
      <c r="CU688"/>
      <c r="CV688"/>
      <c r="CW688"/>
      <c r="CX688"/>
      <c r="DH688"/>
    </row>
    <row r="689" spans="37:112"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  <c r="CH689"/>
      <c r="CI689"/>
      <c r="CJ689"/>
      <c r="CK689"/>
      <c r="CL689"/>
      <c r="CM689"/>
      <c r="CN689"/>
      <c r="CO689"/>
      <c r="CP689"/>
      <c r="CQ689"/>
      <c r="CR689"/>
      <c r="CS689"/>
      <c r="CT689"/>
      <c r="CU689"/>
      <c r="CV689"/>
      <c r="CW689"/>
      <c r="CX689"/>
      <c r="DH689"/>
    </row>
    <row r="690" spans="37:112"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  <c r="CH690"/>
      <c r="CI690"/>
      <c r="CJ690"/>
      <c r="CK690"/>
      <c r="CL690"/>
      <c r="CM690"/>
      <c r="CN690"/>
      <c r="CO690"/>
      <c r="CP690"/>
      <c r="CQ690"/>
      <c r="CR690"/>
      <c r="CS690"/>
      <c r="CT690"/>
      <c r="CU690"/>
      <c r="CV690"/>
      <c r="CW690"/>
      <c r="CX690"/>
      <c r="DH690"/>
    </row>
    <row r="691" spans="37:112"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  <c r="CH691"/>
      <c r="CI691"/>
      <c r="CJ691"/>
      <c r="CK691"/>
      <c r="CL691"/>
      <c r="CM691"/>
      <c r="CN691"/>
      <c r="CO691"/>
      <c r="CP691"/>
      <c r="CQ691"/>
      <c r="CR691"/>
      <c r="CS691"/>
      <c r="CT691"/>
      <c r="CU691"/>
      <c r="CV691"/>
      <c r="CW691"/>
      <c r="CX691"/>
      <c r="DH691"/>
    </row>
    <row r="692" spans="37:112"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  <c r="CH692"/>
      <c r="CI692"/>
      <c r="CJ692"/>
      <c r="CK692"/>
      <c r="CL692"/>
      <c r="CM692"/>
      <c r="CN692"/>
      <c r="CO692"/>
      <c r="CP692"/>
      <c r="CQ692"/>
      <c r="CR692"/>
      <c r="CS692"/>
      <c r="CT692"/>
      <c r="CU692"/>
      <c r="CV692"/>
      <c r="CW692"/>
      <c r="CX692"/>
      <c r="DH692"/>
    </row>
    <row r="693" spans="37:112"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  <c r="CH693"/>
      <c r="CI693"/>
      <c r="CJ693"/>
      <c r="CK693"/>
      <c r="CL693"/>
      <c r="CM693"/>
      <c r="CN693"/>
      <c r="CO693"/>
      <c r="CP693"/>
      <c r="CQ693"/>
      <c r="CR693"/>
      <c r="CS693"/>
      <c r="CT693"/>
      <c r="CU693"/>
      <c r="CV693"/>
      <c r="CW693"/>
      <c r="CX693"/>
      <c r="DH693"/>
    </row>
    <row r="694" spans="37:112"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  <c r="CH694"/>
      <c r="CI694"/>
      <c r="CJ694"/>
      <c r="CK694"/>
      <c r="CL694"/>
      <c r="CM694"/>
      <c r="CN694"/>
      <c r="CO694"/>
      <c r="CP694"/>
      <c r="CQ694"/>
      <c r="CR694"/>
      <c r="CS694"/>
      <c r="CT694"/>
      <c r="CU694"/>
      <c r="CV694"/>
      <c r="CW694"/>
      <c r="CX694"/>
      <c r="DH694"/>
    </row>
    <row r="695" spans="37:112"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  <c r="CH695"/>
      <c r="CI695"/>
      <c r="CJ695"/>
      <c r="CK695"/>
      <c r="CL695"/>
      <c r="CM695"/>
      <c r="CN695"/>
      <c r="CO695"/>
      <c r="CP695"/>
      <c r="CQ695"/>
      <c r="CR695"/>
      <c r="CS695"/>
      <c r="CT695"/>
      <c r="CU695"/>
      <c r="CV695"/>
      <c r="CW695"/>
      <c r="CX695"/>
      <c r="DH695"/>
    </row>
    <row r="696" spans="37:112"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DH696"/>
    </row>
    <row r="697" spans="37:112"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DH697"/>
    </row>
    <row r="698" spans="37:112"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  <c r="CH698"/>
      <c r="CI698"/>
      <c r="CJ698"/>
      <c r="CK698"/>
      <c r="CL698"/>
      <c r="CM698"/>
      <c r="CN698"/>
      <c r="CO698"/>
      <c r="CP698"/>
      <c r="CQ698"/>
      <c r="CR698"/>
      <c r="CS698"/>
      <c r="CT698"/>
      <c r="CU698"/>
      <c r="CV698"/>
      <c r="CW698"/>
      <c r="CX698"/>
      <c r="DH698"/>
    </row>
    <row r="699" spans="37:112"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  <c r="CH699"/>
      <c r="CI699"/>
      <c r="CJ699"/>
      <c r="CK699"/>
      <c r="CL699"/>
      <c r="CM699"/>
      <c r="CN699"/>
      <c r="CO699"/>
      <c r="CP699"/>
      <c r="CQ699"/>
      <c r="CR699"/>
      <c r="CS699"/>
      <c r="CT699"/>
      <c r="CU699"/>
      <c r="CV699"/>
      <c r="CW699"/>
      <c r="CX699"/>
      <c r="DH699"/>
    </row>
    <row r="700" spans="37:112"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  <c r="CH700"/>
      <c r="CI700"/>
      <c r="CJ700"/>
      <c r="CK700"/>
      <c r="CL700"/>
      <c r="CM700"/>
      <c r="CN700"/>
      <c r="CO700"/>
      <c r="CP700"/>
      <c r="CQ700"/>
      <c r="CR700"/>
      <c r="CS700"/>
      <c r="CT700"/>
      <c r="CU700"/>
      <c r="CV700"/>
      <c r="CW700"/>
      <c r="CX700"/>
      <c r="DH700"/>
    </row>
    <row r="701" spans="37:112"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  <c r="CH701"/>
      <c r="CI701"/>
      <c r="CJ701"/>
      <c r="CK701"/>
      <c r="CL701"/>
      <c r="CM701"/>
      <c r="CN701"/>
      <c r="CO701"/>
      <c r="CP701"/>
      <c r="CQ701"/>
      <c r="CR701"/>
      <c r="CS701"/>
      <c r="CT701"/>
      <c r="CU701"/>
      <c r="CV701"/>
      <c r="CW701"/>
      <c r="CX701"/>
      <c r="DH701"/>
    </row>
    <row r="702" spans="37:112"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  <c r="CH702"/>
      <c r="CI702"/>
      <c r="CJ702"/>
      <c r="CK702"/>
      <c r="CL702"/>
      <c r="CM702"/>
      <c r="CN702"/>
      <c r="CO702"/>
      <c r="CP702"/>
      <c r="CQ702"/>
      <c r="CR702"/>
      <c r="CS702"/>
      <c r="CT702"/>
      <c r="CU702"/>
      <c r="CV702"/>
      <c r="CW702"/>
      <c r="CX702"/>
      <c r="DH702"/>
    </row>
    <row r="703" spans="37:112"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  <c r="CH703"/>
      <c r="CI703"/>
      <c r="CJ703"/>
      <c r="CK703"/>
      <c r="CL703"/>
      <c r="CM703"/>
      <c r="CN703"/>
      <c r="CO703"/>
      <c r="CP703"/>
      <c r="CQ703"/>
      <c r="CR703"/>
      <c r="CS703"/>
      <c r="CT703"/>
      <c r="CU703"/>
      <c r="CV703"/>
      <c r="CW703"/>
      <c r="CX703"/>
      <c r="DH703"/>
    </row>
    <row r="704" spans="37:112"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  <c r="CH704"/>
      <c r="CI704"/>
      <c r="CJ704"/>
      <c r="CK704"/>
      <c r="CL704"/>
      <c r="CM704"/>
      <c r="CN704"/>
      <c r="CO704"/>
      <c r="CP704"/>
      <c r="CQ704"/>
      <c r="CR704"/>
      <c r="CS704"/>
      <c r="CT704"/>
      <c r="CU704"/>
      <c r="CV704"/>
      <c r="CW704"/>
      <c r="CX704"/>
      <c r="DH704"/>
    </row>
    <row r="705" spans="37:112"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  <c r="CH705"/>
      <c r="CI705"/>
      <c r="CJ705"/>
      <c r="CK705"/>
      <c r="CL705"/>
      <c r="CM705"/>
      <c r="CN705"/>
      <c r="CO705"/>
      <c r="CP705"/>
      <c r="CQ705"/>
      <c r="CR705"/>
      <c r="CS705"/>
      <c r="CT705"/>
      <c r="CU705"/>
      <c r="CV705"/>
      <c r="CW705"/>
      <c r="CX705"/>
      <c r="DH705"/>
    </row>
    <row r="706" spans="37:112"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  <c r="CH706"/>
      <c r="CI706"/>
      <c r="CJ706"/>
      <c r="CK706"/>
      <c r="CL706"/>
      <c r="CM706"/>
      <c r="CN706"/>
      <c r="CO706"/>
      <c r="CP706"/>
      <c r="CQ706"/>
      <c r="CR706"/>
      <c r="CS706"/>
      <c r="CT706"/>
      <c r="CU706"/>
      <c r="CV706"/>
      <c r="CW706"/>
      <c r="CX706"/>
      <c r="DH706"/>
    </row>
    <row r="707" spans="37:112"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DH707"/>
    </row>
    <row r="708" spans="37:112"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DH708"/>
    </row>
    <row r="709" spans="37:112"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  <c r="CH709"/>
      <c r="CI709"/>
      <c r="CJ709"/>
      <c r="CK709"/>
      <c r="CL709"/>
      <c r="CM709"/>
      <c r="CN709"/>
      <c r="CO709"/>
      <c r="CP709"/>
      <c r="CQ709"/>
      <c r="CR709"/>
      <c r="CS709"/>
      <c r="CT709"/>
      <c r="CU709"/>
      <c r="CV709"/>
      <c r="CW709"/>
      <c r="CX709"/>
      <c r="DH709"/>
    </row>
    <row r="710" spans="37:112"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  <c r="CH710"/>
      <c r="CI710"/>
      <c r="CJ710"/>
      <c r="CK710"/>
      <c r="CL710"/>
      <c r="CM710"/>
      <c r="CN710"/>
      <c r="CO710"/>
      <c r="CP710"/>
      <c r="CQ710"/>
      <c r="CR710"/>
      <c r="CS710"/>
      <c r="CT710"/>
      <c r="CU710"/>
      <c r="CV710"/>
      <c r="CW710"/>
      <c r="CX710"/>
      <c r="DH710"/>
    </row>
    <row r="711" spans="37:112"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  <c r="CH711"/>
      <c r="CI711"/>
      <c r="CJ711"/>
      <c r="CK711"/>
      <c r="CL711"/>
      <c r="CM711"/>
      <c r="CN711"/>
      <c r="CO711"/>
      <c r="CP711"/>
      <c r="CQ711"/>
      <c r="CR711"/>
      <c r="CS711"/>
      <c r="CT711"/>
      <c r="CU711"/>
      <c r="CV711"/>
      <c r="CW711"/>
      <c r="CX711"/>
      <c r="DH711"/>
    </row>
    <row r="712" spans="37:112"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  <c r="CH712"/>
      <c r="CI712"/>
      <c r="CJ712"/>
      <c r="CK712"/>
      <c r="CL712"/>
      <c r="CM712"/>
      <c r="CN712"/>
      <c r="CO712"/>
      <c r="CP712"/>
      <c r="CQ712"/>
      <c r="CR712"/>
      <c r="CS712"/>
      <c r="CT712"/>
      <c r="CU712"/>
      <c r="CV712"/>
      <c r="CW712"/>
      <c r="CX712"/>
      <c r="DH712"/>
    </row>
    <row r="713" spans="37:112"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  <c r="CH713"/>
      <c r="CI713"/>
      <c r="CJ713"/>
      <c r="CK713"/>
      <c r="CL713"/>
      <c r="CM713"/>
      <c r="CN713"/>
      <c r="CO713"/>
      <c r="CP713"/>
      <c r="CQ713"/>
      <c r="CR713"/>
      <c r="CS713"/>
      <c r="CT713"/>
      <c r="CU713"/>
      <c r="CV713"/>
      <c r="CW713"/>
      <c r="CX713"/>
      <c r="DH713"/>
    </row>
    <row r="714" spans="37:112"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  <c r="CH714"/>
      <c r="CI714"/>
      <c r="CJ714"/>
      <c r="CK714"/>
      <c r="CL714"/>
      <c r="CM714"/>
      <c r="CN714"/>
      <c r="CO714"/>
      <c r="CP714"/>
      <c r="CQ714"/>
      <c r="CR714"/>
      <c r="CS714"/>
      <c r="CT714"/>
      <c r="CU714"/>
      <c r="CV714"/>
      <c r="CW714"/>
      <c r="CX714"/>
      <c r="DH714"/>
    </row>
    <row r="715" spans="37:112"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  <c r="CH715"/>
      <c r="CI715"/>
      <c r="CJ715"/>
      <c r="CK715"/>
      <c r="CL715"/>
      <c r="CM715"/>
      <c r="CN715"/>
      <c r="CO715"/>
      <c r="CP715"/>
      <c r="CQ715"/>
      <c r="CR715"/>
      <c r="CS715"/>
      <c r="CT715"/>
      <c r="CU715"/>
      <c r="CV715"/>
      <c r="CW715"/>
      <c r="CX715"/>
      <c r="DH715"/>
    </row>
    <row r="716" spans="37:112"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  <c r="CH716"/>
      <c r="CI716"/>
      <c r="CJ716"/>
      <c r="CK716"/>
      <c r="CL716"/>
      <c r="CM716"/>
      <c r="CN716"/>
      <c r="CO716"/>
      <c r="CP716"/>
      <c r="CQ716"/>
      <c r="CR716"/>
      <c r="CS716"/>
      <c r="CT716"/>
      <c r="CU716"/>
      <c r="CV716"/>
      <c r="CW716"/>
      <c r="CX716"/>
      <c r="DH716"/>
    </row>
    <row r="717" spans="37:112"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  <c r="CH717"/>
      <c r="CI717"/>
      <c r="CJ717"/>
      <c r="CK717"/>
      <c r="CL717"/>
      <c r="CM717"/>
      <c r="CN717"/>
      <c r="CO717"/>
      <c r="CP717"/>
      <c r="CQ717"/>
      <c r="CR717"/>
      <c r="CS717"/>
      <c r="CT717"/>
      <c r="CU717"/>
      <c r="CV717"/>
      <c r="CW717"/>
      <c r="CX717"/>
      <c r="DH717"/>
    </row>
    <row r="718" spans="37:112"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  <c r="CH718"/>
      <c r="CI718"/>
      <c r="CJ718"/>
      <c r="CK718"/>
      <c r="CL718"/>
      <c r="CM718"/>
      <c r="CN718"/>
      <c r="CO718"/>
      <c r="CP718"/>
      <c r="CQ718"/>
      <c r="CR718"/>
      <c r="CS718"/>
      <c r="CT718"/>
      <c r="CU718"/>
      <c r="CV718"/>
      <c r="CW718"/>
      <c r="CX718"/>
      <c r="DH718"/>
    </row>
    <row r="719" spans="37:112"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  <c r="CH719"/>
      <c r="CI719"/>
      <c r="CJ719"/>
      <c r="CK719"/>
      <c r="CL719"/>
      <c r="CM719"/>
      <c r="CN719"/>
      <c r="CO719"/>
      <c r="CP719"/>
      <c r="CQ719"/>
      <c r="CR719"/>
      <c r="CS719"/>
      <c r="CT719"/>
      <c r="CU719"/>
      <c r="CV719"/>
      <c r="CW719"/>
      <c r="CX719"/>
      <c r="DH719"/>
    </row>
    <row r="720" spans="37:112"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  <c r="CH720"/>
      <c r="CI720"/>
      <c r="CJ720"/>
      <c r="CK720"/>
      <c r="CL720"/>
      <c r="CM720"/>
      <c r="CN720"/>
      <c r="CO720"/>
      <c r="CP720"/>
      <c r="CQ720"/>
      <c r="CR720"/>
      <c r="CS720"/>
      <c r="CT720"/>
      <c r="CU720"/>
      <c r="CV720"/>
      <c r="CW720"/>
      <c r="CX720"/>
      <c r="DH720"/>
    </row>
    <row r="721" spans="37:112"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DH721"/>
    </row>
    <row r="722" spans="37:112"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DH722"/>
    </row>
    <row r="723" spans="37:112"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  <c r="CH723"/>
      <c r="CI723"/>
      <c r="CJ723"/>
      <c r="CK723"/>
      <c r="CL723"/>
      <c r="CM723"/>
      <c r="CN723"/>
      <c r="CO723"/>
      <c r="CP723"/>
      <c r="CQ723"/>
      <c r="CR723"/>
      <c r="CS723"/>
      <c r="CT723"/>
      <c r="CU723"/>
      <c r="CV723"/>
      <c r="CW723"/>
      <c r="CX723"/>
      <c r="DH723"/>
    </row>
    <row r="724" spans="37:112"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  <c r="CH724"/>
      <c r="CI724"/>
      <c r="CJ724"/>
      <c r="CK724"/>
      <c r="CL724"/>
      <c r="CM724"/>
      <c r="CN724"/>
      <c r="CO724"/>
      <c r="CP724"/>
      <c r="CQ724"/>
      <c r="CR724"/>
      <c r="CS724"/>
      <c r="CT724"/>
      <c r="CU724"/>
      <c r="CV724"/>
      <c r="CW724"/>
      <c r="CX724"/>
      <c r="DH724"/>
    </row>
    <row r="725" spans="37:112"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  <c r="CH725"/>
      <c r="CI725"/>
      <c r="CJ725"/>
      <c r="CK725"/>
      <c r="CL725"/>
      <c r="CM725"/>
      <c r="CN725"/>
      <c r="CO725"/>
      <c r="CP725"/>
      <c r="CQ725"/>
      <c r="CR725"/>
      <c r="CS725"/>
      <c r="CT725"/>
      <c r="CU725"/>
      <c r="CV725"/>
      <c r="CW725"/>
      <c r="CX725"/>
      <c r="DH725"/>
    </row>
    <row r="726" spans="37:112"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  <c r="CH726"/>
      <c r="CI726"/>
      <c r="CJ726"/>
      <c r="CK726"/>
      <c r="CL726"/>
      <c r="CM726"/>
      <c r="CN726"/>
      <c r="CO726"/>
      <c r="CP726"/>
      <c r="CQ726"/>
      <c r="CR726"/>
      <c r="CS726"/>
      <c r="CT726"/>
      <c r="CU726"/>
      <c r="CV726"/>
      <c r="CW726"/>
      <c r="CX726"/>
      <c r="DH726"/>
    </row>
    <row r="727" spans="37:112"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  <c r="CH727"/>
      <c r="CI727"/>
      <c r="CJ727"/>
      <c r="CK727"/>
      <c r="CL727"/>
      <c r="CM727"/>
      <c r="CN727"/>
      <c r="CO727"/>
      <c r="CP727"/>
      <c r="CQ727"/>
      <c r="CR727"/>
      <c r="CS727"/>
      <c r="CT727"/>
      <c r="CU727"/>
      <c r="CV727"/>
      <c r="CW727"/>
      <c r="CX727"/>
      <c r="DH727"/>
    </row>
    <row r="728" spans="37:112"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  <c r="CH728"/>
      <c r="CI728"/>
      <c r="CJ728"/>
      <c r="CK728"/>
      <c r="CL728"/>
      <c r="CM728"/>
      <c r="CN728"/>
      <c r="CO728"/>
      <c r="CP728"/>
      <c r="CQ728"/>
      <c r="CR728"/>
      <c r="CS728"/>
      <c r="CT728"/>
      <c r="CU728"/>
      <c r="CV728"/>
      <c r="CW728"/>
      <c r="CX728"/>
      <c r="DH728"/>
    </row>
    <row r="729" spans="37:112"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  <c r="CH729"/>
      <c r="CI729"/>
      <c r="CJ729"/>
      <c r="CK729"/>
      <c r="CL729"/>
      <c r="CM729"/>
      <c r="CN729"/>
      <c r="CO729"/>
      <c r="CP729"/>
      <c r="CQ729"/>
      <c r="CR729"/>
      <c r="CS729"/>
      <c r="CT729"/>
      <c r="CU729"/>
      <c r="CV729"/>
      <c r="CW729"/>
      <c r="CX729"/>
      <c r="DH729"/>
    </row>
    <row r="730" spans="37:112"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  <c r="CH730"/>
      <c r="CI730"/>
      <c r="CJ730"/>
      <c r="CK730"/>
      <c r="CL730"/>
      <c r="CM730"/>
      <c r="CN730"/>
      <c r="CO730"/>
      <c r="CP730"/>
      <c r="CQ730"/>
      <c r="CR730"/>
      <c r="CS730"/>
      <c r="CT730"/>
      <c r="CU730"/>
      <c r="CV730"/>
      <c r="CW730"/>
      <c r="CX730"/>
      <c r="DH730"/>
    </row>
    <row r="731" spans="37:112"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  <c r="CH731"/>
      <c r="CI731"/>
      <c r="CJ731"/>
      <c r="CK731"/>
      <c r="CL731"/>
      <c r="CM731"/>
      <c r="CN731"/>
      <c r="CO731"/>
      <c r="CP731"/>
      <c r="CQ731"/>
      <c r="CR731"/>
      <c r="CS731"/>
      <c r="CT731"/>
      <c r="CU731"/>
      <c r="CV731"/>
      <c r="CW731"/>
      <c r="CX731"/>
      <c r="DH731"/>
    </row>
    <row r="732" spans="37:112"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  <c r="CH732"/>
      <c r="CI732"/>
      <c r="CJ732"/>
      <c r="CK732"/>
      <c r="CL732"/>
      <c r="CM732"/>
      <c r="CN732"/>
      <c r="CO732"/>
      <c r="CP732"/>
      <c r="CQ732"/>
      <c r="CR732"/>
      <c r="CS732"/>
      <c r="CT732"/>
      <c r="CU732"/>
      <c r="CV732"/>
      <c r="CW732"/>
      <c r="CX732"/>
      <c r="DH732"/>
    </row>
    <row r="733" spans="37:112"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  <c r="CH733"/>
      <c r="CI733"/>
      <c r="CJ733"/>
      <c r="CK733"/>
      <c r="CL733"/>
      <c r="CM733"/>
      <c r="CN733"/>
      <c r="CO733"/>
      <c r="CP733"/>
      <c r="CQ733"/>
      <c r="CR733"/>
      <c r="CS733"/>
      <c r="CT733"/>
      <c r="CU733"/>
      <c r="CV733"/>
      <c r="CW733"/>
      <c r="CX733"/>
      <c r="DH733"/>
    </row>
    <row r="734" spans="37:112"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  <c r="CH734"/>
      <c r="CI734"/>
      <c r="CJ734"/>
      <c r="CK734"/>
      <c r="CL734"/>
      <c r="CM734"/>
      <c r="CN734"/>
      <c r="CO734"/>
      <c r="CP734"/>
      <c r="CQ734"/>
      <c r="CR734"/>
      <c r="CS734"/>
      <c r="CT734"/>
      <c r="CU734"/>
      <c r="CV734"/>
      <c r="CW734"/>
      <c r="CX734"/>
      <c r="DH734"/>
    </row>
    <row r="735" spans="37:112"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  <c r="CH735"/>
      <c r="CI735"/>
      <c r="CJ735"/>
      <c r="CK735"/>
      <c r="CL735"/>
      <c r="CM735"/>
      <c r="CN735"/>
      <c r="CO735"/>
      <c r="CP735"/>
      <c r="CQ735"/>
      <c r="CR735"/>
      <c r="CS735"/>
      <c r="CT735"/>
      <c r="CU735"/>
      <c r="CV735"/>
      <c r="CW735"/>
      <c r="CX735"/>
      <c r="DH735"/>
    </row>
    <row r="736" spans="37:112"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  <c r="CH736"/>
      <c r="CI736"/>
      <c r="CJ736"/>
      <c r="CK736"/>
      <c r="CL736"/>
      <c r="CM736"/>
      <c r="CN736"/>
      <c r="CO736"/>
      <c r="CP736"/>
      <c r="CQ736"/>
      <c r="CR736"/>
      <c r="CS736"/>
      <c r="CT736"/>
      <c r="CU736"/>
      <c r="CV736"/>
      <c r="CW736"/>
      <c r="CX736"/>
      <c r="DH736"/>
    </row>
    <row r="737" spans="37:112"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  <c r="CH737"/>
      <c r="CI737"/>
      <c r="CJ737"/>
      <c r="CK737"/>
      <c r="CL737"/>
      <c r="CM737"/>
      <c r="CN737"/>
      <c r="CO737"/>
      <c r="CP737"/>
      <c r="CQ737"/>
      <c r="CR737"/>
      <c r="CS737"/>
      <c r="CT737"/>
      <c r="CU737"/>
      <c r="CV737"/>
      <c r="CW737"/>
      <c r="CX737"/>
      <c r="DH737"/>
    </row>
    <row r="738" spans="37:112"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  <c r="CH738"/>
      <c r="CI738"/>
      <c r="CJ738"/>
      <c r="CK738"/>
      <c r="CL738"/>
      <c r="CM738"/>
      <c r="CN738"/>
      <c r="CO738"/>
      <c r="CP738"/>
      <c r="CQ738"/>
      <c r="CR738"/>
      <c r="CS738"/>
      <c r="CT738"/>
      <c r="CU738"/>
      <c r="CV738"/>
      <c r="CW738"/>
      <c r="CX738"/>
      <c r="DH738"/>
    </row>
    <row r="739" spans="37:112"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  <c r="CH739"/>
      <c r="CI739"/>
      <c r="CJ739"/>
      <c r="CK739"/>
      <c r="CL739"/>
      <c r="CM739"/>
      <c r="CN739"/>
      <c r="CO739"/>
      <c r="CP739"/>
      <c r="CQ739"/>
      <c r="CR739"/>
      <c r="CS739"/>
      <c r="CT739"/>
      <c r="CU739"/>
      <c r="CV739"/>
      <c r="CW739"/>
      <c r="CX739"/>
      <c r="DH739"/>
    </row>
    <row r="740" spans="37:112"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  <c r="CH740"/>
      <c r="CI740"/>
      <c r="CJ740"/>
      <c r="CK740"/>
      <c r="CL740"/>
      <c r="CM740"/>
      <c r="CN740"/>
      <c r="CO740"/>
      <c r="CP740"/>
      <c r="CQ740"/>
      <c r="CR740"/>
      <c r="CS740"/>
      <c r="CT740"/>
      <c r="CU740"/>
      <c r="CV740"/>
      <c r="CW740"/>
      <c r="CX740"/>
      <c r="DH740"/>
    </row>
    <row r="741" spans="37:112"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  <c r="CH741"/>
      <c r="CI741"/>
      <c r="CJ741"/>
      <c r="CK741"/>
      <c r="CL741"/>
      <c r="CM741"/>
      <c r="CN741"/>
      <c r="CO741"/>
      <c r="CP741"/>
      <c r="CQ741"/>
      <c r="CR741"/>
      <c r="CS741"/>
      <c r="CT741"/>
      <c r="CU741"/>
      <c r="CV741"/>
      <c r="CW741"/>
      <c r="CX741"/>
      <c r="DH741"/>
    </row>
    <row r="742" spans="37:112"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  <c r="CH742"/>
      <c r="CI742"/>
      <c r="CJ742"/>
      <c r="CK742"/>
      <c r="CL742"/>
      <c r="CM742"/>
      <c r="CN742"/>
      <c r="CO742"/>
      <c r="CP742"/>
      <c r="CQ742"/>
      <c r="CR742"/>
      <c r="CS742"/>
      <c r="CT742"/>
      <c r="CU742"/>
      <c r="CV742"/>
      <c r="CW742"/>
      <c r="CX742"/>
      <c r="DH742"/>
    </row>
    <row r="743" spans="37:112"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  <c r="CH743"/>
      <c r="CI743"/>
      <c r="CJ743"/>
      <c r="CK743"/>
      <c r="CL743"/>
      <c r="CM743"/>
      <c r="CN743"/>
      <c r="CO743"/>
      <c r="CP743"/>
      <c r="CQ743"/>
      <c r="CR743"/>
      <c r="CS743"/>
      <c r="CT743"/>
      <c r="CU743"/>
      <c r="CV743"/>
      <c r="CW743"/>
      <c r="CX743"/>
      <c r="DH743"/>
    </row>
    <row r="744" spans="37:112"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  <c r="CH744"/>
      <c r="CI744"/>
      <c r="CJ744"/>
      <c r="CK744"/>
      <c r="CL744"/>
      <c r="CM744"/>
      <c r="CN744"/>
      <c r="CO744"/>
      <c r="CP744"/>
      <c r="CQ744"/>
      <c r="CR744"/>
      <c r="CS744"/>
      <c r="CT744"/>
      <c r="CU744"/>
      <c r="CV744"/>
      <c r="CW744"/>
      <c r="CX744"/>
      <c r="DH744"/>
    </row>
    <row r="745" spans="37:112"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  <c r="CH745"/>
      <c r="CI745"/>
      <c r="CJ745"/>
      <c r="CK745"/>
      <c r="CL745"/>
      <c r="CM745"/>
      <c r="CN745"/>
      <c r="CO745"/>
      <c r="CP745"/>
      <c r="CQ745"/>
      <c r="CR745"/>
      <c r="CS745"/>
      <c r="CT745"/>
      <c r="CU745"/>
      <c r="CV745"/>
      <c r="CW745"/>
      <c r="CX745"/>
      <c r="DH745"/>
    </row>
    <row r="746" spans="37:112"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  <c r="CH746"/>
      <c r="CI746"/>
      <c r="CJ746"/>
      <c r="CK746"/>
      <c r="CL746"/>
      <c r="CM746"/>
      <c r="CN746"/>
      <c r="CO746"/>
      <c r="CP746"/>
      <c r="CQ746"/>
      <c r="CR746"/>
      <c r="CS746"/>
      <c r="CT746"/>
      <c r="CU746"/>
      <c r="CV746"/>
      <c r="CW746"/>
      <c r="CX746"/>
      <c r="DH746"/>
    </row>
    <row r="747" spans="37:112"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  <c r="CH747"/>
      <c r="CI747"/>
      <c r="CJ747"/>
      <c r="CK747"/>
      <c r="CL747"/>
      <c r="CM747"/>
      <c r="CN747"/>
      <c r="CO747"/>
      <c r="CP747"/>
      <c r="CQ747"/>
      <c r="CR747"/>
      <c r="CS747"/>
      <c r="CT747"/>
      <c r="CU747"/>
      <c r="CV747"/>
      <c r="CW747"/>
      <c r="CX747"/>
      <c r="DH747"/>
    </row>
    <row r="748" spans="37:112"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  <c r="CH748"/>
      <c r="CI748"/>
      <c r="CJ748"/>
      <c r="CK748"/>
      <c r="CL748"/>
      <c r="CM748"/>
      <c r="CN748"/>
      <c r="CO748"/>
      <c r="CP748"/>
      <c r="CQ748"/>
      <c r="CR748"/>
      <c r="CS748"/>
      <c r="CT748"/>
      <c r="CU748"/>
      <c r="CV748"/>
      <c r="CW748"/>
      <c r="CX748"/>
      <c r="DH748"/>
    </row>
    <row r="749" spans="37:112"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  <c r="CH749"/>
      <c r="CI749"/>
      <c r="CJ749"/>
      <c r="CK749"/>
      <c r="CL749"/>
      <c r="CM749"/>
      <c r="CN749"/>
      <c r="CO749"/>
      <c r="CP749"/>
      <c r="CQ749"/>
      <c r="CR749"/>
      <c r="CS749"/>
      <c r="CT749"/>
      <c r="CU749"/>
      <c r="CV749"/>
      <c r="CW749"/>
      <c r="CX749"/>
      <c r="DH749"/>
    </row>
    <row r="750" spans="37:112"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  <c r="CH750"/>
      <c r="CI750"/>
      <c r="CJ750"/>
      <c r="CK750"/>
      <c r="CL750"/>
      <c r="CM750"/>
      <c r="CN750"/>
      <c r="CO750"/>
      <c r="CP750"/>
      <c r="CQ750"/>
      <c r="CR750"/>
      <c r="CS750"/>
      <c r="CT750"/>
      <c r="CU750"/>
      <c r="CV750"/>
      <c r="CW750"/>
      <c r="CX750"/>
      <c r="DH750"/>
    </row>
    <row r="751" spans="37:112"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  <c r="CH751"/>
      <c r="CI751"/>
      <c r="CJ751"/>
      <c r="CK751"/>
      <c r="CL751"/>
      <c r="CM751"/>
      <c r="CN751"/>
      <c r="CO751"/>
      <c r="CP751"/>
      <c r="CQ751"/>
      <c r="CR751"/>
      <c r="CS751"/>
      <c r="CT751"/>
      <c r="CU751"/>
      <c r="CV751"/>
      <c r="CW751"/>
      <c r="CX751"/>
      <c r="DH751"/>
    </row>
    <row r="752" spans="37:112"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  <c r="CH752"/>
      <c r="CI752"/>
      <c r="CJ752"/>
      <c r="CK752"/>
      <c r="CL752"/>
      <c r="CM752"/>
      <c r="CN752"/>
      <c r="CO752"/>
      <c r="CP752"/>
      <c r="CQ752"/>
      <c r="CR752"/>
      <c r="CS752"/>
      <c r="CT752"/>
      <c r="CU752"/>
      <c r="CV752"/>
      <c r="CW752"/>
      <c r="CX752"/>
      <c r="DH752"/>
    </row>
    <row r="753" spans="37:112"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  <c r="CH753"/>
      <c r="CI753"/>
      <c r="CJ753"/>
      <c r="CK753"/>
      <c r="CL753"/>
      <c r="CM753"/>
      <c r="CN753"/>
      <c r="CO753"/>
      <c r="CP753"/>
      <c r="CQ753"/>
      <c r="CR753"/>
      <c r="CS753"/>
      <c r="CT753"/>
      <c r="CU753"/>
      <c r="CV753"/>
      <c r="CW753"/>
      <c r="CX753"/>
      <c r="DH753"/>
    </row>
    <row r="754" spans="37:112"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  <c r="CH754"/>
      <c r="CI754"/>
      <c r="CJ754"/>
      <c r="CK754"/>
      <c r="CL754"/>
      <c r="CM754"/>
      <c r="CN754"/>
      <c r="CO754"/>
      <c r="CP754"/>
      <c r="CQ754"/>
      <c r="CR754"/>
      <c r="CS754"/>
      <c r="CT754"/>
      <c r="CU754"/>
      <c r="CV754"/>
      <c r="CW754"/>
      <c r="CX754"/>
      <c r="DH754"/>
    </row>
    <row r="755" spans="37:112"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  <c r="CH755"/>
      <c r="CI755"/>
      <c r="CJ755"/>
      <c r="CK755"/>
      <c r="CL755"/>
      <c r="CM755"/>
      <c r="CN755"/>
      <c r="CO755"/>
      <c r="CP755"/>
      <c r="CQ755"/>
      <c r="CR755"/>
      <c r="CS755"/>
      <c r="CT755"/>
      <c r="CU755"/>
      <c r="CV755"/>
      <c r="CW755"/>
      <c r="CX755"/>
      <c r="DH755"/>
    </row>
    <row r="756" spans="37:112"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  <c r="CH756"/>
      <c r="CI756"/>
      <c r="CJ756"/>
      <c r="CK756"/>
      <c r="CL756"/>
      <c r="CM756"/>
      <c r="CN756"/>
      <c r="CO756"/>
      <c r="CP756"/>
      <c r="CQ756"/>
      <c r="CR756"/>
      <c r="CS756"/>
      <c r="CT756"/>
      <c r="CU756"/>
      <c r="CV756"/>
      <c r="CW756"/>
      <c r="CX756"/>
      <c r="DH756"/>
    </row>
    <row r="757" spans="37:112"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  <c r="CH757"/>
      <c r="CI757"/>
      <c r="CJ757"/>
      <c r="CK757"/>
      <c r="CL757"/>
      <c r="CM757"/>
      <c r="CN757"/>
      <c r="CO757"/>
      <c r="CP757"/>
      <c r="CQ757"/>
      <c r="CR757"/>
      <c r="CS757"/>
      <c r="CT757"/>
      <c r="CU757"/>
      <c r="CV757"/>
      <c r="CW757"/>
      <c r="CX757"/>
      <c r="DH757"/>
    </row>
    <row r="758" spans="37:112"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  <c r="CH758"/>
      <c r="CI758"/>
      <c r="CJ758"/>
      <c r="CK758"/>
      <c r="CL758"/>
      <c r="CM758"/>
      <c r="CN758"/>
      <c r="CO758"/>
      <c r="CP758"/>
      <c r="CQ758"/>
      <c r="CR758"/>
      <c r="CS758"/>
      <c r="CT758"/>
      <c r="CU758"/>
      <c r="CV758"/>
      <c r="CW758"/>
      <c r="CX758"/>
      <c r="DH758"/>
    </row>
    <row r="759" spans="37:112"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  <c r="CH759"/>
      <c r="CI759"/>
      <c r="CJ759"/>
      <c r="CK759"/>
      <c r="CL759"/>
      <c r="CM759"/>
      <c r="CN759"/>
      <c r="CO759"/>
      <c r="CP759"/>
      <c r="CQ759"/>
      <c r="CR759"/>
      <c r="CS759"/>
      <c r="CT759"/>
      <c r="CU759"/>
      <c r="CV759"/>
      <c r="CW759"/>
      <c r="CX759"/>
      <c r="DH759"/>
    </row>
    <row r="760" spans="37:112"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  <c r="CH760"/>
      <c r="CI760"/>
      <c r="CJ760"/>
      <c r="CK760"/>
      <c r="CL760"/>
      <c r="CM760"/>
      <c r="CN760"/>
      <c r="CO760"/>
      <c r="CP760"/>
      <c r="CQ760"/>
      <c r="CR760"/>
      <c r="CS760"/>
      <c r="CT760"/>
      <c r="CU760"/>
      <c r="CV760"/>
      <c r="CW760"/>
      <c r="CX760"/>
      <c r="DH760"/>
    </row>
    <row r="761" spans="37:112"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DH761"/>
    </row>
    <row r="762" spans="37:112"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DH762"/>
    </row>
    <row r="763" spans="37:112"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  <c r="CH763"/>
      <c r="CI763"/>
      <c r="CJ763"/>
      <c r="CK763"/>
      <c r="CL763"/>
      <c r="CM763"/>
      <c r="CN763"/>
      <c r="CO763"/>
      <c r="CP763"/>
      <c r="CQ763"/>
      <c r="CR763"/>
      <c r="CS763"/>
      <c r="CT763"/>
      <c r="CU763"/>
      <c r="CV763"/>
      <c r="CW763"/>
      <c r="CX763"/>
      <c r="DH763"/>
    </row>
    <row r="764" spans="37:112"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  <c r="CH764"/>
      <c r="CI764"/>
      <c r="CJ764"/>
      <c r="CK764"/>
      <c r="CL764"/>
      <c r="CM764"/>
      <c r="CN764"/>
      <c r="CO764"/>
      <c r="CP764"/>
      <c r="CQ764"/>
      <c r="CR764"/>
      <c r="CS764"/>
      <c r="CT764"/>
      <c r="CU764"/>
      <c r="CV764"/>
      <c r="CW764"/>
      <c r="CX764"/>
      <c r="DH764"/>
    </row>
    <row r="765" spans="37:112"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  <c r="CH765"/>
      <c r="CI765"/>
      <c r="CJ765"/>
      <c r="CK765"/>
      <c r="CL765"/>
      <c r="CM765"/>
      <c r="CN765"/>
      <c r="CO765"/>
      <c r="CP765"/>
      <c r="CQ765"/>
      <c r="CR765"/>
      <c r="CS765"/>
      <c r="CT765"/>
      <c r="CU765"/>
      <c r="CV765"/>
      <c r="CW765"/>
      <c r="CX765"/>
      <c r="DH765"/>
    </row>
    <row r="766" spans="37:112"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  <c r="CH766"/>
      <c r="CI766"/>
      <c r="CJ766"/>
      <c r="CK766"/>
      <c r="CL766"/>
      <c r="CM766"/>
      <c r="CN766"/>
      <c r="CO766"/>
      <c r="CP766"/>
      <c r="CQ766"/>
      <c r="CR766"/>
      <c r="CS766"/>
      <c r="CT766"/>
      <c r="CU766"/>
      <c r="CV766"/>
      <c r="CW766"/>
      <c r="CX766"/>
      <c r="DH766"/>
    </row>
    <row r="767" spans="37:112"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  <c r="CH767"/>
      <c r="CI767"/>
      <c r="CJ767"/>
      <c r="CK767"/>
      <c r="CL767"/>
      <c r="CM767"/>
      <c r="CN767"/>
      <c r="CO767"/>
      <c r="CP767"/>
      <c r="CQ767"/>
      <c r="CR767"/>
      <c r="CS767"/>
      <c r="CT767"/>
      <c r="CU767"/>
      <c r="CV767"/>
      <c r="CW767"/>
      <c r="CX767"/>
      <c r="DH767"/>
    </row>
    <row r="768" spans="37:112"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  <c r="CH768"/>
      <c r="CI768"/>
      <c r="CJ768"/>
      <c r="CK768"/>
      <c r="CL768"/>
      <c r="CM768"/>
      <c r="CN768"/>
      <c r="CO768"/>
      <c r="CP768"/>
      <c r="CQ768"/>
      <c r="CR768"/>
      <c r="CS768"/>
      <c r="CT768"/>
      <c r="CU768"/>
      <c r="CV768"/>
      <c r="CW768"/>
      <c r="CX768"/>
      <c r="DH768"/>
    </row>
    <row r="769" spans="37:112"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  <c r="CB769"/>
      <c r="CC769"/>
      <c r="CD769"/>
      <c r="CE769"/>
      <c r="CF769"/>
      <c r="CG769"/>
      <c r="CH769"/>
      <c r="CI769"/>
      <c r="CJ769"/>
      <c r="CK769"/>
      <c r="CL769"/>
      <c r="CM769"/>
      <c r="CN769"/>
      <c r="CO769"/>
      <c r="CP769"/>
      <c r="CQ769"/>
      <c r="CR769"/>
      <c r="CS769"/>
      <c r="CT769"/>
      <c r="CU769"/>
      <c r="CV769"/>
      <c r="CW769"/>
      <c r="CX769"/>
      <c r="DH769"/>
    </row>
    <row r="770" spans="37:112"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  <c r="CB770"/>
      <c r="CC770"/>
      <c r="CD770"/>
      <c r="CE770"/>
      <c r="CF770"/>
      <c r="CG770"/>
      <c r="CH770"/>
      <c r="CI770"/>
      <c r="CJ770"/>
      <c r="CK770"/>
      <c r="CL770"/>
      <c r="CM770"/>
      <c r="CN770"/>
      <c r="CO770"/>
      <c r="CP770"/>
      <c r="CQ770"/>
      <c r="CR770"/>
      <c r="CS770"/>
      <c r="CT770"/>
      <c r="CU770"/>
      <c r="CV770"/>
      <c r="CW770"/>
      <c r="CX770"/>
      <c r="DH770"/>
    </row>
    <row r="771" spans="37:112"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  <c r="CH771"/>
      <c r="CI771"/>
      <c r="CJ771"/>
      <c r="CK771"/>
      <c r="CL771"/>
      <c r="CM771"/>
      <c r="CN771"/>
      <c r="CO771"/>
      <c r="CP771"/>
      <c r="CQ771"/>
      <c r="CR771"/>
      <c r="CS771"/>
      <c r="CT771"/>
      <c r="CU771"/>
      <c r="CV771"/>
      <c r="CW771"/>
      <c r="CX771"/>
      <c r="DH771"/>
    </row>
    <row r="772" spans="37:112"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  <c r="CH772"/>
      <c r="CI772"/>
      <c r="CJ772"/>
      <c r="CK772"/>
      <c r="CL772"/>
      <c r="CM772"/>
      <c r="CN772"/>
      <c r="CO772"/>
      <c r="CP772"/>
      <c r="CQ772"/>
      <c r="CR772"/>
      <c r="CS772"/>
      <c r="CT772"/>
      <c r="CU772"/>
      <c r="CV772"/>
      <c r="CW772"/>
      <c r="CX772"/>
      <c r="DH772"/>
    </row>
    <row r="773" spans="37:112"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  <c r="CB773"/>
      <c r="CC773"/>
      <c r="CD773"/>
      <c r="CE773"/>
      <c r="CF773"/>
      <c r="CG773"/>
      <c r="CH773"/>
      <c r="CI773"/>
      <c r="CJ773"/>
      <c r="CK773"/>
      <c r="CL773"/>
      <c r="CM773"/>
      <c r="CN773"/>
      <c r="CO773"/>
      <c r="CP773"/>
      <c r="CQ773"/>
      <c r="CR773"/>
      <c r="CS773"/>
      <c r="CT773"/>
      <c r="CU773"/>
      <c r="CV773"/>
      <c r="CW773"/>
      <c r="CX773"/>
      <c r="DH773"/>
    </row>
    <row r="774" spans="37:112"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  <c r="CH774"/>
      <c r="CI774"/>
      <c r="CJ774"/>
      <c r="CK774"/>
      <c r="CL774"/>
      <c r="CM774"/>
      <c r="CN774"/>
      <c r="CO774"/>
      <c r="CP774"/>
      <c r="CQ774"/>
      <c r="CR774"/>
      <c r="CS774"/>
      <c r="CT774"/>
      <c r="CU774"/>
      <c r="CV774"/>
      <c r="CW774"/>
      <c r="CX774"/>
      <c r="DH774"/>
    </row>
    <row r="775" spans="37:112"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  <c r="CH775"/>
      <c r="CI775"/>
      <c r="CJ775"/>
      <c r="CK775"/>
      <c r="CL775"/>
      <c r="CM775"/>
      <c r="CN775"/>
      <c r="CO775"/>
      <c r="CP775"/>
      <c r="CQ775"/>
      <c r="CR775"/>
      <c r="CS775"/>
      <c r="CT775"/>
      <c r="CU775"/>
      <c r="CV775"/>
      <c r="CW775"/>
      <c r="CX775"/>
      <c r="DH775"/>
    </row>
    <row r="776" spans="37:112"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  <c r="CH776"/>
      <c r="CI776"/>
      <c r="CJ776"/>
      <c r="CK776"/>
      <c r="CL776"/>
      <c r="CM776"/>
      <c r="CN776"/>
      <c r="CO776"/>
      <c r="CP776"/>
      <c r="CQ776"/>
      <c r="CR776"/>
      <c r="CS776"/>
      <c r="CT776"/>
      <c r="CU776"/>
      <c r="CV776"/>
      <c r="CW776"/>
      <c r="CX776"/>
      <c r="DH776"/>
    </row>
    <row r="777" spans="37:112"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  <c r="CH777"/>
      <c r="CI777"/>
      <c r="CJ777"/>
      <c r="CK777"/>
      <c r="CL777"/>
      <c r="CM777"/>
      <c r="CN777"/>
      <c r="CO777"/>
      <c r="CP777"/>
      <c r="CQ777"/>
      <c r="CR777"/>
      <c r="CS777"/>
      <c r="CT777"/>
      <c r="CU777"/>
      <c r="CV777"/>
      <c r="CW777"/>
      <c r="CX777"/>
      <c r="DH777"/>
    </row>
    <row r="778" spans="37:112"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  <c r="CB778"/>
      <c r="CC778"/>
      <c r="CD778"/>
      <c r="CE778"/>
      <c r="CF778"/>
      <c r="CG778"/>
      <c r="CH778"/>
      <c r="CI778"/>
      <c r="CJ778"/>
      <c r="CK778"/>
      <c r="CL778"/>
      <c r="CM778"/>
      <c r="CN778"/>
      <c r="CO778"/>
      <c r="CP778"/>
      <c r="CQ778"/>
      <c r="CR778"/>
      <c r="CS778"/>
      <c r="CT778"/>
      <c r="CU778"/>
      <c r="CV778"/>
      <c r="CW778"/>
      <c r="CX778"/>
      <c r="DH778"/>
    </row>
    <row r="779" spans="37:112"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  <c r="CB779"/>
      <c r="CC779"/>
      <c r="CD779"/>
      <c r="CE779"/>
      <c r="CF779"/>
      <c r="CG779"/>
      <c r="CH779"/>
      <c r="CI779"/>
      <c r="CJ779"/>
      <c r="CK779"/>
      <c r="CL779"/>
      <c r="CM779"/>
      <c r="CN779"/>
      <c r="CO779"/>
      <c r="CP779"/>
      <c r="CQ779"/>
      <c r="CR779"/>
      <c r="CS779"/>
      <c r="CT779"/>
      <c r="CU779"/>
      <c r="CV779"/>
      <c r="CW779"/>
      <c r="CX779"/>
      <c r="DH779"/>
    </row>
    <row r="780" spans="37:112"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  <c r="CB780"/>
      <c r="CC780"/>
      <c r="CD780"/>
      <c r="CE780"/>
      <c r="CF780"/>
      <c r="CG780"/>
      <c r="CH780"/>
      <c r="CI780"/>
      <c r="CJ780"/>
      <c r="CK780"/>
      <c r="CL780"/>
      <c r="CM780"/>
      <c r="CN780"/>
      <c r="CO780"/>
      <c r="CP780"/>
      <c r="CQ780"/>
      <c r="CR780"/>
      <c r="CS780"/>
      <c r="CT780"/>
      <c r="CU780"/>
      <c r="CV780"/>
      <c r="CW780"/>
      <c r="CX780"/>
      <c r="DH780"/>
    </row>
    <row r="781" spans="37:112"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  <c r="CB781"/>
      <c r="CC781"/>
      <c r="CD781"/>
      <c r="CE781"/>
      <c r="CF781"/>
      <c r="CG781"/>
      <c r="CH781"/>
      <c r="CI781"/>
      <c r="CJ781"/>
      <c r="CK781"/>
      <c r="CL781"/>
      <c r="CM781"/>
      <c r="CN781"/>
      <c r="CO781"/>
      <c r="CP781"/>
      <c r="CQ781"/>
      <c r="CR781"/>
      <c r="CS781"/>
      <c r="CT781"/>
      <c r="CU781"/>
      <c r="CV781"/>
      <c r="CW781"/>
      <c r="CX781"/>
      <c r="DH781"/>
    </row>
    <row r="782" spans="37:112"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DH782"/>
    </row>
    <row r="783" spans="37:112"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DH783"/>
    </row>
    <row r="784" spans="37:112"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  <c r="BZ784"/>
      <c r="CA784"/>
      <c r="CB784"/>
      <c r="CC784"/>
      <c r="CD784"/>
      <c r="CE784"/>
      <c r="CF784"/>
      <c r="CG784"/>
      <c r="CH784"/>
      <c r="CI784"/>
      <c r="CJ784"/>
      <c r="CK784"/>
      <c r="CL784"/>
      <c r="CM784"/>
      <c r="CN784"/>
      <c r="CO784"/>
      <c r="CP784"/>
      <c r="CQ784"/>
      <c r="CR784"/>
      <c r="CS784"/>
      <c r="CT784"/>
      <c r="CU784"/>
      <c r="CV784"/>
      <c r="CW784"/>
      <c r="CX784"/>
      <c r="DH784"/>
    </row>
    <row r="785" spans="37:112"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  <c r="BZ785"/>
      <c r="CA785"/>
      <c r="CB785"/>
      <c r="CC785"/>
      <c r="CD785"/>
      <c r="CE785"/>
      <c r="CF785"/>
      <c r="CG785"/>
      <c r="CH785"/>
      <c r="CI785"/>
      <c r="CJ785"/>
      <c r="CK785"/>
      <c r="CL785"/>
      <c r="CM785"/>
      <c r="CN785"/>
      <c r="CO785"/>
      <c r="CP785"/>
      <c r="CQ785"/>
      <c r="CR785"/>
      <c r="CS785"/>
      <c r="CT785"/>
      <c r="CU785"/>
      <c r="CV785"/>
      <c r="CW785"/>
      <c r="CX785"/>
      <c r="DH785"/>
    </row>
    <row r="786" spans="37:112"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  <c r="BZ786"/>
      <c r="CA786"/>
      <c r="CB786"/>
      <c r="CC786"/>
      <c r="CD786"/>
      <c r="CE786"/>
      <c r="CF786"/>
      <c r="CG786"/>
      <c r="CH786"/>
      <c r="CI786"/>
      <c r="CJ786"/>
      <c r="CK786"/>
      <c r="CL786"/>
      <c r="CM786"/>
      <c r="CN786"/>
      <c r="CO786"/>
      <c r="CP786"/>
      <c r="CQ786"/>
      <c r="CR786"/>
      <c r="CS786"/>
      <c r="CT786"/>
      <c r="CU786"/>
      <c r="CV786"/>
      <c r="CW786"/>
      <c r="CX786"/>
      <c r="DH786"/>
    </row>
    <row r="787" spans="37:112"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  <c r="CB787"/>
      <c r="CC787"/>
      <c r="CD787"/>
      <c r="CE787"/>
      <c r="CF787"/>
      <c r="CG787"/>
      <c r="CH787"/>
      <c r="CI787"/>
      <c r="CJ787"/>
      <c r="CK787"/>
      <c r="CL787"/>
      <c r="CM787"/>
      <c r="CN787"/>
      <c r="CO787"/>
      <c r="CP787"/>
      <c r="CQ787"/>
      <c r="CR787"/>
      <c r="CS787"/>
      <c r="CT787"/>
      <c r="CU787"/>
      <c r="CV787"/>
      <c r="CW787"/>
      <c r="CX787"/>
      <c r="DH787"/>
    </row>
    <row r="788" spans="37:112"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  <c r="CH788"/>
      <c r="CI788"/>
      <c r="CJ788"/>
      <c r="CK788"/>
      <c r="CL788"/>
      <c r="CM788"/>
      <c r="CN788"/>
      <c r="CO788"/>
      <c r="CP788"/>
      <c r="CQ788"/>
      <c r="CR788"/>
      <c r="CS788"/>
      <c r="CT788"/>
      <c r="CU788"/>
      <c r="CV788"/>
      <c r="CW788"/>
      <c r="CX788"/>
      <c r="DH788"/>
    </row>
    <row r="789" spans="37:112"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  <c r="CB789"/>
      <c r="CC789"/>
      <c r="CD789"/>
      <c r="CE789"/>
      <c r="CF789"/>
      <c r="CG789"/>
      <c r="CH789"/>
      <c r="CI789"/>
      <c r="CJ789"/>
      <c r="CK789"/>
      <c r="CL789"/>
      <c r="CM789"/>
      <c r="CN789"/>
      <c r="CO789"/>
      <c r="CP789"/>
      <c r="CQ789"/>
      <c r="CR789"/>
      <c r="CS789"/>
      <c r="CT789"/>
      <c r="CU789"/>
      <c r="CV789"/>
      <c r="CW789"/>
      <c r="CX789"/>
      <c r="DH789"/>
    </row>
    <row r="790" spans="37:112"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  <c r="CB790"/>
      <c r="CC790"/>
      <c r="CD790"/>
      <c r="CE790"/>
      <c r="CF790"/>
      <c r="CG790"/>
      <c r="CH790"/>
      <c r="CI790"/>
      <c r="CJ790"/>
      <c r="CK790"/>
      <c r="CL790"/>
      <c r="CM790"/>
      <c r="CN790"/>
      <c r="CO790"/>
      <c r="CP790"/>
      <c r="CQ790"/>
      <c r="CR790"/>
      <c r="CS790"/>
      <c r="CT790"/>
      <c r="CU790"/>
      <c r="CV790"/>
      <c r="CW790"/>
      <c r="CX790"/>
      <c r="DH790"/>
    </row>
    <row r="791" spans="37:112"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  <c r="CH791"/>
      <c r="CI791"/>
      <c r="CJ791"/>
      <c r="CK791"/>
      <c r="CL791"/>
      <c r="CM791"/>
      <c r="CN791"/>
      <c r="CO791"/>
      <c r="CP791"/>
      <c r="CQ791"/>
      <c r="CR791"/>
      <c r="CS791"/>
      <c r="CT791"/>
      <c r="CU791"/>
      <c r="CV791"/>
      <c r="CW791"/>
      <c r="CX791"/>
      <c r="DH791"/>
    </row>
    <row r="792" spans="37:112"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DH792"/>
    </row>
    <row r="793" spans="37:112"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DH793"/>
    </row>
    <row r="794" spans="37:112"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DH794"/>
    </row>
    <row r="795" spans="37:112"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  <c r="BY795"/>
      <c r="BZ795"/>
      <c r="CA795"/>
      <c r="CB795"/>
      <c r="CC795"/>
      <c r="CD795"/>
      <c r="CE795"/>
      <c r="CF795"/>
      <c r="CG795"/>
      <c r="CH795"/>
      <c r="CI795"/>
      <c r="CJ795"/>
      <c r="CK795"/>
      <c r="CL795"/>
      <c r="CM795"/>
      <c r="CN795"/>
      <c r="CO795"/>
      <c r="CP795"/>
      <c r="CQ795"/>
      <c r="CR795"/>
      <c r="CS795"/>
      <c r="CT795"/>
      <c r="CU795"/>
      <c r="CV795"/>
      <c r="CW795"/>
      <c r="CX795"/>
      <c r="DH795"/>
    </row>
    <row r="796" spans="37:112"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DH796"/>
    </row>
    <row r="797" spans="37:112"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DH797"/>
    </row>
    <row r="798" spans="37:112"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DH798"/>
    </row>
    <row r="799" spans="37:112"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DH799"/>
    </row>
    <row r="800" spans="37:112"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  <c r="BY800"/>
      <c r="BZ800"/>
      <c r="CA800"/>
      <c r="CB800"/>
      <c r="CC800"/>
      <c r="CD800"/>
      <c r="CE800"/>
      <c r="CF800"/>
      <c r="CG800"/>
      <c r="CH800"/>
      <c r="CI800"/>
      <c r="CJ800"/>
      <c r="CK800"/>
      <c r="CL800"/>
      <c r="CM800"/>
      <c r="CN800"/>
      <c r="CO800"/>
      <c r="CP800"/>
      <c r="CQ800"/>
      <c r="CR800"/>
      <c r="CS800"/>
      <c r="CT800"/>
      <c r="CU800"/>
      <c r="CV800"/>
      <c r="CW800"/>
      <c r="CX800"/>
      <c r="DH800"/>
    </row>
    <row r="801" spans="37:112"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DH801"/>
    </row>
    <row r="802" spans="37:112"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DH802"/>
    </row>
    <row r="803" spans="37:112"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DH803"/>
    </row>
    <row r="804" spans="37:112"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DH804"/>
    </row>
    <row r="805" spans="37:112"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DH805"/>
    </row>
    <row r="806" spans="37:112"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DH806"/>
    </row>
    <row r="807" spans="37:112"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DH807"/>
    </row>
    <row r="808" spans="37:112"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DH808"/>
    </row>
    <row r="809" spans="37:112"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DH809"/>
    </row>
    <row r="810" spans="37:112"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  <c r="CH810"/>
      <c r="CI810"/>
      <c r="CJ810"/>
      <c r="CK810"/>
      <c r="CL810"/>
      <c r="CM810"/>
      <c r="CN810"/>
      <c r="CO810"/>
      <c r="CP810"/>
      <c r="CQ810"/>
      <c r="CR810"/>
      <c r="CS810"/>
      <c r="CT810"/>
      <c r="CU810"/>
      <c r="CV810"/>
      <c r="CW810"/>
      <c r="CX810"/>
      <c r="DH810"/>
    </row>
    <row r="811" spans="37:112"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  <c r="BZ811"/>
      <c r="CA811"/>
      <c r="CB811"/>
      <c r="CC811"/>
      <c r="CD811"/>
      <c r="CE811"/>
      <c r="CF811"/>
      <c r="CG811"/>
      <c r="CH811"/>
      <c r="CI811"/>
      <c r="CJ811"/>
      <c r="CK811"/>
      <c r="CL811"/>
      <c r="CM811"/>
      <c r="CN811"/>
      <c r="CO811"/>
      <c r="CP811"/>
      <c r="CQ811"/>
      <c r="CR811"/>
      <c r="CS811"/>
      <c r="CT811"/>
      <c r="CU811"/>
      <c r="CV811"/>
      <c r="CW811"/>
      <c r="CX811"/>
      <c r="DH811"/>
    </row>
    <row r="812" spans="37:112"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DH812"/>
    </row>
    <row r="813" spans="37:112"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DH813"/>
    </row>
    <row r="814" spans="37:112"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DH814"/>
    </row>
    <row r="815" spans="37:112"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DH815"/>
    </row>
    <row r="816" spans="37:112"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DH816"/>
    </row>
    <row r="817" spans="37:112"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DH817"/>
    </row>
    <row r="818" spans="37:112"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DH818"/>
    </row>
    <row r="819" spans="37:112"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DH819"/>
    </row>
    <row r="820" spans="37:112"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  <c r="BY820"/>
      <c r="BZ820"/>
      <c r="CA820"/>
      <c r="CB820"/>
      <c r="CC820"/>
      <c r="CD820"/>
      <c r="CE820"/>
      <c r="CF820"/>
      <c r="CG820"/>
      <c r="CH820"/>
      <c r="CI820"/>
      <c r="CJ820"/>
      <c r="CK820"/>
      <c r="CL820"/>
      <c r="CM820"/>
      <c r="CN820"/>
      <c r="CO820"/>
      <c r="CP820"/>
      <c r="CQ820"/>
      <c r="CR820"/>
      <c r="CS820"/>
      <c r="CT820"/>
      <c r="CU820"/>
      <c r="CV820"/>
      <c r="CW820"/>
      <c r="CX820"/>
      <c r="DH820"/>
    </row>
    <row r="821" spans="37:112"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  <c r="BZ821"/>
      <c r="CA821"/>
      <c r="CB821"/>
      <c r="CC821"/>
      <c r="CD821"/>
      <c r="CE821"/>
      <c r="CF821"/>
      <c r="CG821"/>
      <c r="CH821"/>
      <c r="CI821"/>
      <c r="CJ821"/>
      <c r="CK821"/>
      <c r="CL821"/>
      <c r="CM821"/>
      <c r="CN821"/>
      <c r="CO821"/>
      <c r="CP821"/>
      <c r="CQ821"/>
      <c r="CR821"/>
      <c r="CS821"/>
      <c r="CT821"/>
      <c r="CU821"/>
      <c r="CV821"/>
      <c r="CW821"/>
      <c r="CX821"/>
      <c r="DH821"/>
    </row>
    <row r="822" spans="37:112"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  <c r="BY822"/>
      <c r="BZ822"/>
      <c r="CA822"/>
      <c r="CB822"/>
      <c r="CC822"/>
      <c r="CD822"/>
      <c r="CE822"/>
      <c r="CF822"/>
      <c r="CG822"/>
      <c r="CH822"/>
      <c r="CI822"/>
      <c r="CJ822"/>
      <c r="CK822"/>
      <c r="CL822"/>
      <c r="CM822"/>
      <c r="CN822"/>
      <c r="CO822"/>
      <c r="CP822"/>
      <c r="CQ822"/>
      <c r="CR822"/>
      <c r="CS822"/>
      <c r="CT822"/>
      <c r="CU822"/>
      <c r="CV822"/>
      <c r="CW822"/>
      <c r="CX822"/>
      <c r="DH822"/>
    </row>
    <row r="823" spans="37:112"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  <c r="BY823"/>
      <c r="BZ823"/>
      <c r="CA823"/>
      <c r="CB823"/>
      <c r="CC823"/>
      <c r="CD823"/>
      <c r="CE823"/>
      <c r="CF823"/>
      <c r="CG823"/>
      <c r="CH823"/>
      <c r="CI823"/>
      <c r="CJ823"/>
      <c r="CK823"/>
      <c r="CL823"/>
      <c r="CM823"/>
      <c r="CN823"/>
      <c r="CO823"/>
      <c r="CP823"/>
      <c r="CQ823"/>
      <c r="CR823"/>
      <c r="CS823"/>
      <c r="CT823"/>
      <c r="CU823"/>
      <c r="CV823"/>
      <c r="CW823"/>
      <c r="CX823"/>
      <c r="DH823"/>
    </row>
    <row r="824" spans="37:112"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  <c r="BY824"/>
      <c r="BZ824"/>
      <c r="CA824"/>
      <c r="CB824"/>
      <c r="CC824"/>
      <c r="CD824"/>
      <c r="CE824"/>
      <c r="CF824"/>
      <c r="CG824"/>
      <c r="CH824"/>
      <c r="CI824"/>
      <c r="CJ824"/>
      <c r="CK824"/>
      <c r="CL824"/>
      <c r="CM824"/>
      <c r="CN824"/>
      <c r="CO824"/>
      <c r="CP824"/>
      <c r="CQ824"/>
      <c r="CR824"/>
      <c r="CS824"/>
      <c r="CT824"/>
      <c r="CU824"/>
      <c r="CV824"/>
      <c r="CW824"/>
      <c r="CX824"/>
      <c r="DH824"/>
    </row>
    <row r="825" spans="37:112"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DH825"/>
    </row>
    <row r="826" spans="37:112"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DH826"/>
    </row>
    <row r="827" spans="37:112"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DH827"/>
    </row>
    <row r="828" spans="37:112"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DH828"/>
    </row>
    <row r="829" spans="37:112"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  <c r="BY829"/>
      <c r="BZ829"/>
      <c r="CA829"/>
      <c r="CB829"/>
      <c r="CC829"/>
      <c r="CD829"/>
      <c r="CE829"/>
      <c r="CF829"/>
      <c r="CG829"/>
      <c r="CH829"/>
      <c r="CI829"/>
      <c r="CJ829"/>
      <c r="CK829"/>
      <c r="CL829"/>
      <c r="CM829"/>
      <c r="CN829"/>
      <c r="CO829"/>
      <c r="CP829"/>
      <c r="CQ829"/>
      <c r="CR829"/>
      <c r="CS829"/>
      <c r="CT829"/>
      <c r="CU829"/>
      <c r="CV829"/>
      <c r="CW829"/>
      <c r="CX829"/>
      <c r="DH829"/>
    </row>
    <row r="830" spans="37:112"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  <c r="BY830"/>
      <c r="BZ830"/>
      <c r="CA830"/>
      <c r="CB830"/>
      <c r="CC830"/>
      <c r="CD830"/>
      <c r="CE830"/>
      <c r="CF830"/>
      <c r="CG830"/>
      <c r="CH830"/>
      <c r="CI830"/>
      <c r="CJ830"/>
      <c r="CK830"/>
      <c r="CL830"/>
      <c r="CM830"/>
      <c r="CN830"/>
      <c r="CO830"/>
      <c r="CP830"/>
      <c r="CQ830"/>
      <c r="CR830"/>
      <c r="CS830"/>
      <c r="CT830"/>
      <c r="CU830"/>
      <c r="CV830"/>
      <c r="CW830"/>
      <c r="CX830"/>
      <c r="DH830"/>
    </row>
    <row r="831" spans="37:112"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  <c r="BY831"/>
      <c r="BZ831"/>
      <c r="CA831"/>
      <c r="CB831"/>
      <c r="CC831"/>
      <c r="CD831"/>
      <c r="CE831"/>
      <c r="CF831"/>
      <c r="CG831"/>
      <c r="CH831"/>
      <c r="CI831"/>
      <c r="CJ831"/>
      <c r="CK831"/>
      <c r="CL831"/>
      <c r="CM831"/>
      <c r="CN831"/>
      <c r="CO831"/>
      <c r="CP831"/>
      <c r="CQ831"/>
      <c r="CR831"/>
      <c r="CS831"/>
      <c r="CT831"/>
      <c r="CU831"/>
      <c r="CV831"/>
      <c r="CW831"/>
      <c r="CX831"/>
      <c r="DH831"/>
    </row>
    <row r="832" spans="37:112"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  <c r="BY832"/>
      <c r="BZ832"/>
      <c r="CA832"/>
      <c r="CB832"/>
      <c r="CC832"/>
      <c r="CD832"/>
      <c r="CE832"/>
      <c r="CF832"/>
      <c r="CG832"/>
      <c r="CH832"/>
      <c r="CI832"/>
      <c r="CJ832"/>
      <c r="CK832"/>
      <c r="CL832"/>
      <c r="CM832"/>
      <c r="CN832"/>
      <c r="CO832"/>
      <c r="CP832"/>
      <c r="CQ832"/>
      <c r="CR832"/>
      <c r="CS832"/>
      <c r="CT832"/>
      <c r="CU832"/>
      <c r="CV832"/>
      <c r="CW832"/>
      <c r="CX832"/>
      <c r="DH832"/>
    </row>
    <row r="833" spans="37:112"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DH833"/>
    </row>
    <row r="834" spans="37:112"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  <c r="BY834"/>
      <c r="BZ834"/>
      <c r="CA834"/>
      <c r="CB834"/>
      <c r="CC834"/>
      <c r="CD834"/>
      <c r="CE834"/>
      <c r="CF834"/>
      <c r="CG834"/>
      <c r="CH834"/>
      <c r="CI834"/>
      <c r="CJ834"/>
      <c r="CK834"/>
      <c r="CL834"/>
      <c r="CM834"/>
      <c r="CN834"/>
      <c r="CO834"/>
      <c r="CP834"/>
      <c r="CQ834"/>
      <c r="CR834"/>
      <c r="CS834"/>
      <c r="CT834"/>
      <c r="CU834"/>
      <c r="CV834"/>
      <c r="CW834"/>
      <c r="CX834"/>
      <c r="DH834"/>
    </row>
    <row r="835" spans="37:112"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  <c r="BY835"/>
      <c r="BZ835"/>
      <c r="CA835"/>
      <c r="CB835"/>
      <c r="CC835"/>
      <c r="CD835"/>
      <c r="CE835"/>
      <c r="CF835"/>
      <c r="CG835"/>
      <c r="CH835"/>
      <c r="CI835"/>
      <c r="CJ835"/>
      <c r="CK835"/>
      <c r="CL835"/>
      <c r="CM835"/>
      <c r="CN835"/>
      <c r="CO835"/>
      <c r="CP835"/>
      <c r="CQ835"/>
      <c r="CR835"/>
      <c r="CS835"/>
      <c r="CT835"/>
      <c r="CU835"/>
      <c r="CV835"/>
      <c r="CW835"/>
      <c r="CX835"/>
      <c r="DH835"/>
    </row>
    <row r="836" spans="37:112"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  <c r="BY836"/>
      <c r="BZ836"/>
      <c r="CA836"/>
      <c r="CB836"/>
      <c r="CC836"/>
      <c r="CD836"/>
      <c r="CE836"/>
      <c r="CF836"/>
      <c r="CG836"/>
      <c r="CH836"/>
      <c r="CI836"/>
      <c r="CJ836"/>
      <c r="CK836"/>
      <c r="CL836"/>
      <c r="CM836"/>
      <c r="CN836"/>
      <c r="CO836"/>
      <c r="CP836"/>
      <c r="CQ836"/>
      <c r="CR836"/>
      <c r="CS836"/>
      <c r="CT836"/>
      <c r="CU836"/>
      <c r="CV836"/>
      <c r="CW836"/>
      <c r="CX836"/>
      <c r="DH836"/>
    </row>
    <row r="837" spans="37:112"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  <c r="BY837"/>
      <c r="BZ837"/>
      <c r="CA837"/>
      <c r="CB837"/>
      <c r="CC837"/>
      <c r="CD837"/>
      <c r="CE837"/>
      <c r="CF837"/>
      <c r="CG837"/>
      <c r="CH837"/>
      <c r="CI837"/>
      <c r="CJ837"/>
      <c r="CK837"/>
      <c r="CL837"/>
      <c r="CM837"/>
      <c r="CN837"/>
      <c r="CO837"/>
      <c r="CP837"/>
      <c r="CQ837"/>
      <c r="CR837"/>
      <c r="CS837"/>
      <c r="CT837"/>
      <c r="CU837"/>
      <c r="CV837"/>
      <c r="CW837"/>
      <c r="CX837"/>
      <c r="DH837"/>
    </row>
    <row r="838" spans="37:112"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  <c r="BY838"/>
      <c r="BZ838"/>
      <c r="CA838"/>
      <c r="CB838"/>
      <c r="CC838"/>
      <c r="CD838"/>
      <c r="CE838"/>
      <c r="CF838"/>
      <c r="CG838"/>
      <c r="CH838"/>
      <c r="CI838"/>
      <c r="CJ838"/>
      <c r="CK838"/>
      <c r="CL838"/>
      <c r="CM838"/>
      <c r="CN838"/>
      <c r="CO838"/>
      <c r="CP838"/>
      <c r="CQ838"/>
      <c r="CR838"/>
      <c r="CS838"/>
      <c r="CT838"/>
      <c r="CU838"/>
      <c r="CV838"/>
      <c r="CW838"/>
      <c r="CX838"/>
      <c r="DH838"/>
    </row>
    <row r="839" spans="37:112"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  <c r="BY839"/>
      <c r="BZ839"/>
      <c r="CA839"/>
      <c r="CB839"/>
      <c r="CC839"/>
      <c r="CD839"/>
      <c r="CE839"/>
      <c r="CF839"/>
      <c r="CG839"/>
      <c r="CH839"/>
      <c r="CI839"/>
      <c r="CJ839"/>
      <c r="CK839"/>
      <c r="CL839"/>
      <c r="CM839"/>
      <c r="CN839"/>
      <c r="CO839"/>
      <c r="CP839"/>
      <c r="CQ839"/>
      <c r="CR839"/>
      <c r="CS839"/>
      <c r="CT839"/>
      <c r="CU839"/>
      <c r="CV839"/>
      <c r="CW839"/>
      <c r="CX839"/>
      <c r="DH839"/>
    </row>
    <row r="840" spans="37:112"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  <c r="BY840"/>
      <c r="BZ840"/>
      <c r="CA840"/>
      <c r="CB840"/>
      <c r="CC840"/>
      <c r="CD840"/>
      <c r="CE840"/>
      <c r="CF840"/>
      <c r="CG840"/>
      <c r="CH840"/>
      <c r="CI840"/>
      <c r="CJ840"/>
      <c r="CK840"/>
      <c r="CL840"/>
      <c r="CM840"/>
      <c r="CN840"/>
      <c r="CO840"/>
      <c r="CP840"/>
      <c r="CQ840"/>
      <c r="CR840"/>
      <c r="CS840"/>
      <c r="CT840"/>
      <c r="CU840"/>
      <c r="CV840"/>
      <c r="CW840"/>
      <c r="CX840"/>
      <c r="DH840"/>
    </row>
    <row r="841" spans="37:112"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  <c r="BY841"/>
      <c r="BZ841"/>
      <c r="CA841"/>
      <c r="CB841"/>
      <c r="CC841"/>
      <c r="CD841"/>
      <c r="CE841"/>
      <c r="CF841"/>
      <c r="CG841"/>
      <c r="CH841"/>
      <c r="CI841"/>
      <c r="CJ841"/>
      <c r="CK841"/>
      <c r="CL841"/>
      <c r="CM841"/>
      <c r="CN841"/>
      <c r="CO841"/>
      <c r="CP841"/>
      <c r="CQ841"/>
      <c r="CR841"/>
      <c r="CS841"/>
      <c r="CT841"/>
      <c r="CU841"/>
      <c r="CV841"/>
      <c r="CW841"/>
      <c r="CX841"/>
      <c r="DH841"/>
    </row>
    <row r="842" spans="37:112"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  <c r="BY842"/>
      <c r="BZ842"/>
      <c r="CA842"/>
      <c r="CB842"/>
      <c r="CC842"/>
      <c r="CD842"/>
      <c r="CE842"/>
      <c r="CF842"/>
      <c r="CG842"/>
      <c r="CH842"/>
      <c r="CI842"/>
      <c r="CJ842"/>
      <c r="CK842"/>
      <c r="CL842"/>
      <c r="CM842"/>
      <c r="CN842"/>
      <c r="CO842"/>
      <c r="CP842"/>
      <c r="CQ842"/>
      <c r="CR842"/>
      <c r="CS842"/>
      <c r="CT842"/>
      <c r="CU842"/>
      <c r="CV842"/>
      <c r="CW842"/>
      <c r="CX842"/>
      <c r="DH842"/>
    </row>
    <row r="843" spans="37:112"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  <c r="BY843"/>
      <c r="BZ843"/>
      <c r="CA843"/>
      <c r="CB843"/>
      <c r="CC843"/>
      <c r="CD843"/>
      <c r="CE843"/>
      <c r="CF843"/>
      <c r="CG843"/>
      <c r="CH843"/>
      <c r="CI843"/>
      <c r="CJ843"/>
      <c r="CK843"/>
      <c r="CL843"/>
      <c r="CM843"/>
      <c r="CN843"/>
      <c r="CO843"/>
      <c r="CP843"/>
      <c r="CQ843"/>
      <c r="CR843"/>
      <c r="CS843"/>
      <c r="CT843"/>
      <c r="CU843"/>
      <c r="CV843"/>
      <c r="CW843"/>
      <c r="CX843"/>
      <c r="DH843"/>
    </row>
    <row r="844" spans="37:112"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  <c r="BY844"/>
      <c r="BZ844"/>
      <c r="CA844"/>
      <c r="CB844"/>
      <c r="CC844"/>
      <c r="CD844"/>
      <c r="CE844"/>
      <c r="CF844"/>
      <c r="CG844"/>
      <c r="CH844"/>
      <c r="CI844"/>
      <c r="CJ844"/>
      <c r="CK844"/>
      <c r="CL844"/>
      <c r="CM844"/>
      <c r="CN844"/>
      <c r="CO844"/>
      <c r="CP844"/>
      <c r="CQ844"/>
      <c r="CR844"/>
      <c r="CS844"/>
      <c r="CT844"/>
      <c r="CU844"/>
      <c r="CV844"/>
      <c r="CW844"/>
      <c r="CX844"/>
      <c r="DH844"/>
    </row>
    <row r="845" spans="37:112"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DH845"/>
    </row>
    <row r="846" spans="37:112"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DH846"/>
    </row>
    <row r="847" spans="37:112"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DH847"/>
    </row>
    <row r="848" spans="37:112"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DH848"/>
    </row>
    <row r="849" spans="37:112"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DH849"/>
    </row>
    <row r="850" spans="37:112"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DH850"/>
    </row>
    <row r="851" spans="37:112"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DH851"/>
    </row>
    <row r="852" spans="37:112"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DH852"/>
    </row>
    <row r="853" spans="37:112"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  <c r="BY853"/>
      <c r="BZ853"/>
      <c r="CA853"/>
      <c r="CB853"/>
      <c r="CC853"/>
      <c r="CD853"/>
      <c r="CE853"/>
      <c r="CF853"/>
      <c r="CG853"/>
      <c r="CH853"/>
      <c r="CI853"/>
      <c r="CJ853"/>
      <c r="CK853"/>
      <c r="CL853"/>
      <c r="CM853"/>
      <c r="CN853"/>
      <c r="CO853"/>
      <c r="CP853"/>
      <c r="CQ853"/>
      <c r="CR853"/>
      <c r="CS853"/>
      <c r="CT853"/>
      <c r="CU853"/>
      <c r="CV853"/>
      <c r="CW853"/>
      <c r="CX853"/>
      <c r="DH853"/>
    </row>
    <row r="854" spans="37:112"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  <c r="BY854"/>
      <c r="BZ854"/>
      <c r="CA854"/>
      <c r="CB854"/>
      <c r="CC854"/>
      <c r="CD854"/>
      <c r="CE854"/>
      <c r="CF854"/>
      <c r="CG854"/>
      <c r="CH854"/>
      <c r="CI854"/>
      <c r="CJ854"/>
      <c r="CK854"/>
      <c r="CL854"/>
      <c r="CM854"/>
      <c r="CN854"/>
      <c r="CO854"/>
      <c r="CP854"/>
      <c r="CQ854"/>
      <c r="CR854"/>
      <c r="CS854"/>
      <c r="CT854"/>
      <c r="CU854"/>
      <c r="CV854"/>
      <c r="CW854"/>
      <c r="CX854"/>
      <c r="DH854"/>
    </row>
    <row r="855" spans="37:112"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  <c r="BY855"/>
      <c r="BZ855"/>
      <c r="CA855"/>
      <c r="CB855"/>
      <c r="CC855"/>
      <c r="CD855"/>
      <c r="CE855"/>
      <c r="CF855"/>
      <c r="CG855"/>
      <c r="CH855"/>
      <c r="CI855"/>
      <c r="CJ855"/>
      <c r="CK855"/>
      <c r="CL855"/>
      <c r="CM855"/>
      <c r="CN855"/>
      <c r="CO855"/>
      <c r="CP855"/>
      <c r="CQ855"/>
      <c r="CR855"/>
      <c r="CS855"/>
      <c r="CT855"/>
      <c r="CU855"/>
      <c r="CV855"/>
      <c r="CW855"/>
      <c r="CX855"/>
      <c r="DH855"/>
    </row>
    <row r="856" spans="37:112"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  <c r="BY856"/>
      <c r="BZ856"/>
      <c r="CA856"/>
      <c r="CB856"/>
      <c r="CC856"/>
      <c r="CD856"/>
      <c r="CE856"/>
      <c r="CF856"/>
      <c r="CG856"/>
      <c r="CH856"/>
      <c r="CI856"/>
      <c r="CJ856"/>
      <c r="CK856"/>
      <c r="CL856"/>
      <c r="CM856"/>
      <c r="CN856"/>
      <c r="CO856"/>
      <c r="CP856"/>
      <c r="CQ856"/>
      <c r="CR856"/>
      <c r="CS856"/>
      <c r="CT856"/>
      <c r="CU856"/>
      <c r="CV856"/>
      <c r="CW856"/>
      <c r="CX856"/>
      <c r="DH856"/>
    </row>
    <row r="857" spans="37:112"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  <c r="BY857"/>
      <c r="BZ857"/>
      <c r="CA857"/>
      <c r="CB857"/>
      <c r="CC857"/>
      <c r="CD857"/>
      <c r="CE857"/>
      <c r="CF857"/>
      <c r="CG857"/>
      <c r="CH857"/>
      <c r="CI857"/>
      <c r="CJ857"/>
      <c r="CK857"/>
      <c r="CL857"/>
      <c r="CM857"/>
      <c r="CN857"/>
      <c r="CO857"/>
      <c r="CP857"/>
      <c r="CQ857"/>
      <c r="CR857"/>
      <c r="CS857"/>
      <c r="CT857"/>
      <c r="CU857"/>
      <c r="CV857"/>
      <c r="CW857"/>
      <c r="CX857"/>
      <c r="DH857"/>
    </row>
    <row r="858" spans="37:112"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  <c r="BY858"/>
      <c r="BZ858"/>
      <c r="CA858"/>
      <c r="CB858"/>
      <c r="CC858"/>
      <c r="CD858"/>
      <c r="CE858"/>
      <c r="CF858"/>
      <c r="CG858"/>
      <c r="CH858"/>
      <c r="CI858"/>
      <c r="CJ858"/>
      <c r="CK858"/>
      <c r="CL858"/>
      <c r="CM858"/>
      <c r="CN858"/>
      <c r="CO858"/>
      <c r="CP858"/>
      <c r="CQ858"/>
      <c r="CR858"/>
      <c r="CS858"/>
      <c r="CT858"/>
      <c r="CU858"/>
      <c r="CV858"/>
      <c r="CW858"/>
      <c r="CX858"/>
      <c r="DH858"/>
    </row>
    <row r="859" spans="37:112"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  <c r="BY859"/>
      <c r="BZ859"/>
      <c r="CA859"/>
      <c r="CB859"/>
      <c r="CC859"/>
      <c r="CD859"/>
      <c r="CE859"/>
      <c r="CF859"/>
      <c r="CG859"/>
      <c r="CH859"/>
      <c r="CI859"/>
      <c r="CJ859"/>
      <c r="CK859"/>
      <c r="CL859"/>
      <c r="CM859"/>
      <c r="CN859"/>
      <c r="CO859"/>
      <c r="CP859"/>
      <c r="CQ859"/>
      <c r="CR859"/>
      <c r="CS859"/>
      <c r="CT859"/>
      <c r="CU859"/>
      <c r="CV859"/>
      <c r="CW859"/>
      <c r="CX859"/>
      <c r="DH859"/>
    </row>
    <row r="860" spans="37:112"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  <c r="BY860"/>
      <c r="BZ860"/>
      <c r="CA860"/>
      <c r="CB860"/>
      <c r="CC860"/>
      <c r="CD860"/>
      <c r="CE860"/>
      <c r="CF860"/>
      <c r="CG860"/>
      <c r="CH860"/>
      <c r="CI860"/>
      <c r="CJ860"/>
      <c r="CK860"/>
      <c r="CL860"/>
      <c r="CM860"/>
      <c r="CN860"/>
      <c r="CO860"/>
      <c r="CP860"/>
      <c r="CQ860"/>
      <c r="CR860"/>
      <c r="CS860"/>
      <c r="CT860"/>
      <c r="CU860"/>
      <c r="CV860"/>
      <c r="CW860"/>
      <c r="CX860"/>
      <c r="DH860"/>
    </row>
    <row r="861" spans="37:112"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  <c r="BY861"/>
      <c r="BZ861"/>
      <c r="CA861"/>
      <c r="CB861"/>
      <c r="CC861"/>
      <c r="CD861"/>
      <c r="CE861"/>
      <c r="CF861"/>
      <c r="CG861"/>
      <c r="CH861"/>
      <c r="CI861"/>
      <c r="CJ861"/>
      <c r="CK861"/>
      <c r="CL861"/>
      <c r="CM861"/>
      <c r="CN861"/>
      <c r="CO861"/>
      <c r="CP861"/>
      <c r="CQ861"/>
      <c r="CR861"/>
      <c r="CS861"/>
      <c r="CT861"/>
      <c r="CU861"/>
      <c r="CV861"/>
      <c r="CW861"/>
      <c r="CX861"/>
      <c r="DH861"/>
    </row>
    <row r="862" spans="37:112"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  <c r="BY862"/>
      <c r="BZ862"/>
      <c r="CA862"/>
      <c r="CB862"/>
      <c r="CC862"/>
      <c r="CD862"/>
      <c r="CE862"/>
      <c r="CF862"/>
      <c r="CG862"/>
      <c r="CH862"/>
      <c r="CI862"/>
      <c r="CJ862"/>
      <c r="CK862"/>
      <c r="CL862"/>
      <c r="CM862"/>
      <c r="CN862"/>
      <c r="CO862"/>
      <c r="CP862"/>
      <c r="CQ862"/>
      <c r="CR862"/>
      <c r="CS862"/>
      <c r="CT862"/>
      <c r="CU862"/>
      <c r="CV862"/>
      <c r="CW862"/>
      <c r="CX862"/>
      <c r="DH862"/>
    </row>
    <row r="863" spans="37:112"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DH863"/>
    </row>
    <row r="864" spans="37:112"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DH864"/>
    </row>
    <row r="865" spans="37:112"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  <c r="BY865"/>
      <c r="BZ865"/>
      <c r="CA865"/>
      <c r="CB865"/>
      <c r="CC865"/>
      <c r="CD865"/>
      <c r="CE865"/>
      <c r="CF865"/>
      <c r="CG865"/>
      <c r="CH865"/>
      <c r="CI865"/>
      <c r="CJ865"/>
      <c r="CK865"/>
      <c r="CL865"/>
      <c r="CM865"/>
      <c r="CN865"/>
      <c r="CO865"/>
      <c r="CP865"/>
      <c r="CQ865"/>
      <c r="CR865"/>
      <c r="CS865"/>
      <c r="CT865"/>
      <c r="CU865"/>
      <c r="CV865"/>
      <c r="CW865"/>
      <c r="CX865"/>
      <c r="DH865"/>
    </row>
    <row r="866" spans="37:112"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  <c r="BY866"/>
      <c r="BZ866"/>
      <c r="CA866"/>
      <c r="CB866"/>
      <c r="CC866"/>
      <c r="CD866"/>
      <c r="CE866"/>
      <c r="CF866"/>
      <c r="CG866"/>
      <c r="CH866"/>
      <c r="CI866"/>
      <c r="CJ866"/>
      <c r="CK866"/>
      <c r="CL866"/>
      <c r="CM866"/>
      <c r="CN866"/>
      <c r="CO866"/>
      <c r="CP866"/>
      <c r="CQ866"/>
      <c r="CR866"/>
      <c r="CS866"/>
      <c r="CT866"/>
      <c r="CU866"/>
      <c r="CV866"/>
      <c r="CW866"/>
      <c r="CX866"/>
      <c r="DH866"/>
    </row>
    <row r="867" spans="37:112"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  <c r="BY867"/>
      <c r="BZ867"/>
      <c r="CA867"/>
      <c r="CB867"/>
      <c r="CC867"/>
      <c r="CD867"/>
      <c r="CE867"/>
      <c r="CF867"/>
      <c r="CG867"/>
      <c r="CH867"/>
      <c r="CI867"/>
      <c r="CJ867"/>
      <c r="CK867"/>
      <c r="CL867"/>
      <c r="CM867"/>
      <c r="CN867"/>
      <c r="CO867"/>
      <c r="CP867"/>
      <c r="CQ867"/>
      <c r="CR867"/>
      <c r="CS867"/>
      <c r="CT867"/>
      <c r="CU867"/>
      <c r="CV867"/>
      <c r="CW867"/>
      <c r="CX867"/>
      <c r="DH867"/>
    </row>
    <row r="868" spans="37:112"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  <c r="BY868"/>
      <c r="BZ868"/>
      <c r="CA868"/>
      <c r="CB868"/>
      <c r="CC868"/>
      <c r="CD868"/>
      <c r="CE868"/>
      <c r="CF868"/>
      <c r="CG868"/>
      <c r="CH868"/>
      <c r="CI868"/>
      <c r="CJ868"/>
      <c r="CK868"/>
      <c r="CL868"/>
      <c r="CM868"/>
      <c r="CN868"/>
      <c r="CO868"/>
      <c r="CP868"/>
      <c r="CQ868"/>
      <c r="CR868"/>
      <c r="CS868"/>
      <c r="CT868"/>
      <c r="CU868"/>
      <c r="CV868"/>
      <c r="CW868"/>
      <c r="CX868"/>
      <c r="DH868"/>
    </row>
    <row r="869" spans="37:112"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  <c r="BY869"/>
      <c r="BZ869"/>
      <c r="CA869"/>
      <c r="CB869"/>
      <c r="CC869"/>
      <c r="CD869"/>
      <c r="CE869"/>
      <c r="CF869"/>
      <c r="CG869"/>
      <c r="CH869"/>
      <c r="CI869"/>
      <c r="CJ869"/>
      <c r="CK869"/>
      <c r="CL869"/>
      <c r="CM869"/>
      <c r="CN869"/>
      <c r="CO869"/>
      <c r="CP869"/>
      <c r="CQ869"/>
      <c r="CR869"/>
      <c r="CS869"/>
      <c r="CT869"/>
      <c r="CU869"/>
      <c r="CV869"/>
      <c r="CW869"/>
      <c r="CX869"/>
      <c r="DH869"/>
    </row>
    <row r="870" spans="37:112"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  <c r="BY870"/>
      <c r="BZ870"/>
      <c r="CA870"/>
      <c r="CB870"/>
      <c r="CC870"/>
      <c r="CD870"/>
      <c r="CE870"/>
      <c r="CF870"/>
      <c r="CG870"/>
      <c r="CH870"/>
      <c r="CI870"/>
      <c r="CJ870"/>
      <c r="CK870"/>
      <c r="CL870"/>
      <c r="CM870"/>
      <c r="CN870"/>
      <c r="CO870"/>
      <c r="CP870"/>
      <c r="CQ870"/>
      <c r="CR870"/>
      <c r="CS870"/>
      <c r="CT870"/>
      <c r="CU870"/>
      <c r="CV870"/>
      <c r="CW870"/>
      <c r="CX870"/>
      <c r="DH870"/>
    </row>
    <row r="871" spans="37:112"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  <c r="BY871"/>
      <c r="BZ871"/>
      <c r="CA871"/>
      <c r="CB871"/>
      <c r="CC871"/>
      <c r="CD871"/>
      <c r="CE871"/>
      <c r="CF871"/>
      <c r="CG871"/>
      <c r="CH871"/>
      <c r="CI871"/>
      <c r="CJ871"/>
      <c r="CK871"/>
      <c r="CL871"/>
      <c r="CM871"/>
      <c r="CN871"/>
      <c r="CO871"/>
      <c r="CP871"/>
      <c r="CQ871"/>
      <c r="CR871"/>
      <c r="CS871"/>
      <c r="CT871"/>
      <c r="CU871"/>
      <c r="CV871"/>
      <c r="CW871"/>
      <c r="CX871"/>
      <c r="DH871"/>
    </row>
    <row r="872" spans="37:112"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  <c r="BY872"/>
      <c r="BZ872"/>
      <c r="CA872"/>
      <c r="CB872"/>
      <c r="CC872"/>
      <c r="CD872"/>
      <c r="CE872"/>
      <c r="CF872"/>
      <c r="CG872"/>
      <c r="CH872"/>
      <c r="CI872"/>
      <c r="CJ872"/>
      <c r="CK872"/>
      <c r="CL872"/>
      <c r="CM872"/>
      <c r="CN872"/>
      <c r="CO872"/>
      <c r="CP872"/>
      <c r="CQ872"/>
      <c r="CR872"/>
      <c r="CS872"/>
      <c r="CT872"/>
      <c r="CU872"/>
      <c r="CV872"/>
      <c r="CW872"/>
      <c r="CX872"/>
      <c r="DH872"/>
    </row>
    <row r="873" spans="37:112"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DH873"/>
    </row>
    <row r="874" spans="37:112"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DH874"/>
    </row>
    <row r="875" spans="37:112"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DH875"/>
    </row>
    <row r="876" spans="37:112"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DH876"/>
    </row>
    <row r="877" spans="37:112"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DH877"/>
    </row>
    <row r="878" spans="37:112"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DH878"/>
    </row>
    <row r="879" spans="37:112"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DH879"/>
    </row>
    <row r="880" spans="37:112"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DH880"/>
    </row>
    <row r="881" spans="37:112"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DH881"/>
    </row>
    <row r="882" spans="37:112"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DH882"/>
    </row>
    <row r="883" spans="37:112"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  <c r="BY883"/>
      <c r="BZ883"/>
      <c r="CA883"/>
      <c r="CB883"/>
      <c r="CC883"/>
      <c r="CD883"/>
      <c r="CE883"/>
      <c r="CF883"/>
      <c r="CG883"/>
      <c r="CH883"/>
      <c r="CI883"/>
      <c r="CJ883"/>
      <c r="CK883"/>
      <c r="CL883"/>
      <c r="CM883"/>
      <c r="CN883"/>
      <c r="CO883"/>
      <c r="CP883"/>
      <c r="CQ883"/>
      <c r="CR883"/>
      <c r="CS883"/>
      <c r="CT883"/>
      <c r="CU883"/>
      <c r="CV883"/>
      <c r="CW883"/>
      <c r="CX883"/>
      <c r="DH883"/>
    </row>
    <row r="884" spans="37:112"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  <c r="BY884"/>
      <c r="BZ884"/>
      <c r="CA884"/>
      <c r="CB884"/>
      <c r="CC884"/>
      <c r="CD884"/>
      <c r="CE884"/>
      <c r="CF884"/>
      <c r="CG884"/>
      <c r="CH884"/>
      <c r="CI884"/>
      <c r="CJ884"/>
      <c r="CK884"/>
      <c r="CL884"/>
      <c r="CM884"/>
      <c r="CN884"/>
      <c r="CO884"/>
      <c r="CP884"/>
      <c r="CQ884"/>
      <c r="CR884"/>
      <c r="CS884"/>
      <c r="CT884"/>
      <c r="CU884"/>
      <c r="CV884"/>
      <c r="CW884"/>
      <c r="CX884"/>
      <c r="DH884"/>
    </row>
    <row r="885" spans="37:112"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  <c r="BY885"/>
      <c r="BZ885"/>
      <c r="CA885"/>
      <c r="CB885"/>
      <c r="CC885"/>
      <c r="CD885"/>
      <c r="CE885"/>
      <c r="CF885"/>
      <c r="CG885"/>
      <c r="CH885"/>
      <c r="CI885"/>
      <c r="CJ885"/>
      <c r="CK885"/>
      <c r="CL885"/>
      <c r="CM885"/>
      <c r="CN885"/>
      <c r="CO885"/>
      <c r="CP885"/>
      <c r="CQ885"/>
      <c r="CR885"/>
      <c r="CS885"/>
      <c r="CT885"/>
      <c r="CU885"/>
      <c r="CV885"/>
      <c r="CW885"/>
      <c r="CX885"/>
      <c r="DH885"/>
    </row>
    <row r="886" spans="37:112"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  <c r="BY886"/>
      <c r="BZ886"/>
      <c r="CA886"/>
      <c r="CB886"/>
      <c r="CC886"/>
      <c r="CD886"/>
      <c r="CE886"/>
      <c r="CF886"/>
      <c r="CG886"/>
      <c r="CH886"/>
      <c r="CI886"/>
      <c r="CJ886"/>
      <c r="CK886"/>
      <c r="CL886"/>
      <c r="CM886"/>
      <c r="CN886"/>
      <c r="CO886"/>
      <c r="CP886"/>
      <c r="CQ886"/>
      <c r="CR886"/>
      <c r="CS886"/>
      <c r="CT886"/>
      <c r="CU886"/>
      <c r="CV886"/>
      <c r="CW886"/>
      <c r="CX886"/>
      <c r="DH886"/>
    </row>
    <row r="887" spans="37:112"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  <c r="BY887"/>
      <c r="BZ887"/>
      <c r="CA887"/>
      <c r="CB887"/>
      <c r="CC887"/>
      <c r="CD887"/>
      <c r="CE887"/>
      <c r="CF887"/>
      <c r="CG887"/>
      <c r="CH887"/>
      <c r="CI887"/>
      <c r="CJ887"/>
      <c r="CK887"/>
      <c r="CL887"/>
      <c r="CM887"/>
      <c r="CN887"/>
      <c r="CO887"/>
      <c r="CP887"/>
      <c r="CQ887"/>
      <c r="CR887"/>
      <c r="CS887"/>
      <c r="CT887"/>
      <c r="CU887"/>
      <c r="CV887"/>
      <c r="CW887"/>
      <c r="CX887"/>
      <c r="DH887"/>
    </row>
    <row r="888" spans="37:112"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  <c r="BY888"/>
      <c r="BZ888"/>
      <c r="CA888"/>
      <c r="CB888"/>
      <c r="CC888"/>
      <c r="CD888"/>
      <c r="CE888"/>
      <c r="CF888"/>
      <c r="CG888"/>
      <c r="CH888"/>
      <c r="CI888"/>
      <c r="CJ888"/>
      <c r="CK888"/>
      <c r="CL888"/>
      <c r="CM888"/>
      <c r="CN888"/>
      <c r="CO888"/>
      <c r="CP888"/>
      <c r="CQ888"/>
      <c r="CR888"/>
      <c r="CS888"/>
      <c r="CT888"/>
      <c r="CU888"/>
      <c r="CV888"/>
      <c r="CW888"/>
      <c r="CX888"/>
      <c r="DH888"/>
    </row>
    <row r="889" spans="37:112"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  <c r="BY889"/>
      <c r="BZ889"/>
      <c r="CA889"/>
      <c r="CB889"/>
      <c r="CC889"/>
      <c r="CD889"/>
      <c r="CE889"/>
      <c r="CF889"/>
      <c r="CG889"/>
      <c r="CH889"/>
      <c r="CI889"/>
      <c r="CJ889"/>
      <c r="CK889"/>
      <c r="CL889"/>
      <c r="CM889"/>
      <c r="CN889"/>
      <c r="CO889"/>
      <c r="CP889"/>
      <c r="CQ889"/>
      <c r="CR889"/>
      <c r="CS889"/>
      <c r="CT889"/>
      <c r="CU889"/>
      <c r="CV889"/>
      <c r="CW889"/>
      <c r="CX889"/>
      <c r="DH889"/>
    </row>
    <row r="890" spans="37:112"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  <c r="BY890"/>
      <c r="BZ890"/>
      <c r="CA890"/>
      <c r="CB890"/>
      <c r="CC890"/>
      <c r="CD890"/>
      <c r="CE890"/>
      <c r="CF890"/>
      <c r="CG890"/>
      <c r="CH890"/>
      <c r="CI890"/>
      <c r="CJ890"/>
      <c r="CK890"/>
      <c r="CL890"/>
      <c r="CM890"/>
      <c r="CN890"/>
      <c r="CO890"/>
      <c r="CP890"/>
      <c r="CQ890"/>
      <c r="CR890"/>
      <c r="CS890"/>
      <c r="CT890"/>
      <c r="CU890"/>
      <c r="CV890"/>
      <c r="CW890"/>
      <c r="CX890"/>
      <c r="DH890"/>
    </row>
    <row r="891" spans="37:112"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  <c r="BY891"/>
      <c r="BZ891"/>
      <c r="CA891"/>
      <c r="CB891"/>
      <c r="CC891"/>
      <c r="CD891"/>
      <c r="CE891"/>
      <c r="CF891"/>
      <c r="CG891"/>
      <c r="CH891"/>
      <c r="CI891"/>
      <c r="CJ891"/>
      <c r="CK891"/>
      <c r="CL891"/>
      <c r="CM891"/>
      <c r="CN891"/>
      <c r="CO891"/>
      <c r="CP891"/>
      <c r="CQ891"/>
      <c r="CR891"/>
      <c r="CS891"/>
      <c r="CT891"/>
      <c r="CU891"/>
      <c r="CV891"/>
      <c r="CW891"/>
      <c r="CX891"/>
      <c r="DH891"/>
    </row>
    <row r="892" spans="37:112"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  <c r="BY892"/>
      <c r="BZ892"/>
      <c r="CA892"/>
      <c r="CB892"/>
      <c r="CC892"/>
      <c r="CD892"/>
      <c r="CE892"/>
      <c r="CF892"/>
      <c r="CG892"/>
      <c r="CH892"/>
      <c r="CI892"/>
      <c r="CJ892"/>
      <c r="CK892"/>
      <c r="CL892"/>
      <c r="CM892"/>
      <c r="CN892"/>
      <c r="CO892"/>
      <c r="CP892"/>
      <c r="CQ892"/>
      <c r="CR892"/>
      <c r="CS892"/>
      <c r="CT892"/>
      <c r="CU892"/>
      <c r="CV892"/>
      <c r="CW892"/>
      <c r="CX892"/>
      <c r="DH892"/>
    </row>
    <row r="893" spans="37:112"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  <c r="BY893"/>
      <c r="BZ893"/>
      <c r="CA893"/>
      <c r="CB893"/>
      <c r="CC893"/>
      <c r="CD893"/>
      <c r="CE893"/>
      <c r="CF893"/>
      <c r="CG893"/>
      <c r="CH893"/>
      <c r="CI893"/>
      <c r="CJ893"/>
      <c r="CK893"/>
      <c r="CL893"/>
      <c r="CM893"/>
      <c r="CN893"/>
      <c r="CO893"/>
      <c r="CP893"/>
      <c r="CQ893"/>
      <c r="CR893"/>
      <c r="CS893"/>
      <c r="CT893"/>
      <c r="CU893"/>
      <c r="CV893"/>
      <c r="CW893"/>
      <c r="CX893"/>
      <c r="DH893"/>
    </row>
    <row r="894" spans="37:112"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DH894"/>
    </row>
    <row r="895" spans="37:112"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DH895"/>
    </row>
    <row r="896" spans="37:112"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  <c r="BY896"/>
      <c r="BZ896"/>
      <c r="CA896"/>
      <c r="CB896"/>
      <c r="CC896"/>
      <c r="CD896"/>
      <c r="CE896"/>
      <c r="CF896"/>
      <c r="CG896"/>
      <c r="CH896"/>
      <c r="CI896"/>
      <c r="CJ896"/>
      <c r="CK896"/>
      <c r="CL896"/>
      <c r="CM896"/>
      <c r="CN896"/>
      <c r="CO896"/>
      <c r="CP896"/>
      <c r="CQ896"/>
      <c r="CR896"/>
      <c r="CS896"/>
      <c r="CT896"/>
      <c r="CU896"/>
      <c r="CV896"/>
      <c r="CW896"/>
      <c r="CX896"/>
      <c r="DH896"/>
    </row>
    <row r="897" spans="37:112"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  <c r="BY897"/>
      <c r="BZ897"/>
      <c r="CA897"/>
      <c r="CB897"/>
      <c r="CC897"/>
      <c r="CD897"/>
      <c r="CE897"/>
      <c r="CF897"/>
      <c r="CG897"/>
      <c r="CH897"/>
      <c r="CI897"/>
      <c r="CJ897"/>
      <c r="CK897"/>
      <c r="CL897"/>
      <c r="CM897"/>
      <c r="CN897"/>
      <c r="CO897"/>
      <c r="CP897"/>
      <c r="CQ897"/>
      <c r="CR897"/>
      <c r="CS897"/>
      <c r="CT897"/>
      <c r="CU897"/>
      <c r="CV897"/>
      <c r="CW897"/>
      <c r="CX897"/>
      <c r="DH897"/>
    </row>
    <row r="898" spans="37:112"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  <c r="BY898"/>
      <c r="BZ898"/>
      <c r="CA898"/>
      <c r="CB898"/>
      <c r="CC898"/>
      <c r="CD898"/>
      <c r="CE898"/>
      <c r="CF898"/>
      <c r="CG898"/>
      <c r="CH898"/>
      <c r="CI898"/>
      <c r="CJ898"/>
      <c r="CK898"/>
      <c r="CL898"/>
      <c r="CM898"/>
      <c r="CN898"/>
      <c r="CO898"/>
      <c r="CP898"/>
      <c r="CQ898"/>
      <c r="CR898"/>
      <c r="CS898"/>
      <c r="CT898"/>
      <c r="CU898"/>
      <c r="CV898"/>
      <c r="CW898"/>
      <c r="CX898"/>
      <c r="DH898"/>
    </row>
    <row r="899" spans="37:112"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  <c r="BY899"/>
      <c r="BZ899"/>
      <c r="CA899"/>
      <c r="CB899"/>
      <c r="CC899"/>
      <c r="CD899"/>
      <c r="CE899"/>
      <c r="CF899"/>
      <c r="CG899"/>
      <c r="CH899"/>
      <c r="CI899"/>
      <c r="CJ899"/>
      <c r="CK899"/>
      <c r="CL899"/>
      <c r="CM899"/>
      <c r="CN899"/>
      <c r="CO899"/>
      <c r="CP899"/>
      <c r="CQ899"/>
      <c r="CR899"/>
      <c r="CS899"/>
      <c r="CT899"/>
      <c r="CU899"/>
      <c r="CV899"/>
      <c r="CW899"/>
      <c r="CX899"/>
      <c r="DH899"/>
    </row>
    <row r="900" spans="37:112"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  <c r="BY900"/>
      <c r="BZ900"/>
      <c r="CA900"/>
      <c r="CB900"/>
      <c r="CC900"/>
      <c r="CD900"/>
      <c r="CE900"/>
      <c r="CF900"/>
      <c r="CG900"/>
      <c r="CH900"/>
      <c r="CI900"/>
      <c r="CJ900"/>
      <c r="CK900"/>
      <c r="CL900"/>
      <c r="CM900"/>
      <c r="CN900"/>
      <c r="CO900"/>
      <c r="CP900"/>
      <c r="CQ900"/>
      <c r="CR900"/>
      <c r="CS900"/>
      <c r="CT900"/>
      <c r="CU900"/>
      <c r="CV900"/>
      <c r="CW900"/>
      <c r="CX900"/>
      <c r="DH900"/>
    </row>
    <row r="901" spans="37:112"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  <c r="BY901"/>
      <c r="BZ901"/>
      <c r="CA901"/>
      <c r="CB901"/>
      <c r="CC901"/>
      <c r="CD901"/>
      <c r="CE901"/>
      <c r="CF901"/>
      <c r="CG901"/>
      <c r="CH901"/>
      <c r="CI901"/>
      <c r="CJ901"/>
      <c r="CK901"/>
      <c r="CL901"/>
      <c r="CM901"/>
      <c r="CN901"/>
      <c r="CO901"/>
      <c r="CP901"/>
      <c r="CQ901"/>
      <c r="CR901"/>
      <c r="CS901"/>
      <c r="CT901"/>
      <c r="CU901"/>
      <c r="CV901"/>
      <c r="CW901"/>
      <c r="CX901"/>
      <c r="DH901"/>
    </row>
    <row r="902" spans="37:112"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  <c r="BY902"/>
      <c r="BZ902"/>
      <c r="CA902"/>
      <c r="CB902"/>
      <c r="CC902"/>
      <c r="CD902"/>
      <c r="CE902"/>
      <c r="CF902"/>
      <c r="CG902"/>
      <c r="CH902"/>
      <c r="CI902"/>
      <c r="CJ902"/>
      <c r="CK902"/>
      <c r="CL902"/>
      <c r="CM902"/>
      <c r="CN902"/>
      <c r="CO902"/>
      <c r="CP902"/>
      <c r="CQ902"/>
      <c r="CR902"/>
      <c r="CS902"/>
      <c r="CT902"/>
      <c r="CU902"/>
      <c r="CV902"/>
      <c r="CW902"/>
      <c r="CX902"/>
      <c r="DH902"/>
    </row>
    <row r="903" spans="37:112"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  <c r="BY903"/>
      <c r="BZ903"/>
      <c r="CA903"/>
      <c r="CB903"/>
      <c r="CC903"/>
      <c r="CD903"/>
      <c r="CE903"/>
      <c r="CF903"/>
      <c r="CG903"/>
      <c r="CH903"/>
      <c r="CI903"/>
      <c r="CJ903"/>
      <c r="CK903"/>
      <c r="CL903"/>
      <c r="CM903"/>
      <c r="CN903"/>
      <c r="CO903"/>
      <c r="CP903"/>
      <c r="CQ903"/>
      <c r="CR903"/>
      <c r="CS903"/>
      <c r="CT903"/>
      <c r="CU903"/>
      <c r="CV903"/>
      <c r="CW903"/>
      <c r="CX903"/>
      <c r="DH903"/>
    </row>
    <row r="904" spans="37:112"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  <c r="BY904"/>
      <c r="BZ904"/>
      <c r="CA904"/>
      <c r="CB904"/>
      <c r="CC904"/>
      <c r="CD904"/>
      <c r="CE904"/>
      <c r="CF904"/>
      <c r="CG904"/>
      <c r="CH904"/>
      <c r="CI904"/>
      <c r="CJ904"/>
      <c r="CK904"/>
      <c r="CL904"/>
      <c r="CM904"/>
      <c r="CN904"/>
      <c r="CO904"/>
      <c r="CP904"/>
      <c r="CQ904"/>
      <c r="CR904"/>
      <c r="CS904"/>
      <c r="CT904"/>
      <c r="CU904"/>
      <c r="CV904"/>
      <c r="CW904"/>
      <c r="CX904"/>
      <c r="DH904"/>
    </row>
    <row r="905" spans="37:112"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  <c r="BY905"/>
      <c r="BZ905"/>
      <c r="CA905"/>
      <c r="CB905"/>
      <c r="CC905"/>
      <c r="CD905"/>
      <c r="CE905"/>
      <c r="CF905"/>
      <c r="CG905"/>
      <c r="CH905"/>
      <c r="CI905"/>
      <c r="CJ905"/>
      <c r="CK905"/>
      <c r="CL905"/>
      <c r="CM905"/>
      <c r="CN905"/>
      <c r="CO905"/>
      <c r="CP905"/>
      <c r="CQ905"/>
      <c r="CR905"/>
      <c r="CS905"/>
      <c r="CT905"/>
      <c r="CU905"/>
      <c r="CV905"/>
      <c r="CW905"/>
      <c r="CX905"/>
      <c r="DH905"/>
    </row>
    <row r="906" spans="37:112"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  <c r="BY906"/>
      <c r="BZ906"/>
      <c r="CA906"/>
      <c r="CB906"/>
      <c r="CC906"/>
      <c r="CD906"/>
      <c r="CE906"/>
      <c r="CF906"/>
      <c r="CG906"/>
      <c r="CH906"/>
      <c r="CI906"/>
      <c r="CJ906"/>
      <c r="CK906"/>
      <c r="CL906"/>
      <c r="CM906"/>
      <c r="CN906"/>
      <c r="CO906"/>
      <c r="CP906"/>
      <c r="CQ906"/>
      <c r="CR906"/>
      <c r="CS906"/>
      <c r="CT906"/>
      <c r="CU906"/>
      <c r="CV906"/>
      <c r="CW906"/>
      <c r="CX906"/>
      <c r="DH906"/>
    </row>
    <row r="907" spans="37:112"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  <c r="BY907"/>
      <c r="BZ907"/>
      <c r="CA907"/>
      <c r="CB907"/>
      <c r="CC907"/>
      <c r="CD907"/>
      <c r="CE907"/>
      <c r="CF907"/>
      <c r="CG907"/>
      <c r="CH907"/>
      <c r="CI907"/>
      <c r="CJ907"/>
      <c r="CK907"/>
      <c r="CL907"/>
      <c r="CM907"/>
      <c r="CN907"/>
      <c r="CO907"/>
      <c r="CP907"/>
      <c r="CQ907"/>
      <c r="CR907"/>
      <c r="CS907"/>
      <c r="CT907"/>
      <c r="CU907"/>
      <c r="CV907"/>
      <c r="CW907"/>
      <c r="CX907"/>
      <c r="DH907"/>
    </row>
    <row r="908" spans="37:112"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  <c r="BY908"/>
      <c r="BZ908"/>
      <c r="CA908"/>
      <c r="CB908"/>
      <c r="CC908"/>
      <c r="CD908"/>
      <c r="CE908"/>
      <c r="CF908"/>
      <c r="CG908"/>
      <c r="CH908"/>
      <c r="CI908"/>
      <c r="CJ908"/>
      <c r="CK908"/>
      <c r="CL908"/>
      <c r="CM908"/>
      <c r="CN908"/>
      <c r="CO908"/>
      <c r="CP908"/>
      <c r="CQ908"/>
      <c r="CR908"/>
      <c r="CS908"/>
      <c r="CT908"/>
      <c r="CU908"/>
      <c r="CV908"/>
      <c r="CW908"/>
      <c r="CX908"/>
      <c r="DH908"/>
    </row>
    <row r="909" spans="37:112"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  <c r="BY909"/>
      <c r="BZ909"/>
      <c r="CA909"/>
      <c r="CB909"/>
      <c r="CC909"/>
      <c r="CD909"/>
      <c r="CE909"/>
      <c r="CF909"/>
      <c r="CG909"/>
      <c r="CH909"/>
      <c r="CI909"/>
      <c r="CJ909"/>
      <c r="CK909"/>
      <c r="CL909"/>
      <c r="CM909"/>
      <c r="CN909"/>
      <c r="CO909"/>
      <c r="CP909"/>
      <c r="CQ909"/>
      <c r="CR909"/>
      <c r="CS909"/>
      <c r="CT909"/>
      <c r="CU909"/>
      <c r="CV909"/>
      <c r="CW909"/>
      <c r="CX909"/>
      <c r="DH909"/>
    </row>
    <row r="910" spans="37:112"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  <c r="BY910"/>
      <c r="BZ910"/>
      <c r="CA910"/>
      <c r="CB910"/>
      <c r="CC910"/>
      <c r="CD910"/>
      <c r="CE910"/>
      <c r="CF910"/>
      <c r="CG910"/>
      <c r="CH910"/>
      <c r="CI910"/>
      <c r="CJ910"/>
      <c r="CK910"/>
      <c r="CL910"/>
      <c r="CM910"/>
      <c r="CN910"/>
      <c r="CO910"/>
      <c r="CP910"/>
      <c r="CQ910"/>
      <c r="CR910"/>
      <c r="CS910"/>
      <c r="CT910"/>
      <c r="CU910"/>
      <c r="CV910"/>
      <c r="CW910"/>
      <c r="CX910"/>
      <c r="DH910"/>
    </row>
    <row r="911" spans="37:112"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  <c r="BY911"/>
      <c r="BZ911"/>
      <c r="CA911"/>
      <c r="CB911"/>
      <c r="CC911"/>
      <c r="CD911"/>
      <c r="CE911"/>
      <c r="CF911"/>
      <c r="CG911"/>
      <c r="CH911"/>
      <c r="CI911"/>
      <c r="CJ911"/>
      <c r="CK911"/>
      <c r="CL911"/>
      <c r="CM911"/>
      <c r="CN911"/>
      <c r="CO911"/>
      <c r="CP911"/>
      <c r="CQ911"/>
      <c r="CR911"/>
      <c r="CS911"/>
      <c r="CT911"/>
      <c r="CU911"/>
      <c r="CV911"/>
      <c r="CW911"/>
      <c r="CX911"/>
      <c r="DH911"/>
    </row>
    <row r="912" spans="37:112"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  <c r="BY912"/>
      <c r="BZ912"/>
      <c r="CA912"/>
      <c r="CB912"/>
      <c r="CC912"/>
      <c r="CD912"/>
      <c r="CE912"/>
      <c r="CF912"/>
      <c r="CG912"/>
      <c r="CH912"/>
      <c r="CI912"/>
      <c r="CJ912"/>
      <c r="CK912"/>
      <c r="CL912"/>
      <c r="CM912"/>
      <c r="CN912"/>
      <c r="CO912"/>
      <c r="CP912"/>
      <c r="CQ912"/>
      <c r="CR912"/>
      <c r="CS912"/>
      <c r="CT912"/>
      <c r="CU912"/>
      <c r="CV912"/>
      <c r="CW912"/>
      <c r="CX912"/>
      <c r="DH912"/>
    </row>
    <row r="913" spans="37:112"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  <c r="BY913"/>
      <c r="BZ913"/>
      <c r="CA913"/>
      <c r="CB913"/>
      <c r="CC913"/>
      <c r="CD913"/>
      <c r="CE913"/>
      <c r="CF913"/>
      <c r="CG913"/>
      <c r="CH913"/>
      <c r="CI913"/>
      <c r="CJ913"/>
      <c r="CK913"/>
      <c r="CL913"/>
      <c r="CM913"/>
      <c r="CN913"/>
      <c r="CO913"/>
      <c r="CP913"/>
      <c r="CQ913"/>
      <c r="CR913"/>
      <c r="CS913"/>
      <c r="CT913"/>
      <c r="CU913"/>
      <c r="CV913"/>
      <c r="CW913"/>
      <c r="CX913"/>
      <c r="DH913"/>
    </row>
    <row r="914" spans="37:112"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  <c r="BY914"/>
      <c r="BZ914"/>
      <c r="CA914"/>
      <c r="CB914"/>
      <c r="CC914"/>
      <c r="CD914"/>
      <c r="CE914"/>
      <c r="CF914"/>
      <c r="CG914"/>
      <c r="CH914"/>
      <c r="CI914"/>
      <c r="CJ914"/>
      <c r="CK914"/>
      <c r="CL914"/>
      <c r="CM914"/>
      <c r="CN914"/>
      <c r="CO914"/>
      <c r="CP914"/>
      <c r="CQ914"/>
      <c r="CR914"/>
      <c r="CS914"/>
      <c r="CT914"/>
      <c r="CU914"/>
      <c r="CV914"/>
      <c r="CW914"/>
      <c r="CX914"/>
      <c r="DH914"/>
    </row>
    <row r="915" spans="37:112"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  <c r="BY915"/>
      <c r="BZ915"/>
      <c r="CA915"/>
      <c r="CB915"/>
      <c r="CC915"/>
      <c r="CD915"/>
      <c r="CE915"/>
      <c r="CF915"/>
      <c r="CG915"/>
      <c r="CH915"/>
      <c r="CI915"/>
      <c r="CJ915"/>
      <c r="CK915"/>
      <c r="CL915"/>
      <c r="CM915"/>
      <c r="CN915"/>
      <c r="CO915"/>
      <c r="CP915"/>
      <c r="CQ915"/>
      <c r="CR915"/>
      <c r="CS915"/>
      <c r="CT915"/>
      <c r="CU915"/>
      <c r="CV915"/>
      <c r="CW915"/>
      <c r="CX915"/>
      <c r="DH915"/>
    </row>
    <row r="916" spans="37:112"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  <c r="BY916"/>
      <c r="BZ916"/>
      <c r="CA916"/>
      <c r="CB916"/>
      <c r="CC916"/>
      <c r="CD916"/>
      <c r="CE916"/>
      <c r="CF916"/>
      <c r="CG916"/>
      <c r="CH916"/>
      <c r="CI916"/>
      <c r="CJ916"/>
      <c r="CK916"/>
      <c r="CL916"/>
      <c r="CM916"/>
      <c r="CN916"/>
      <c r="CO916"/>
      <c r="CP916"/>
      <c r="CQ916"/>
      <c r="CR916"/>
      <c r="CS916"/>
      <c r="CT916"/>
      <c r="CU916"/>
      <c r="CV916"/>
      <c r="CW916"/>
      <c r="CX916"/>
      <c r="DH916"/>
    </row>
    <row r="917" spans="37:112"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  <c r="BY917"/>
      <c r="BZ917"/>
      <c r="CA917"/>
      <c r="CB917"/>
      <c r="CC917"/>
      <c r="CD917"/>
      <c r="CE917"/>
      <c r="CF917"/>
      <c r="CG917"/>
      <c r="CH917"/>
      <c r="CI917"/>
      <c r="CJ917"/>
      <c r="CK917"/>
      <c r="CL917"/>
      <c r="CM917"/>
      <c r="CN917"/>
      <c r="CO917"/>
      <c r="CP917"/>
      <c r="CQ917"/>
      <c r="CR917"/>
      <c r="CS917"/>
      <c r="CT917"/>
      <c r="CU917"/>
      <c r="CV917"/>
      <c r="CW917"/>
      <c r="CX917"/>
      <c r="DH917"/>
    </row>
    <row r="918" spans="37:112"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  <c r="BY918"/>
      <c r="BZ918"/>
      <c r="CA918"/>
      <c r="CB918"/>
      <c r="CC918"/>
      <c r="CD918"/>
      <c r="CE918"/>
      <c r="CF918"/>
      <c r="CG918"/>
      <c r="CH918"/>
      <c r="CI918"/>
      <c r="CJ918"/>
      <c r="CK918"/>
      <c r="CL918"/>
      <c r="CM918"/>
      <c r="CN918"/>
      <c r="CO918"/>
      <c r="CP918"/>
      <c r="CQ918"/>
      <c r="CR918"/>
      <c r="CS918"/>
      <c r="CT918"/>
      <c r="CU918"/>
      <c r="CV918"/>
      <c r="CW918"/>
      <c r="CX918"/>
      <c r="DH918"/>
    </row>
    <row r="919" spans="37:112"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  <c r="BY919"/>
      <c r="BZ919"/>
      <c r="CA919"/>
      <c r="CB919"/>
      <c r="CC919"/>
      <c r="CD919"/>
      <c r="CE919"/>
      <c r="CF919"/>
      <c r="CG919"/>
      <c r="CH919"/>
      <c r="CI919"/>
      <c r="CJ919"/>
      <c r="CK919"/>
      <c r="CL919"/>
      <c r="CM919"/>
      <c r="CN919"/>
      <c r="CO919"/>
      <c r="CP919"/>
      <c r="CQ919"/>
      <c r="CR919"/>
      <c r="CS919"/>
      <c r="CT919"/>
      <c r="CU919"/>
      <c r="CV919"/>
      <c r="CW919"/>
      <c r="CX919"/>
      <c r="DH919"/>
    </row>
    <row r="920" spans="37:112"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  <c r="BY920"/>
      <c r="BZ920"/>
      <c r="CA920"/>
      <c r="CB920"/>
      <c r="CC920"/>
      <c r="CD920"/>
      <c r="CE920"/>
      <c r="CF920"/>
      <c r="CG920"/>
      <c r="CH920"/>
      <c r="CI920"/>
      <c r="CJ920"/>
      <c r="CK920"/>
      <c r="CL920"/>
      <c r="CM920"/>
      <c r="CN920"/>
      <c r="CO920"/>
      <c r="CP920"/>
      <c r="CQ920"/>
      <c r="CR920"/>
      <c r="CS920"/>
      <c r="CT920"/>
      <c r="CU920"/>
      <c r="CV920"/>
      <c r="CW920"/>
      <c r="CX920"/>
      <c r="DH920"/>
    </row>
    <row r="921" spans="37:112"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  <c r="BY921"/>
      <c r="BZ921"/>
      <c r="CA921"/>
      <c r="CB921"/>
      <c r="CC921"/>
      <c r="CD921"/>
      <c r="CE921"/>
      <c r="CF921"/>
      <c r="CG921"/>
      <c r="CH921"/>
      <c r="CI921"/>
      <c r="CJ921"/>
      <c r="CK921"/>
      <c r="CL921"/>
      <c r="CM921"/>
      <c r="CN921"/>
      <c r="CO921"/>
      <c r="CP921"/>
      <c r="CQ921"/>
      <c r="CR921"/>
      <c r="CS921"/>
      <c r="CT921"/>
      <c r="CU921"/>
      <c r="CV921"/>
      <c r="CW921"/>
      <c r="CX921"/>
      <c r="DH921"/>
    </row>
    <row r="922" spans="37:112"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  <c r="BY922"/>
      <c r="BZ922"/>
      <c r="CA922"/>
      <c r="CB922"/>
      <c r="CC922"/>
      <c r="CD922"/>
      <c r="CE922"/>
      <c r="CF922"/>
      <c r="CG922"/>
      <c r="CH922"/>
      <c r="CI922"/>
      <c r="CJ922"/>
      <c r="CK922"/>
      <c r="CL922"/>
      <c r="CM922"/>
      <c r="CN922"/>
      <c r="CO922"/>
      <c r="CP922"/>
      <c r="CQ922"/>
      <c r="CR922"/>
      <c r="CS922"/>
      <c r="CT922"/>
      <c r="CU922"/>
      <c r="CV922"/>
      <c r="CW922"/>
      <c r="CX922"/>
      <c r="DH922"/>
    </row>
    <row r="923" spans="37:112"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  <c r="BY923"/>
      <c r="BZ923"/>
      <c r="CA923"/>
      <c r="CB923"/>
      <c r="CC923"/>
      <c r="CD923"/>
      <c r="CE923"/>
      <c r="CF923"/>
      <c r="CG923"/>
      <c r="CH923"/>
      <c r="CI923"/>
      <c r="CJ923"/>
      <c r="CK923"/>
      <c r="CL923"/>
      <c r="CM923"/>
      <c r="CN923"/>
      <c r="CO923"/>
      <c r="CP923"/>
      <c r="CQ923"/>
      <c r="CR923"/>
      <c r="CS923"/>
      <c r="CT923"/>
      <c r="CU923"/>
      <c r="CV923"/>
      <c r="CW923"/>
      <c r="CX923"/>
      <c r="DH923"/>
    </row>
    <row r="924" spans="37:112"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  <c r="BY924"/>
      <c r="BZ924"/>
      <c r="CA924"/>
      <c r="CB924"/>
      <c r="CC924"/>
      <c r="CD924"/>
      <c r="CE924"/>
      <c r="CF924"/>
      <c r="CG924"/>
      <c r="CH924"/>
      <c r="CI924"/>
      <c r="CJ924"/>
      <c r="CK924"/>
      <c r="CL924"/>
      <c r="CM924"/>
      <c r="CN924"/>
      <c r="CO924"/>
      <c r="CP924"/>
      <c r="CQ924"/>
      <c r="CR924"/>
      <c r="CS924"/>
      <c r="CT924"/>
      <c r="CU924"/>
      <c r="CV924"/>
      <c r="CW924"/>
      <c r="CX924"/>
      <c r="DH924"/>
    </row>
    <row r="925" spans="37:112"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  <c r="BY925"/>
      <c r="BZ925"/>
      <c r="CA925"/>
      <c r="CB925"/>
      <c r="CC925"/>
      <c r="CD925"/>
      <c r="CE925"/>
      <c r="CF925"/>
      <c r="CG925"/>
      <c r="CH925"/>
      <c r="CI925"/>
      <c r="CJ925"/>
      <c r="CK925"/>
      <c r="CL925"/>
      <c r="CM925"/>
      <c r="CN925"/>
      <c r="CO925"/>
      <c r="CP925"/>
      <c r="CQ925"/>
      <c r="CR925"/>
      <c r="CS925"/>
      <c r="CT925"/>
      <c r="CU925"/>
      <c r="CV925"/>
      <c r="CW925"/>
      <c r="CX925"/>
      <c r="DH925"/>
    </row>
    <row r="926" spans="37:112"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  <c r="BY926"/>
      <c r="BZ926"/>
      <c r="CA926"/>
      <c r="CB926"/>
      <c r="CC926"/>
      <c r="CD926"/>
      <c r="CE926"/>
      <c r="CF926"/>
      <c r="CG926"/>
      <c r="CH926"/>
      <c r="CI926"/>
      <c r="CJ926"/>
      <c r="CK926"/>
      <c r="CL926"/>
      <c r="CM926"/>
      <c r="CN926"/>
      <c r="CO926"/>
      <c r="CP926"/>
      <c r="CQ926"/>
      <c r="CR926"/>
      <c r="CS926"/>
      <c r="CT926"/>
      <c r="CU926"/>
      <c r="CV926"/>
      <c r="CW926"/>
      <c r="CX926"/>
      <c r="DH926"/>
    </row>
    <row r="927" spans="37:112"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  <c r="BY927"/>
      <c r="BZ927"/>
      <c r="CA927"/>
      <c r="CB927"/>
      <c r="CC927"/>
      <c r="CD927"/>
      <c r="CE927"/>
      <c r="CF927"/>
      <c r="CG927"/>
      <c r="CH927"/>
      <c r="CI927"/>
      <c r="CJ927"/>
      <c r="CK927"/>
      <c r="CL927"/>
      <c r="CM927"/>
      <c r="CN927"/>
      <c r="CO927"/>
      <c r="CP927"/>
      <c r="CQ927"/>
      <c r="CR927"/>
      <c r="CS927"/>
      <c r="CT927"/>
      <c r="CU927"/>
      <c r="CV927"/>
      <c r="CW927"/>
      <c r="CX927"/>
      <c r="DH927"/>
    </row>
    <row r="928" spans="37:112"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  <c r="BY928"/>
      <c r="BZ928"/>
      <c r="CA928"/>
      <c r="CB928"/>
      <c r="CC928"/>
      <c r="CD928"/>
      <c r="CE928"/>
      <c r="CF928"/>
      <c r="CG928"/>
      <c r="CH928"/>
      <c r="CI928"/>
      <c r="CJ928"/>
      <c r="CK928"/>
      <c r="CL928"/>
      <c r="CM928"/>
      <c r="CN928"/>
      <c r="CO928"/>
      <c r="CP928"/>
      <c r="CQ928"/>
      <c r="CR928"/>
      <c r="CS928"/>
      <c r="CT928"/>
      <c r="CU928"/>
      <c r="CV928"/>
      <c r="CW928"/>
      <c r="CX928"/>
      <c r="DH928"/>
    </row>
    <row r="929" spans="37:112"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  <c r="BY929"/>
      <c r="BZ929"/>
      <c r="CA929"/>
      <c r="CB929"/>
      <c r="CC929"/>
      <c r="CD929"/>
      <c r="CE929"/>
      <c r="CF929"/>
      <c r="CG929"/>
      <c r="CH929"/>
      <c r="CI929"/>
      <c r="CJ929"/>
      <c r="CK929"/>
      <c r="CL929"/>
      <c r="CM929"/>
      <c r="CN929"/>
      <c r="CO929"/>
      <c r="CP929"/>
      <c r="CQ929"/>
      <c r="CR929"/>
      <c r="CS929"/>
      <c r="CT929"/>
      <c r="CU929"/>
      <c r="CV929"/>
      <c r="CW929"/>
      <c r="CX929"/>
      <c r="DH929"/>
    </row>
    <row r="930" spans="37:112"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  <c r="BY930"/>
      <c r="BZ930"/>
      <c r="CA930"/>
      <c r="CB930"/>
      <c r="CC930"/>
      <c r="CD930"/>
      <c r="CE930"/>
      <c r="CF930"/>
      <c r="CG930"/>
      <c r="CH930"/>
      <c r="CI930"/>
      <c r="CJ930"/>
      <c r="CK930"/>
      <c r="CL930"/>
      <c r="CM930"/>
      <c r="CN930"/>
      <c r="CO930"/>
      <c r="CP930"/>
      <c r="CQ930"/>
      <c r="CR930"/>
      <c r="CS930"/>
      <c r="CT930"/>
      <c r="CU930"/>
      <c r="CV930"/>
      <c r="CW930"/>
      <c r="CX930"/>
      <c r="DH930"/>
    </row>
    <row r="931" spans="37:112"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  <c r="BY931"/>
      <c r="BZ931"/>
      <c r="CA931"/>
      <c r="CB931"/>
      <c r="CC931"/>
      <c r="CD931"/>
      <c r="CE931"/>
      <c r="CF931"/>
      <c r="CG931"/>
      <c r="CH931"/>
      <c r="CI931"/>
      <c r="CJ931"/>
      <c r="CK931"/>
      <c r="CL931"/>
      <c r="CM931"/>
      <c r="CN931"/>
      <c r="CO931"/>
      <c r="CP931"/>
      <c r="CQ931"/>
      <c r="CR931"/>
      <c r="CS931"/>
      <c r="CT931"/>
      <c r="CU931"/>
      <c r="CV931"/>
      <c r="CW931"/>
      <c r="CX931"/>
      <c r="DH931"/>
    </row>
    <row r="932" spans="37:112"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  <c r="BY932"/>
      <c r="BZ932"/>
      <c r="CA932"/>
      <c r="CB932"/>
      <c r="CC932"/>
      <c r="CD932"/>
      <c r="CE932"/>
      <c r="CF932"/>
      <c r="CG932"/>
      <c r="CH932"/>
      <c r="CI932"/>
      <c r="CJ932"/>
      <c r="CK932"/>
      <c r="CL932"/>
      <c r="CM932"/>
      <c r="CN932"/>
      <c r="CO932"/>
      <c r="CP932"/>
      <c r="CQ932"/>
      <c r="CR932"/>
      <c r="CS932"/>
      <c r="CT932"/>
      <c r="CU932"/>
      <c r="CV932"/>
      <c r="CW932"/>
      <c r="CX932"/>
      <c r="DH932"/>
    </row>
    <row r="933" spans="37:112"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  <c r="BY933"/>
      <c r="BZ933"/>
      <c r="CA933"/>
      <c r="CB933"/>
      <c r="CC933"/>
      <c r="CD933"/>
      <c r="CE933"/>
      <c r="CF933"/>
      <c r="CG933"/>
      <c r="CH933"/>
      <c r="CI933"/>
      <c r="CJ933"/>
      <c r="CK933"/>
      <c r="CL933"/>
      <c r="CM933"/>
      <c r="CN933"/>
      <c r="CO933"/>
      <c r="CP933"/>
      <c r="CQ933"/>
      <c r="CR933"/>
      <c r="CS933"/>
      <c r="CT933"/>
      <c r="CU933"/>
      <c r="CV933"/>
      <c r="CW933"/>
      <c r="CX933"/>
      <c r="DH933"/>
    </row>
    <row r="934" spans="37:112"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  <c r="BY934"/>
      <c r="BZ934"/>
      <c r="CA934"/>
      <c r="CB934"/>
      <c r="CC934"/>
      <c r="CD934"/>
      <c r="CE934"/>
      <c r="CF934"/>
      <c r="CG934"/>
      <c r="CH934"/>
      <c r="CI934"/>
      <c r="CJ934"/>
      <c r="CK934"/>
      <c r="CL934"/>
      <c r="CM934"/>
      <c r="CN934"/>
      <c r="CO934"/>
      <c r="CP934"/>
      <c r="CQ934"/>
      <c r="CR934"/>
      <c r="CS934"/>
      <c r="CT934"/>
      <c r="CU934"/>
      <c r="CV934"/>
      <c r="CW934"/>
      <c r="CX934"/>
      <c r="DH934"/>
    </row>
    <row r="935" spans="37:112"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  <c r="BY935"/>
      <c r="BZ935"/>
      <c r="CA935"/>
      <c r="CB935"/>
      <c r="CC935"/>
      <c r="CD935"/>
      <c r="CE935"/>
      <c r="CF935"/>
      <c r="CG935"/>
      <c r="CH935"/>
      <c r="CI935"/>
      <c r="CJ935"/>
      <c r="CK935"/>
      <c r="CL935"/>
      <c r="CM935"/>
      <c r="CN935"/>
      <c r="CO935"/>
      <c r="CP935"/>
      <c r="CQ935"/>
      <c r="CR935"/>
      <c r="CS935"/>
      <c r="CT935"/>
      <c r="CU935"/>
      <c r="CV935"/>
      <c r="CW935"/>
      <c r="CX935"/>
      <c r="DH935"/>
    </row>
    <row r="936" spans="37:112"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  <c r="BY936"/>
      <c r="BZ936"/>
      <c r="CA936"/>
      <c r="CB936"/>
      <c r="CC936"/>
      <c r="CD936"/>
      <c r="CE936"/>
      <c r="CF936"/>
      <c r="CG936"/>
      <c r="CH936"/>
      <c r="CI936"/>
      <c r="CJ936"/>
      <c r="CK936"/>
      <c r="CL936"/>
      <c r="CM936"/>
      <c r="CN936"/>
      <c r="CO936"/>
      <c r="CP936"/>
      <c r="CQ936"/>
      <c r="CR936"/>
      <c r="CS936"/>
      <c r="CT936"/>
      <c r="CU936"/>
      <c r="CV936"/>
      <c r="CW936"/>
      <c r="CX936"/>
      <c r="DH936"/>
    </row>
    <row r="937" spans="37:112"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  <c r="BY937"/>
      <c r="BZ937"/>
      <c r="CA937"/>
      <c r="CB937"/>
      <c r="CC937"/>
      <c r="CD937"/>
      <c r="CE937"/>
      <c r="CF937"/>
      <c r="CG937"/>
      <c r="CH937"/>
      <c r="CI937"/>
      <c r="CJ937"/>
      <c r="CK937"/>
      <c r="CL937"/>
      <c r="CM937"/>
      <c r="CN937"/>
      <c r="CO937"/>
      <c r="CP937"/>
      <c r="CQ937"/>
      <c r="CR937"/>
      <c r="CS937"/>
      <c r="CT937"/>
      <c r="CU937"/>
      <c r="CV937"/>
      <c r="CW937"/>
      <c r="CX937"/>
      <c r="DH937"/>
    </row>
    <row r="938" spans="37:112"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  <c r="BY938"/>
      <c r="BZ938"/>
      <c r="CA938"/>
      <c r="CB938"/>
      <c r="CC938"/>
      <c r="CD938"/>
      <c r="CE938"/>
      <c r="CF938"/>
      <c r="CG938"/>
      <c r="CH938"/>
      <c r="CI938"/>
      <c r="CJ938"/>
      <c r="CK938"/>
      <c r="CL938"/>
      <c r="CM938"/>
      <c r="CN938"/>
      <c r="CO938"/>
      <c r="CP938"/>
      <c r="CQ938"/>
      <c r="CR938"/>
      <c r="CS938"/>
      <c r="CT938"/>
      <c r="CU938"/>
      <c r="CV938"/>
      <c r="CW938"/>
      <c r="CX938"/>
      <c r="DH938"/>
    </row>
    <row r="939" spans="37:112"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  <c r="BY939"/>
      <c r="BZ939"/>
      <c r="CA939"/>
      <c r="CB939"/>
      <c r="CC939"/>
      <c r="CD939"/>
      <c r="CE939"/>
      <c r="CF939"/>
      <c r="CG939"/>
      <c r="CH939"/>
      <c r="CI939"/>
      <c r="CJ939"/>
      <c r="CK939"/>
      <c r="CL939"/>
      <c r="CM939"/>
      <c r="CN939"/>
      <c r="CO939"/>
      <c r="CP939"/>
      <c r="CQ939"/>
      <c r="CR939"/>
      <c r="CS939"/>
      <c r="CT939"/>
      <c r="CU939"/>
      <c r="CV939"/>
      <c r="CW939"/>
      <c r="CX939"/>
      <c r="DH939"/>
    </row>
    <row r="940" spans="37:112"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  <c r="BY940"/>
      <c r="BZ940"/>
      <c r="CA940"/>
      <c r="CB940"/>
      <c r="CC940"/>
      <c r="CD940"/>
      <c r="CE940"/>
      <c r="CF940"/>
      <c r="CG940"/>
      <c r="CH940"/>
      <c r="CI940"/>
      <c r="CJ940"/>
      <c r="CK940"/>
      <c r="CL940"/>
      <c r="CM940"/>
      <c r="CN940"/>
      <c r="CO940"/>
      <c r="CP940"/>
      <c r="CQ940"/>
      <c r="CR940"/>
      <c r="CS940"/>
      <c r="CT940"/>
      <c r="CU940"/>
      <c r="CV940"/>
      <c r="CW940"/>
      <c r="CX940"/>
      <c r="DH940"/>
    </row>
    <row r="941" spans="37:112"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  <c r="BY941"/>
      <c r="BZ941"/>
      <c r="CA941"/>
      <c r="CB941"/>
      <c r="CC941"/>
      <c r="CD941"/>
      <c r="CE941"/>
      <c r="CF941"/>
      <c r="CG941"/>
      <c r="CH941"/>
      <c r="CI941"/>
      <c r="CJ941"/>
      <c r="CK941"/>
      <c r="CL941"/>
      <c r="CM941"/>
      <c r="CN941"/>
      <c r="CO941"/>
      <c r="CP941"/>
      <c r="CQ941"/>
      <c r="CR941"/>
      <c r="CS941"/>
      <c r="CT941"/>
      <c r="CU941"/>
      <c r="CV941"/>
      <c r="CW941"/>
      <c r="CX941"/>
      <c r="DH941"/>
    </row>
    <row r="942" spans="37:112"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  <c r="BY942"/>
      <c r="BZ942"/>
      <c r="CA942"/>
      <c r="CB942"/>
      <c r="CC942"/>
      <c r="CD942"/>
      <c r="CE942"/>
      <c r="CF942"/>
      <c r="CG942"/>
      <c r="CH942"/>
      <c r="CI942"/>
      <c r="CJ942"/>
      <c r="CK942"/>
      <c r="CL942"/>
      <c r="CM942"/>
      <c r="CN942"/>
      <c r="CO942"/>
      <c r="CP942"/>
      <c r="CQ942"/>
      <c r="CR942"/>
      <c r="CS942"/>
      <c r="CT942"/>
      <c r="CU942"/>
      <c r="CV942"/>
      <c r="CW942"/>
      <c r="CX942"/>
      <c r="DH942"/>
    </row>
    <row r="943" spans="37:112"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  <c r="BY943"/>
      <c r="BZ943"/>
      <c r="CA943"/>
      <c r="CB943"/>
      <c r="CC943"/>
      <c r="CD943"/>
      <c r="CE943"/>
      <c r="CF943"/>
      <c r="CG943"/>
      <c r="CH943"/>
      <c r="CI943"/>
      <c r="CJ943"/>
      <c r="CK943"/>
      <c r="CL943"/>
      <c r="CM943"/>
      <c r="CN943"/>
      <c r="CO943"/>
      <c r="CP943"/>
      <c r="CQ943"/>
      <c r="CR943"/>
      <c r="CS943"/>
      <c r="CT943"/>
      <c r="CU943"/>
      <c r="CV943"/>
      <c r="CW943"/>
      <c r="CX943"/>
      <c r="DH943"/>
    </row>
    <row r="944" spans="37:112"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  <c r="BY944"/>
      <c r="BZ944"/>
      <c r="CA944"/>
      <c r="CB944"/>
      <c r="CC944"/>
      <c r="CD944"/>
      <c r="CE944"/>
      <c r="CF944"/>
      <c r="CG944"/>
      <c r="CH944"/>
      <c r="CI944"/>
      <c r="CJ944"/>
      <c r="CK944"/>
      <c r="CL944"/>
      <c r="CM944"/>
      <c r="CN944"/>
      <c r="CO944"/>
      <c r="CP944"/>
      <c r="CQ944"/>
      <c r="CR944"/>
      <c r="CS944"/>
      <c r="CT944"/>
      <c r="CU944"/>
      <c r="CV944"/>
      <c r="CW944"/>
      <c r="CX944"/>
      <c r="DH944"/>
    </row>
    <row r="945" spans="37:112"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  <c r="BZ945"/>
      <c r="CA945"/>
      <c r="CB945"/>
      <c r="CC945"/>
      <c r="CD945"/>
      <c r="CE945"/>
      <c r="CF945"/>
      <c r="CG945"/>
      <c r="CH945"/>
      <c r="CI945"/>
      <c r="CJ945"/>
      <c r="CK945"/>
      <c r="CL945"/>
      <c r="CM945"/>
      <c r="CN945"/>
      <c r="CO945"/>
      <c r="CP945"/>
      <c r="CQ945"/>
      <c r="CR945"/>
      <c r="CS945"/>
      <c r="CT945"/>
      <c r="CU945"/>
      <c r="CV945"/>
      <c r="CW945"/>
      <c r="CX945"/>
      <c r="DH945"/>
    </row>
    <row r="946" spans="37:112"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DH946"/>
    </row>
    <row r="947" spans="37:112"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DH947"/>
    </row>
    <row r="948" spans="37:112"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DH948"/>
    </row>
    <row r="949" spans="37:112"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DH949"/>
    </row>
    <row r="950" spans="37:112"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  <c r="BY950"/>
      <c r="BZ950"/>
      <c r="CA950"/>
      <c r="CB950"/>
      <c r="CC950"/>
      <c r="CD950"/>
      <c r="CE950"/>
      <c r="CF950"/>
      <c r="CG950"/>
      <c r="CH950"/>
      <c r="CI950"/>
      <c r="CJ950"/>
      <c r="CK950"/>
      <c r="CL950"/>
      <c r="CM950"/>
      <c r="CN950"/>
      <c r="CO950"/>
      <c r="CP950"/>
      <c r="CQ950"/>
      <c r="CR950"/>
      <c r="CS950"/>
      <c r="CT950"/>
      <c r="CU950"/>
      <c r="CV950"/>
      <c r="CW950"/>
      <c r="CX950"/>
      <c r="DH950"/>
    </row>
    <row r="951" spans="37:112"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  <c r="BY951"/>
      <c r="BZ951"/>
      <c r="CA951"/>
      <c r="CB951"/>
      <c r="CC951"/>
      <c r="CD951"/>
      <c r="CE951"/>
      <c r="CF951"/>
      <c r="CG951"/>
      <c r="CH951"/>
      <c r="CI951"/>
      <c r="CJ951"/>
      <c r="CK951"/>
      <c r="CL951"/>
      <c r="CM951"/>
      <c r="CN951"/>
      <c r="CO951"/>
      <c r="CP951"/>
      <c r="CQ951"/>
      <c r="CR951"/>
      <c r="CS951"/>
      <c r="CT951"/>
      <c r="CU951"/>
      <c r="CV951"/>
      <c r="CW951"/>
      <c r="CX951"/>
      <c r="DH951"/>
    </row>
    <row r="952" spans="37:112"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  <c r="BY952"/>
      <c r="BZ952"/>
      <c r="CA952"/>
      <c r="CB952"/>
      <c r="CC952"/>
      <c r="CD952"/>
      <c r="CE952"/>
      <c r="CF952"/>
      <c r="CG952"/>
      <c r="CH952"/>
      <c r="CI952"/>
      <c r="CJ952"/>
      <c r="CK952"/>
      <c r="CL952"/>
      <c r="CM952"/>
      <c r="CN952"/>
      <c r="CO952"/>
      <c r="CP952"/>
      <c r="CQ952"/>
      <c r="CR952"/>
      <c r="CS952"/>
      <c r="CT952"/>
      <c r="CU952"/>
      <c r="CV952"/>
      <c r="CW952"/>
      <c r="CX952"/>
      <c r="DH952"/>
    </row>
    <row r="953" spans="37:112"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  <c r="BZ953"/>
      <c r="CA953"/>
      <c r="CB953"/>
      <c r="CC953"/>
      <c r="CD953"/>
      <c r="CE953"/>
      <c r="CF953"/>
      <c r="CG953"/>
      <c r="CH953"/>
      <c r="CI953"/>
      <c r="CJ953"/>
      <c r="CK953"/>
      <c r="CL953"/>
      <c r="CM953"/>
      <c r="CN953"/>
      <c r="CO953"/>
      <c r="CP953"/>
      <c r="CQ953"/>
      <c r="CR953"/>
      <c r="CS953"/>
      <c r="CT953"/>
      <c r="CU953"/>
      <c r="CV953"/>
      <c r="CW953"/>
      <c r="CX953"/>
      <c r="DH953"/>
    </row>
    <row r="954" spans="37:112"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DH954"/>
    </row>
    <row r="955" spans="37:112"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DH955"/>
    </row>
  </sheetData>
  <pageMargins left="0.7" right="0.7" top="0.75" bottom="0.75" header="0.3" footer="0.3"/>
  <ignoredErrors>
    <ignoredError sqref="N51:P51 FC51 FG51" formula="1"/>
    <ignoredError sqref="CY5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fc039f-f057-4e13-8aef-c4ae356c86bb">
      <Terms xmlns="http://schemas.microsoft.com/office/infopath/2007/PartnerControls"/>
    </lcf76f155ced4ddcb4097134ff3c332f>
    <TaxCatchAll xmlns="fb01cd13-81db-4f45-a94a-b394074e628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FC4ECD923EA14896E57B16F4A97FA1" ma:contentTypeVersion="14" ma:contentTypeDescription="Opprett et nytt dokument." ma:contentTypeScope="" ma:versionID="2feaa2eebba4585c8842ebc1f819f52f">
  <xsd:schema xmlns:xsd="http://www.w3.org/2001/XMLSchema" xmlns:xs="http://www.w3.org/2001/XMLSchema" xmlns:p="http://schemas.microsoft.com/office/2006/metadata/properties" xmlns:ns2="eefc039f-f057-4e13-8aef-c4ae356c86bb" xmlns:ns3="fb01cd13-81db-4f45-a94a-b394074e628f" targetNamespace="http://schemas.microsoft.com/office/2006/metadata/properties" ma:root="true" ma:fieldsID="2c20e6f0ae0270ca1cd282a16482b0a0" ns2:_="" ns3:_="">
    <xsd:import namespace="eefc039f-f057-4e13-8aef-c4ae356c86bb"/>
    <xsd:import namespace="fb01cd13-81db-4f45-a94a-b394074e62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c039f-f057-4e13-8aef-c4ae356c86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06604d7d-b179-40e3-9457-2227251b16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1cd13-81db-4f45-a94a-b394074e62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b15498-ede1-4023-840c-6f122ae772d9}" ma:internalName="TaxCatchAll" ma:showField="CatchAllData" ma:web="fb01cd13-81db-4f45-a94a-b394074e62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058416-F237-4FBF-8333-02DA1BE15445}"/>
</file>

<file path=customXml/itemProps2.xml><?xml version="1.0" encoding="utf-8"?>
<ds:datastoreItem xmlns:ds="http://schemas.openxmlformats.org/officeDocument/2006/customXml" ds:itemID="{355542B3-8A6F-4332-8376-828932533E87}"/>
</file>

<file path=customXml/itemProps3.xml><?xml version="1.0" encoding="utf-8"?>
<ds:datastoreItem xmlns:ds="http://schemas.openxmlformats.org/officeDocument/2006/customXml" ds:itemID="{F1239A90-C672-4ED9-9A6D-5E07F48800B2}"/>
</file>

<file path=docMetadata/LabelInfo.xml><?xml version="1.0" encoding="utf-8"?>
<clbl:labelList xmlns:clbl="http://schemas.microsoft.com/office/2020/mipLabelMetadata">
  <clbl:label id="{210f7242-1640-41a4-9c4f-28b1303f2cda}" enabled="0" method="" siteId="{210f7242-1640-41a4-9c4f-28b1303f2cd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Øystein Gløersen</dc:creator>
  <cp:keywords/>
  <dc:description/>
  <cp:lastModifiedBy>Ole Tøger Tøssebro</cp:lastModifiedBy>
  <cp:revision/>
  <dcterms:created xsi:type="dcterms:W3CDTF">2025-06-18T19:37:06Z</dcterms:created>
  <dcterms:modified xsi:type="dcterms:W3CDTF">2025-06-24T08:13:11Z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0x010100FFFC4ECD923EA14896E57B16F4A97FA1</vt:lpwstr>
  </property>
  <property fmtid="{D5CDD505-2E9C-101B-9397-08002B2CF9AE}" pid="3" name="MediaServiceImageTags">
    <vt:lpwstr/>
  </property>
</Properties>
</file>