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kaalliansen-my.sharepoint.com/personal/msa_eika_no/Documents/Skrivebord/junk/"/>
    </mc:Choice>
  </mc:AlternateContent>
  <xr:revisionPtr revIDLastSave="0" documentId="8_{CC5996F8-37E8-4684-8235-A9142A7C80BD}" xr6:coauthVersionLast="46" xr6:coauthVersionMax="46" xr10:uidLastSave="{00000000-0000-0000-0000-000000000000}"/>
  <bookViews>
    <workbookView xWindow="3645" yWindow="2460" windowWidth="21600" windowHeight="12495" xr2:uid="{025B0195-9AB2-49C5-8C72-A08247E91F69}"/>
  </bookViews>
  <sheets>
    <sheet name="1H2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66" i="1" l="1"/>
  <c r="DM66" i="1"/>
  <c r="BH66" i="1"/>
  <c r="BG66" i="1"/>
  <c r="EX65" i="1"/>
  <c r="GG65" i="1"/>
  <c r="DU65" i="1"/>
  <c r="AZ65" i="1"/>
  <c r="BM65" i="1" s="1"/>
  <c r="DG65" i="1"/>
  <c r="FK65" i="1"/>
  <c r="FI65" i="1" s="1"/>
  <c r="CT65" i="1"/>
  <c r="CI65" i="1"/>
  <c r="EW65" i="1"/>
  <c r="EY65" i="1" s="1"/>
  <c r="CB65" i="1"/>
  <c r="BA65" i="1"/>
  <c r="BP65" i="1" s="1"/>
  <c r="AY65" i="1"/>
  <c r="BJ65" i="1" s="1"/>
  <c r="I65" i="1"/>
  <c r="AP65" i="1"/>
  <c r="FB65" i="1"/>
  <c r="H65" i="1"/>
  <c r="GA64" i="1"/>
  <c r="AN64" i="1" s="1"/>
  <c r="FY64" i="1"/>
  <c r="FG64" i="1"/>
  <c r="FA64" i="1"/>
  <c r="EX64" i="1"/>
  <c r="EW64" i="1"/>
  <c r="EY64" i="1" s="1"/>
  <c r="EU64" i="1"/>
  <c r="GG64" i="1"/>
  <c r="DU64" i="1"/>
  <c r="AZ64" i="1"/>
  <c r="BM64" i="1" s="1"/>
  <c r="AY64" i="1"/>
  <c r="BJ64" i="1" s="1"/>
  <c r="DG64" i="1"/>
  <c r="FK64" i="1"/>
  <c r="CT64" i="1"/>
  <c r="AQ64" i="1"/>
  <c r="CI64" i="1"/>
  <c r="BA64" i="1"/>
  <c r="BP64" i="1" s="1"/>
  <c r="FB64" i="1"/>
  <c r="GE64" i="1"/>
  <c r="GC64" i="1" s="1"/>
  <c r="Z64" i="1" s="1"/>
  <c r="FV63" i="1"/>
  <c r="FB63" i="1"/>
  <c r="FA63" i="1"/>
  <c r="EU63" i="1"/>
  <c r="BU63" i="1" s="1"/>
  <c r="GG63" i="1"/>
  <c r="DU63" i="1"/>
  <c r="BA63" i="1"/>
  <c r="DG63" i="1"/>
  <c r="DH63" i="1" s="1"/>
  <c r="FK63" i="1"/>
  <c r="AW63" i="1" s="1"/>
  <c r="CT63" i="1"/>
  <c r="AQ63" i="1"/>
  <c r="EX63" i="1"/>
  <c r="EW63" i="1"/>
  <c r="FO63" i="1"/>
  <c r="AL63" i="1" s="1"/>
  <c r="CB63" i="1"/>
  <c r="AZ63" i="1"/>
  <c r="AY63" i="1"/>
  <c r="AP63" i="1"/>
  <c r="FQ63" i="1"/>
  <c r="AA63" i="1"/>
  <c r="GE63" i="1"/>
  <c r="GC63" i="1" s="1"/>
  <c r="GG62" i="1"/>
  <c r="FV62" i="1"/>
  <c r="FK62" i="1"/>
  <c r="FI62" i="1"/>
  <c r="FG62" i="1"/>
  <c r="FA62" i="1"/>
  <c r="EU62" i="1"/>
  <c r="BU62" i="1" s="1"/>
  <c r="DU62" i="1"/>
  <c r="AZ62" i="1"/>
  <c r="CT62" i="1"/>
  <c r="CI62" i="1"/>
  <c r="EX62" i="1"/>
  <c r="EW62" i="1"/>
  <c r="EY62" i="1" s="1"/>
  <c r="FO62" i="1"/>
  <c r="CB62" i="1"/>
  <c r="BA62" i="1"/>
  <c r="AY62" i="1"/>
  <c r="AP62" i="1"/>
  <c r="N62" i="1"/>
  <c r="P62" i="1" s="1"/>
  <c r="R62" i="1" s="1"/>
  <c r="H62" i="1"/>
  <c r="GA62" i="1"/>
  <c r="AN62" i="1" s="1"/>
  <c r="FB62" i="1"/>
  <c r="GE62" i="1"/>
  <c r="GC62" i="1" s="1"/>
  <c r="Z62" i="1" s="1"/>
  <c r="FV61" i="1"/>
  <c r="FA61" i="1"/>
  <c r="FB61" i="1"/>
  <c r="EU61" i="1"/>
  <c r="BU61" i="1" s="1"/>
  <c r="BA61" i="1"/>
  <c r="DG61" i="1"/>
  <c r="DH61" i="1" s="1"/>
  <c r="FK61" i="1"/>
  <c r="AW61" i="1" s="1"/>
  <c r="CT61" i="1"/>
  <c r="AQ61" i="1"/>
  <c r="CI61" i="1"/>
  <c r="EX61" i="1"/>
  <c r="EW61" i="1"/>
  <c r="EY61" i="1" s="1"/>
  <c r="CB61" i="1"/>
  <c r="AZ61" i="1"/>
  <c r="I61" i="1"/>
  <c r="AP61" i="1"/>
  <c r="FQ61" i="1"/>
  <c r="H61" i="1"/>
  <c r="FV60" i="1"/>
  <c r="FG60" i="1"/>
  <c r="EU60" i="1"/>
  <c r="BU60" i="1" s="1"/>
  <c r="DU60" i="1"/>
  <c r="AZ60" i="1"/>
  <c r="AY60" i="1"/>
  <c r="DG60" i="1"/>
  <c r="FK60" i="1"/>
  <c r="AW60" i="1" s="1"/>
  <c r="CT60" i="1"/>
  <c r="CI60" i="1"/>
  <c r="EX60" i="1"/>
  <c r="EW60" i="1"/>
  <c r="EY60" i="1" s="1"/>
  <c r="FO60" i="1"/>
  <c r="AL60" i="1" s="1"/>
  <c r="CB60" i="1"/>
  <c r="BA60" i="1"/>
  <c r="N60" i="1"/>
  <c r="I60" i="1"/>
  <c r="GA60" i="1"/>
  <c r="FB60" i="1"/>
  <c r="GE60" i="1"/>
  <c r="GC60" i="1" s="1"/>
  <c r="AA60" i="1" s="1"/>
  <c r="FG59" i="1"/>
  <c r="EU59" i="1"/>
  <c r="EG59" i="1"/>
  <c r="EO59" i="1" s="1"/>
  <c r="GG59" i="1"/>
  <c r="DU59" i="1"/>
  <c r="AZ59" i="1"/>
  <c r="AY59" i="1"/>
  <c r="DG59" i="1"/>
  <c r="FK59" i="1"/>
  <c r="CI59" i="1"/>
  <c r="EX59" i="1"/>
  <c r="EW59" i="1"/>
  <c r="CB59" i="1"/>
  <c r="BA59" i="1"/>
  <c r="N59" i="1"/>
  <c r="P59" i="1" s="1"/>
  <c r="GA59" i="1"/>
  <c r="GE59" i="1"/>
  <c r="FQ58" i="1"/>
  <c r="FG58" i="1"/>
  <c r="FA58" i="1"/>
  <c r="EX58" i="1"/>
  <c r="EW58" i="1"/>
  <c r="EU58" i="1"/>
  <c r="GG58" i="1"/>
  <c r="DU58" i="1"/>
  <c r="AZ58" i="1"/>
  <c r="AY58" i="1"/>
  <c r="DG58" i="1"/>
  <c r="FK58" i="1"/>
  <c r="CI58" i="1"/>
  <c r="CB58" i="1"/>
  <c r="BQ58" i="1"/>
  <c r="BN58" i="1"/>
  <c r="BK58" i="1"/>
  <c r="BA58" i="1"/>
  <c r="AP58" i="1"/>
  <c r="I58" i="1"/>
  <c r="H58" i="1"/>
  <c r="FV57" i="1"/>
  <c r="FG57" i="1"/>
  <c r="FA57" i="1"/>
  <c r="EW57" i="1"/>
  <c r="EU57" i="1"/>
  <c r="BU57" i="1" s="1"/>
  <c r="EG57" i="1"/>
  <c r="GG57" i="1"/>
  <c r="DU57" i="1"/>
  <c r="DG57" i="1"/>
  <c r="FK57" i="1"/>
  <c r="CT57" i="1"/>
  <c r="CI57" i="1"/>
  <c r="EX57" i="1"/>
  <c r="CB57" i="1"/>
  <c r="BA57" i="1"/>
  <c r="AZ57" i="1"/>
  <c r="AY57" i="1"/>
  <c r="AE57" i="1"/>
  <c r="N57" i="1"/>
  <c r="I57" i="1"/>
  <c r="H57" i="1"/>
  <c r="GA57" i="1"/>
  <c r="AN57" i="1" s="1"/>
  <c r="FB57" i="1"/>
  <c r="GE57" i="1"/>
  <c r="GC57" i="1" s="1"/>
  <c r="AA57" i="1" s="1"/>
  <c r="FV56" i="1"/>
  <c r="FG56" i="1"/>
  <c r="FB56" i="1"/>
  <c r="EU56" i="1"/>
  <c r="DU56" i="1"/>
  <c r="FK56" i="1"/>
  <c r="BV56" i="1" s="1"/>
  <c r="CT56" i="1"/>
  <c r="CI56" i="1"/>
  <c r="EX56" i="1"/>
  <c r="EW56" i="1"/>
  <c r="EY56" i="1" s="1"/>
  <c r="CB56" i="1"/>
  <c r="BU56" i="1"/>
  <c r="BQ56" i="1"/>
  <c r="BN56" i="1"/>
  <c r="BK56" i="1"/>
  <c r="BA56" i="1"/>
  <c r="AZ56" i="1"/>
  <c r="AY56" i="1"/>
  <c r="H56" i="1"/>
  <c r="FV55" i="1"/>
  <c r="FK55" i="1"/>
  <c r="FG55" i="1"/>
  <c r="EU55" i="1"/>
  <c r="BU55" i="1" s="1"/>
  <c r="EG55" i="1"/>
  <c r="GG55" i="1"/>
  <c r="DU55" i="1"/>
  <c r="CT55" i="1"/>
  <c r="CI55" i="1"/>
  <c r="EX55" i="1"/>
  <c r="EW55" i="1"/>
  <c r="EY55" i="1" s="1"/>
  <c r="CB55" i="1"/>
  <c r="BA55" i="1"/>
  <c r="BP55" i="1" s="1"/>
  <c r="AZ55" i="1"/>
  <c r="BM55" i="1" s="1"/>
  <c r="AY55" i="1"/>
  <c r="BJ55" i="1" s="1"/>
  <c r="N55" i="1"/>
  <c r="P55" i="1" s="1"/>
  <c r="GA55" i="1"/>
  <c r="FA55" i="1"/>
  <c r="H55" i="1"/>
  <c r="FV54" i="1"/>
  <c r="FG54" i="1"/>
  <c r="FA54" i="1"/>
  <c r="EU54" i="1"/>
  <c r="BU54" i="1" s="1"/>
  <c r="EG54" i="1"/>
  <c r="EO54" i="1" s="1"/>
  <c r="GG54" i="1"/>
  <c r="DU54" i="1"/>
  <c r="BA54" i="1"/>
  <c r="BP54" i="1" s="1"/>
  <c r="DG54" i="1"/>
  <c r="FK54" i="1"/>
  <c r="CT54" i="1"/>
  <c r="CI54" i="1"/>
  <c r="EX54" i="1"/>
  <c r="EW54" i="1"/>
  <c r="EY54" i="1" s="1"/>
  <c r="CB54" i="1"/>
  <c r="BM54" i="1"/>
  <c r="AZ54" i="1"/>
  <c r="AA54" i="1"/>
  <c r="N54" i="1"/>
  <c r="AP54" i="1"/>
  <c r="FQ54" i="1"/>
  <c r="FB54" i="1"/>
  <c r="GE54" i="1"/>
  <c r="FV53" i="1"/>
  <c r="FG53" i="1"/>
  <c r="FA53" i="1"/>
  <c r="EW53" i="1"/>
  <c r="EU53" i="1"/>
  <c r="EG53" i="1"/>
  <c r="GG53" i="1"/>
  <c r="DU53" i="1"/>
  <c r="BA53" i="1"/>
  <c r="BP53" i="1" s="1"/>
  <c r="AZ53" i="1"/>
  <c r="BM53" i="1" s="1"/>
  <c r="DG53" i="1"/>
  <c r="FK53" i="1"/>
  <c r="CT53" i="1"/>
  <c r="AQ53" i="1"/>
  <c r="CI53" i="1"/>
  <c r="EX53" i="1"/>
  <c r="CB53" i="1"/>
  <c r="AY53" i="1"/>
  <c r="BJ53" i="1" s="1"/>
  <c r="AA53" i="1"/>
  <c r="N53" i="1"/>
  <c r="I53" i="1"/>
  <c r="GA53" i="1"/>
  <c r="AN53" i="1" s="1"/>
  <c r="AP53" i="1"/>
  <c r="GE53" i="1"/>
  <c r="GC53" i="1" s="1"/>
  <c r="FG52" i="1"/>
  <c r="FA52" i="1"/>
  <c r="EW52" i="1"/>
  <c r="EU52" i="1"/>
  <c r="EG52" i="1"/>
  <c r="EO52" i="1" s="1"/>
  <c r="GG52" i="1"/>
  <c r="DU52" i="1"/>
  <c r="BA52" i="1"/>
  <c r="DG52" i="1"/>
  <c r="FK52" i="1"/>
  <c r="AW52" i="1" s="1"/>
  <c r="CT52" i="1"/>
  <c r="CI52" i="1"/>
  <c r="EX52" i="1"/>
  <c r="CB52" i="1"/>
  <c r="AZ52" i="1"/>
  <c r="AY52" i="1"/>
  <c r="N52" i="1"/>
  <c r="P52" i="1" s="1"/>
  <c r="R52" i="1" s="1"/>
  <c r="GA52" i="1"/>
  <c r="AN52" i="1" s="1"/>
  <c r="FQ52" i="1"/>
  <c r="GE52" i="1"/>
  <c r="GC52" i="1" s="1"/>
  <c r="GG51" i="1"/>
  <c r="GE51" i="1"/>
  <c r="FV51" i="1"/>
  <c r="FK51" i="1"/>
  <c r="AW51" i="1" s="1"/>
  <c r="FI51" i="1"/>
  <c r="FG51" i="1"/>
  <c r="EU51" i="1"/>
  <c r="BA51" i="1"/>
  <c r="BP51" i="1" s="1"/>
  <c r="DU51" i="1"/>
  <c r="CT51" i="1"/>
  <c r="CI51" i="1"/>
  <c r="EX51" i="1"/>
  <c r="EW51" i="1"/>
  <c r="EY51" i="1" s="1"/>
  <c r="CB51" i="1"/>
  <c r="AZ51" i="1"/>
  <c r="BM51" i="1" s="1"/>
  <c r="AY51" i="1"/>
  <c r="BJ51" i="1" s="1"/>
  <c r="AP51" i="1"/>
  <c r="N51" i="1"/>
  <c r="P51" i="1" s="1"/>
  <c r="GA51" i="1"/>
  <c r="AN51" i="1" s="1"/>
  <c r="FA51" i="1"/>
  <c r="FK50" i="1"/>
  <c r="AW50" i="1" s="1"/>
  <c r="FG50" i="1"/>
  <c r="EX50" i="1"/>
  <c r="EU50" i="1"/>
  <c r="BA50" i="1"/>
  <c r="DU50" i="1"/>
  <c r="CT50" i="1"/>
  <c r="CI50" i="1"/>
  <c r="EW50" i="1"/>
  <c r="EY50" i="1" s="1"/>
  <c r="CB50" i="1"/>
  <c r="BQ50" i="1"/>
  <c r="BN50" i="1"/>
  <c r="BK50" i="1"/>
  <c r="AZ50" i="1"/>
  <c r="AY50" i="1"/>
  <c r="AP50" i="1"/>
  <c r="BU50" i="1"/>
  <c r="H50" i="1"/>
  <c r="FV49" i="1"/>
  <c r="FK49" i="1"/>
  <c r="FI49" i="1" s="1"/>
  <c r="FG49" i="1"/>
  <c r="FB49" i="1"/>
  <c r="EU49" i="1"/>
  <c r="GG49" i="1"/>
  <c r="DU49" i="1"/>
  <c r="BA49" i="1"/>
  <c r="DG49" i="1"/>
  <c r="CT49" i="1"/>
  <c r="CI49" i="1"/>
  <c r="EX49" i="1"/>
  <c r="EW49" i="1"/>
  <c r="EY49" i="1" s="1"/>
  <c r="CB49" i="1"/>
  <c r="BP49" i="1"/>
  <c r="AZ49" i="1"/>
  <c r="BM49" i="1" s="1"/>
  <c r="AY49" i="1"/>
  <c r="BJ49" i="1" s="1"/>
  <c r="BT49" i="1"/>
  <c r="N49" i="1"/>
  <c r="P49" i="1" s="1"/>
  <c r="AP49" i="1"/>
  <c r="FQ49" i="1"/>
  <c r="GE49" i="1"/>
  <c r="GC49" i="1" s="1"/>
  <c r="Z49" i="1" s="1"/>
  <c r="GE48" i="1"/>
  <c r="GC48" i="1" s="1"/>
  <c r="AA48" i="1" s="1"/>
  <c r="FK48" i="1"/>
  <c r="AW48" i="1" s="1"/>
  <c r="FI48" i="1"/>
  <c r="FG48" i="1"/>
  <c r="FB48" i="1"/>
  <c r="EU48" i="1"/>
  <c r="EG48" i="1"/>
  <c r="BA48" i="1"/>
  <c r="DU48" i="1"/>
  <c r="AZ48" i="1"/>
  <c r="DG48" i="1"/>
  <c r="CT48" i="1"/>
  <c r="CI48" i="1"/>
  <c r="EX48" i="1"/>
  <c r="EW48" i="1"/>
  <c r="FO48" i="1"/>
  <c r="CB48" i="1"/>
  <c r="AP48" i="1"/>
  <c r="AE48" i="1"/>
  <c r="Z48" i="1"/>
  <c r="GA48" i="1"/>
  <c r="AN48" i="1" s="1"/>
  <c r="H48" i="1"/>
  <c r="FA47" i="1"/>
  <c r="EW47" i="1"/>
  <c r="EY47" i="1" s="1"/>
  <c r="EU47" i="1"/>
  <c r="GG47" i="1"/>
  <c r="DU47" i="1"/>
  <c r="AZ47" i="1"/>
  <c r="DG47" i="1"/>
  <c r="FK47" i="1"/>
  <c r="AW47" i="1" s="1"/>
  <c r="CT47" i="1"/>
  <c r="CI47" i="1"/>
  <c r="EX47" i="1"/>
  <c r="CB47" i="1"/>
  <c r="BQ47" i="1"/>
  <c r="BN47" i="1"/>
  <c r="BK47" i="1"/>
  <c r="BA47" i="1"/>
  <c r="N47" i="1"/>
  <c r="I47" i="1"/>
  <c r="AP47" i="1"/>
  <c r="FB47" i="1"/>
  <c r="H47" i="1"/>
  <c r="FA46" i="1"/>
  <c r="EU46" i="1"/>
  <c r="GG46" i="1"/>
  <c r="DU46" i="1"/>
  <c r="AZ46" i="1"/>
  <c r="BM46" i="1" s="1"/>
  <c r="AY46" i="1"/>
  <c r="BJ46" i="1" s="1"/>
  <c r="DG46" i="1"/>
  <c r="FK46" i="1"/>
  <c r="CT46" i="1"/>
  <c r="AQ46" i="1"/>
  <c r="CI46" i="1"/>
  <c r="EX46" i="1"/>
  <c r="EW46" i="1"/>
  <c r="CB46" i="1"/>
  <c r="BA46" i="1"/>
  <c r="BP46" i="1" s="1"/>
  <c r="N46" i="1"/>
  <c r="H46" i="1"/>
  <c r="AP46" i="1"/>
  <c r="FQ46" i="1"/>
  <c r="FB46" i="1"/>
  <c r="GE46" i="1"/>
  <c r="FV45" i="1"/>
  <c r="FG45" i="1"/>
  <c r="FA45" i="1"/>
  <c r="EW45" i="1"/>
  <c r="EU45" i="1"/>
  <c r="BU45" i="1" s="1"/>
  <c r="EG45" i="1"/>
  <c r="DU45" i="1"/>
  <c r="AY45" i="1"/>
  <c r="BJ45" i="1" s="1"/>
  <c r="DG45" i="1"/>
  <c r="FK45" i="1"/>
  <c r="FI45" i="1" s="1"/>
  <c r="CT45" i="1"/>
  <c r="CI45" i="1"/>
  <c r="EX45" i="1"/>
  <c r="CB45" i="1"/>
  <c r="BA45" i="1"/>
  <c r="BP45" i="1" s="1"/>
  <c r="AZ45" i="1"/>
  <c r="BM45" i="1" s="1"/>
  <c r="AW45" i="1"/>
  <c r="N45" i="1"/>
  <c r="AB45" i="1" s="1"/>
  <c r="I45" i="1"/>
  <c r="GG44" i="1"/>
  <c r="GA44" i="1"/>
  <c r="AN44" i="1" s="1"/>
  <c r="FV44" i="1"/>
  <c r="FO44" i="1"/>
  <c r="FA44" i="1"/>
  <c r="EU44" i="1"/>
  <c r="BU44" i="1" s="1"/>
  <c r="DU44" i="1"/>
  <c r="AZ44" i="1"/>
  <c r="BM44" i="1" s="1"/>
  <c r="DG44" i="1"/>
  <c r="FK44" i="1"/>
  <c r="CT44" i="1"/>
  <c r="AQ44" i="1"/>
  <c r="CI44" i="1"/>
  <c r="EX44" i="1"/>
  <c r="EW44" i="1"/>
  <c r="EY44" i="1" s="1"/>
  <c r="CB44" i="1"/>
  <c r="BA44" i="1"/>
  <c r="BP44" i="1" s="1"/>
  <c r="AY44" i="1"/>
  <c r="BJ44" i="1" s="1"/>
  <c r="AP44" i="1"/>
  <c r="CF44" i="1"/>
  <c r="GE44" i="1"/>
  <c r="GC44" i="1" s="1"/>
  <c r="FG43" i="1"/>
  <c r="EU43" i="1"/>
  <c r="DU43" i="1"/>
  <c r="DG43" i="1"/>
  <c r="FK43" i="1"/>
  <c r="CI43" i="1"/>
  <c r="EX43" i="1"/>
  <c r="EW43" i="1"/>
  <c r="EY43" i="1" s="1"/>
  <c r="CB43" i="1"/>
  <c r="BQ43" i="1"/>
  <c r="BN43" i="1"/>
  <c r="BK43" i="1"/>
  <c r="BA43" i="1"/>
  <c r="AZ43" i="1"/>
  <c r="AY43" i="1"/>
  <c r="N43" i="1"/>
  <c r="AP43" i="1"/>
  <c r="GE43" i="1"/>
  <c r="GC43" i="1" s="1"/>
  <c r="AE43" i="1" s="1"/>
  <c r="FV42" i="1"/>
  <c r="FK42" i="1"/>
  <c r="FI42" i="1" s="1"/>
  <c r="FG42" i="1"/>
  <c r="EX42" i="1"/>
  <c r="EU42" i="1"/>
  <c r="DU42" i="1"/>
  <c r="BA42" i="1"/>
  <c r="BP42" i="1" s="1"/>
  <c r="AZ42" i="1"/>
  <c r="BM42" i="1" s="1"/>
  <c r="DG42" i="1"/>
  <c r="CT42" i="1"/>
  <c r="CQ42" i="1"/>
  <c r="CW42" i="1" s="1"/>
  <c r="AS42" i="1" s="1"/>
  <c r="AQ42" i="1"/>
  <c r="CI42" i="1"/>
  <c r="EW42" i="1"/>
  <c r="CB42" i="1"/>
  <c r="BU42" i="1"/>
  <c r="AY42" i="1"/>
  <c r="BJ42" i="1" s="1"/>
  <c r="AP42" i="1"/>
  <c r="N42" i="1"/>
  <c r="P42" i="1" s="1"/>
  <c r="GA42" i="1"/>
  <c r="AN42" i="1" s="1"/>
  <c r="FB42" i="1"/>
  <c r="GG42" i="1"/>
  <c r="GA41" i="1"/>
  <c r="AN41" i="1" s="1"/>
  <c r="FV41" i="1"/>
  <c r="FG41" i="1"/>
  <c r="FA41" i="1"/>
  <c r="EY41" i="1"/>
  <c r="EX41" i="1"/>
  <c r="EW41" i="1"/>
  <c r="EU41" i="1"/>
  <c r="BU41" i="1" s="1"/>
  <c r="EG41" i="1"/>
  <c r="GG41" i="1"/>
  <c r="BA41" i="1"/>
  <c r="AZ41" i="1"/>
  <c r="AY41" i="1"/>
  <c r="DG41" i="1"/>
  <c r="FK41" i="1"/>
  <c r="AW41" i="1" s="1"/>
  <c r="CT41" i="1"/>
  <c r="CQ41" i="1"/>
  <c r="CW41" i="1" s="1"/>
  <c r="AQ41" i="1"/>
  <c r="CI41" i="1"/>
  <c r="CB41" i="1"/>
  <c r="BQ41" i="1"/>
  <c r="BN41" i="1"/>
  <c r="BK41" i="1"/>
  <c r="N41" i="1"/>
  <c r="AP41" i="1"/>
  <c r="GE41" i="1"/>
  <c r="GC41" i="1" s="1"/>
  <c r="AE41" i="1" s="1"/>
  <c r="FG40" i="1"/>
  <c r="EX40" i="1"/>
  <c r="EW40" i="1"/>
  <c r="EU40" i="1"/>
  <c r="EG40" i="1"/>
  <c r="EP40" i="1" s="1"/>
  <c r="GG40" i="1"/>
  <c r="DU40" i="1"/>
  <c r="DG40" i="1"/>
  <c r="FK40" i="1"/>
  <c r="CT40" i="1"/>
  <c r="CI40" i="1"/>
  <c r="CB40" i="1"/>
  <c r="BA40" i="1"/>
  <c r="AZ40" i="1"/>
  <c r="AY40" i="1"/>
  <c r="AP40" i="1"/>
  <c r="AB40" i="1"/>
  <c r="N40" i="1"/>
  <c r="I40" i="1"/>
  <c r="GA40" i="1"/>
  <c r="AN40" i="1" s="1"/>
  <c r="FQ40" i="1"/>
  <c r="GE40" i="1"/>
  <c r="FG39" i="1"/>
  <c r="EU39" i="1"/>
  <c r="GG39" i="1"/>
  <c r="DU39" i="1"/>
  <c r="AZ39" i="1"/>
  <c r="AY39" i="1"/>
  <c r="DG39" i="1"/>
  <c r="FK39" i="1"/>
  <c r="AW39" i="1" s="1"/>
  <c r="CI39" i="1"/>
  <c r="EX39" i="1"/>
  <c r="EW39" i="1"/>
  <c r="EY39" i="1" s="1"/>
  <c r="CB39" i="1"/>
  <c r="N39" i="1"/>
  <c r="GA39" i="1"/>
  <c r="AP39" i="1"/>
  <c r="GE39" i="1"/>
  <c r="FG38" i="1"/>
  <c r="EX38" i="1"/>
  <c r="EW38" i="1"/>
  <c r="EY38" i="1" s="1"/>
  <c r="EU38" i="1"/>
  <c r="EG38" i="1"/>
  <c r="EP38" i="1" s="1"/>
  <c r="GG38" i="1"/>
  <c r="DU38" i="1"/>
  <c r="AZ38" i="1"/>
  <c r="DG38" i="1"/>
  <c r="FK38" i="1"/>
  <c r="CT38" i="1"/>
  <c r="CI38" i="1"/>
  <c r="CB38" i="1"/>
  <c r="BA38" i="1"/>
  <c r="AY38" i="1"/>
  <c r="AP38" i="1"/>
  <c r="GA38" i="1"/>
  <c r="AN38" i="1" s="1"/>
  <c r="FQ38" i="1"/>
  <c r="GE38" i="1"/>
  <c r="EU37" i="1"/>
  <c r="DU37" i="1"/>
  <c r="AZ37" i="1"/>
  <c r="FK37" i="1"/>
  <c r="CI37" i="1"/>
  <c r="EX37" i="1"/>
  <c r="EW37" i="1"/>
  <c r="CB37" i="1"/>
  <c r="AY37" i="1"/>
  <c r="AP37" i="1"/>
  <c r="N37" i="1"/>
  <c r="P37" i="1" s="1"/>
  <c r="BT37" i="1" s="1"/>
  <c r="I37" i="1"/>
  <c r="GA37" i="1"/>
  <c r="FY37" i="1" s="1"/>
  <c r="FB37" i="1"/>
  <c r="H37" i="1"/>
  <c r="GA36" i="1"/>
  <c r="FY36" i="1"/>
  <c r="FQ36" i="1"/>
  <c r="EX36" i="1"/>
  <c r="EW36" i="1"/>
  <c r="EU36" i="1"/>
  <c r="DU36" i="1"/>
  <c r="DG36" i="1"/>
  <c r="FK36" i="1"/>
  <c r="AW36" i="1" s="1"/>
  <c r="CT36" i="1"/>
  <c r="CI36" i="1"/>
  <c r="CB36" i="1"/>
  <c r="BQ36" i="1"/>
  <c r="BN36" i="1"/>
  <c r="BK36" i="1"/>
  <c r="BA36" i="1"/>
  <c r="AN36" i="1"/>
  <c r="I36" i="1"/>
  <c r="H36" i="1"/>
  <c r="AP36" i="1"/>
  <c r="FI35" i="1"/>
  <c r="FG35" i="1"/>
  <c r="EU35" i="1"/>
  <c r="GG35" i="1"/>
  <c r="DU35" i="1"/>
  <c r="DG35" i="1"/>
  <c r="FK35" i="1"/>
  <c r="CT35" i="1"/>
  <c r="CI35" i="1"/>
  <c r="EX35" i="1"/>
  <c r="EW35" i="1"/>
  <c r="CB35" i="1"/>
  <c r="BQ35" i="1"/>
  <c r="BN35" i="1"/>
  <c r="BK35" i="1"/>
  <c r="AZ35" i="1"/>
  <c r="AW35" i="1"/>
  <c r="AC35" i="1"/>
  <c r="N35" i="1"/>
  <c r="AP35" i="1"/>
  <c r="I35" i="1"/>
  <c r="GE35" i="1"/>
  <c r="FV34" i="1"/>
  <c r="FG34" i="1"/>
  <c r="EX34" i="1"/>
  <c r="EU34" i="1"/>
  <c r="GG34" i="1"/>
  <c r="DU34" i="1"/>
  <c r="DG34" i="1"/>
  <c r="FK34" i="1"/>
  <c r="CT34" i="1"/>
  <c r="CI34" i="1"/>
  <c r="EW34" i="1"/>
  <c r="CF34" i="1"/>
  <c r="CB34" i="1"/>
  <c r="BA34" i="1"/>
  <c r="AY34" i="1"/>
  <c r="AP34" i="1"/>
  <c r="N34" i="1"/>
  <c r="I34" i="1"/>
  <c r="GA34" i="1"/>
  <c r="AN34" i="1" s="1"/>
  <c r="FB34" i="1"/>
  <c r="GE34" i="1"/>
  <c r="FG33" i="1"/>
  <c r="EU33" i="1"/>
  <c r="EG33" i="1"/>
  <c r="EP33" i="1" s="1"/>
  <c r="GG33" i="1"/>
  <c r="DU33" i="1"/>
  <c r="AY33" i="1"/>
  <c r="DG33" i="1"/>
  <c r="FK33" i="1"/>
  <c r="AW33" i="1" s="1"/>
  <c r="CT33" i="1"/>
  <c r="CI33" i="1"/>
  <c r="EX33" i="1"/>
  <c r="EW33" i="1"/>
  <c r="CB33" i="1"/>
  <c r="BQ33" i="1"/>
  <c r="BN33" i="1"/>
  <c r="BK33" i="1"/>
  <c r="BA33" i="1"/>
  <c r="AZ33" i="1"/>
  <c r="N33" i="1"/>
  <c r="I33" i="1"/>
  <c r="H33" i="1"/>
  <c r="GA33" i="1"/>
  <c r="FQ33" i="1"/>
  <c r="FB33" i="1"/>
  <c r="GE33" i="1"/>
  <c r="FV32" i="1"/>
  <c r="FG32" i="1"/>
  <c r="FB32" i="1"/>
  <c r="EU32" i="1"/>
  <c r="EG32" i="1"/>
  <c r="EO32" i="1" s="1"/>
  <c r="DU32" i="1"/>
  <c r="AZ32" i="1"/>
  <c r="DG32" i="1"/>
  <c r="FK32" i="1"/>
  <c r="CT32" i="1"/>
  <c r="CI32" i="1"/>
  <c r="EX32" i="1"/>
  <c r="EW32" i="1"/>
  <c r="CB32" i="1"/>
  <c r="BA32" i="1"/>
  <c r="AY32" i="1"/>
  <c r="AP32" i="1"/>
  <c r="N32" i="1"/>
  <c r="GA32" i="1"/>
  <c r="AN32" i="1" s="1"/>
  <c r="H32" i="1"/>
  <c r="FI31" i="1"/>
  <c r="FG31" i="1"/>
  <c r="FA31" i="1"/>
  <c r="EW31" i="1"/>
  <c r="EU31" i="1"/>
  <c r="EG31" i="1"/>
  <c r="EO31" i="1" s="1"/>
  <c r="AZ31" i="1"/>
  <c r="BM31" i="1" s="1"/>
  <c r="DU31" i="1"/>
  <c r="AY31" i="1"/>
  <c r="BJ31" i="1" s="1"/>
  <c r="DG31" i="1"/>
  <c r="FK31" i="1"/>
  <c r="CT31" i="1"/>
  <c r="AQ31" i="1"/>
  <c r="CI31" i="1"/>
  <c r="EX31" i="1"/>
  <c r="CB31" i="1"/>
  <c r="AP31" i="1"/>
  <c r="FB31" i="1"/>
  <c r="FV30" i="1"/>
  <c r="FQ30" i="1"/>
  <c r="FG30" i="1"/>
  <c r="FA30" i="1"/>
  <c r="EW30" i="1"/>
  <c r="EU30" i="1"/>
  <c r="BU30" i="1" s="1"/>
  <c r="DU30" i="1"/>
  <c r="BA30" i="1"/>
  <c r="DG30" i="1"/>
  <c r="FK30" i="1"/>
  <c r="FI30" i="1" s="1"/>
  <c r="CT30" i="1"/>
  <c r="AQ30" i="1"/>
  <c r="CI30" i="1"/>
  <c r="EX30" i="1"/>
  <c r="CB30" i="1"/>
  <c r="BP30" i="1"/>
  <c r="AZ30" i="1"/>
  <c r="BM30" i="1" s="1"/>
  <c r="AY30" i="1"/>
  <c r="BJ30" i="1" s="1"/>
  <c r="I30" i="1"/>
  <c r="AP30" i="1"/>
  <c r="FV29" i="1"/>
  <c r="FG29" i="1"/>
  <c r="EU29" i="1"/>
  <c r="BU29" i="1" s="1"/>
  <c r="BA29" i="1"/>
  <c r="DU29" i="1"/>
  <c r="DG29" i="1"/>
  <c r="FK29" i="1"/>
  <c r="CT29" i="1"/>
  <c r="CI29" i="1"/>
  <c r="EX29" i="1"/>
  <c r="EW29" i="1"/>
  <c r="CB29" i="1"/>
  <c r="BQ29" i="1"/>
  <c r="BN29" i="1"/>
  <c r="BK29" i="1"/>
  <c r="AZ29" i="1"/>
  <c r="N29" i="1"/>
  <c r="P29" i="1" s="1"/>
  <c r="R29" i="1" s="1"/>
  <c r="AQ29" i="1"/>
  <c r="FB29" i="1"/>
  <c r="GE29" i="1"/>
  <c r="GC29" i="1" s="1"/>
  <c r="GG28" i="1"/>
  <c r="GE28" i="1"/>
  <c r="FV28" i="1"/>
  <c r="FK28" i="1"/>
  <c r="FI28" i="1" s="1"/>
  <c r="FG28" i="1"/>
  <c r="EX28" i="1"/>
  <c r="EU28" i="1"/>
  <c r="BA28" i="1"/>
  <c r="DU28" i="1"/>
  <c r="DG28" i="1"/>
  <c r="CT28" i="1"/>
  <c r="CI28" i="1"/>
  <c r="EW28" i="1"/>
  <c r="CB28" i="1"/>
  <c r="BQ28" i="1"/>
  <c r="BN28" i="1"/>
  <c r="BK28" i="1"/>
  <c r="AY28" i="1"/>
  <c r="AP28" i="1"/>
  <c r="N28" i="1"/>
  <c r="GA28" i="1"/>
  <c r="AN28" i="1" s="1"/>
  <c r="H28" i="1"/>
  <c r="I28" i="1"/>
  <c r="FV27" i="1"/>
  <c r="FG27" i="1"/>
  <c r="EX27" i="1"/>
  <c r="EW27" i="1"/>
  <c r="EY27" i="1" s="1"/>
  <c r="EU27" i="1"/>
  <c r="BA27" i="1"/>
  <c r="BP27" i="1" s="1"/>
  <c r="DU27" i="1"/>
  <c r="DG27" i="1"/>
  <c r="FK27" i="1"/>
  <c r="AW27" i="1" s="1"/>
  <c r="CI27" i="1"/>
  <c r="CB27" i="1"/>
  <c r="N27" i="1"/>
  <c r="AB27" i="1" s="1"/>
  <c r="GA27" i="1"/>
  <c r="FB27" i="1"/>
  <c r="H27" i="1"/>
  <c r="GA26" i="1"/>
  <c r="AN26" i="1" s="1"/>
  <c r="FQ26" i="1"/>
  <c r="FV26" i="1"/>
  <c r="FK26" i="1"/>
  <c r="FI26" i="1" s="1"/>
  <c r="FG26" i="1"/>
  <c r="FA26" i="1"/>
  <c r="EX26" i="1"/>
  <c r="EW26" i="1"/>
  <c r="EY26" i="1" s="1"/>
  <c r="EU26" i="1"/>
  <c r="AZ26" i="1"/>
  <c r="BM26" i="1" s="1"/>
  <c r="DU26" i="1"/>
  <c r="BA26" i="1"/>
  <c r="BP26" i="1" s="1"/>
  <c r="DG26" i="1"/>
  <c r="CT26" i="1"/>
  <c r="AQ26" i="1"/>
  <c r="CI26" i="1"/>
  <c r="CB26" i="1"/>
  <c r="AW26" i="1"/>
  <c r="AA26" i="1"/>
  <c r="N26" i="1"/>
  <c r="AP26" i="1"/>
  <c r="FB26" i="1"/>
  <c r="GE26" i="1"/>
  <c r="GA25" i="1"/>
  <c r="AN25" i="1" s="1"/>
  <c r="FV25" i="1"/>
  <c r="FA25" i="1"/>
  <c r="EW25" i="1"/>
  <c r="EU25" i="1"/>
  <c r="EG25" i="1"/>
  <c r="GG25" i="1"/>
  <c r="DU25" i="1"/>
  <c r="BA25" i="1"/>
  <c r="AZ25" i="1"/>
  <c r="DG25" i="1"/>
  <c r="DH25" i="1" s="1"/>
  <c r="FK25" i="1"/>
  <c r="CT25" i="1"/>
  <c r="AQ25" i="1"/>
  <c r="CQ25" i="1"/>
  <c r="CW25" i="1" s="1"/>
  <c r="AS25" i="1" s="1"/>
  <c r="CI25" i="1"/>
  <c r="EX25" i="1"/>
  <c r="CB25" i="1"/>
  <c r="BQ25" i="1"/>
  <c r="BN25" i="1"/>
  <c r="BK25" i="1"/>
  <c r="AY25" i="1"/>
  <c r="N25" i="1"/>
  <c r="I25" i="1"/>
  <c r="AP25" i="1"/>
  <c r="GE25" i="1"/>
  <c r="GC25" i="1" s="1"/>
  <c r="AE25" i="1" s="1"/>
  <c r="GA24" i="1"/>
  <c r="AN24" i="1" s="1"/>
  <c r="FQ24" i="1"/>
  <c r="FG24" i="1"/>
  <c r="EW24" i="1"/>
  <c r="EY24" i="1" s="1"/>
  <c r="EU24" i="1"/>
  <c r="EG24" i="1"/>
  <c r="GG24" i="1"/>
  <c r="DU24" i="1"/>
  <c r="BA24" i="1"/>
  <c r="AZ24" i="1"/>
  <c r="AY24" i="1"/>
  <c r="DG24" i="1"/>
  <c r="FK24" i="1"/>
  <c r="CT24" i="1"/>
  <c r="AQ24" i="1"/>
  <c r="CQ24" i="1"/>
  <c r="CW24" i="1" s="1"/>
  <c r="CI24" i="1"/>
  <c r="EX24" i="1"/>
  <c r="CB24" i="1"/>
  <c r="BQ24" i="1"/>
  <c r="BN24" i="1"/>
  <c r="BK24" i="1"/>
  <c r="AA24" i="1"/>
  <c r="N24" i="1"/>
  <c r="I24" i="1"/>
  <c r="AP24" i="1"/>
  <c r="GE24" i="1"/>
  <c r="GC24" i="1" s="1"/>
  <c r="AE24" i="1" s="1"/>
  <c r="GA23" i="1"/>
  <c r="AN23" i="1" s="1"/>
  <c r="FB23" i="1"/>
  <c r="FG23" i="1"/>
  <c r="EW23" i="1"/>
  <c r="EU23" i="1"/>
  <c r="EG23" i="1"/>
  <c r="DU23" i="1"/>
  <c r="BA23" i="1"/>
  <c r="BP23" i="1" s="1"/>
  <c r="AZ23" i="1"/>
  <c r="BM23" i="1" s="1"/>
  <c r="AY23" i="1"/>
  <c r="BJ23" i="1" s="1"/>
  <c r="DG23" i="1"/>
  <c r="DH23" i="1" s="1"/>
  <c r="FK23" i="1"/>
  <c r="CT23" i="1"/>
  <c r="AQ23" i="1"/>
  <c r="CQ23" i="1"/>
  <c r="CI23" i="1"/>
  <c r="EX23" i="1"/>
  <c r="CB23" i="1"/>
  <c r="I23" i="1"/>
  <c r="H23" i="1"/>
  <c r="AP23" i="1"/>
  <c r="FQ23" i="1"/>
  <c r="GG23" i="1"/>
  <c r="DU22" i="1"/>
  <c r="BA22" i="1"/>
  <c r="AZ22" i="1"/>
  <c r="DG22" i="1"/>
  <c r="FK22" i="1"/>
  <c r="AW22" i="1" s="1"/>
  <c r="CT22" i="1"/>
  <c r="CI22" i="1"/>
  <c r="EX22" i="1"/>
  <c r="EW22" i="1"/>
  <c r="CB22" i="1"/>
  <c r="AY22" i="1"/>
  <c r="GA22" i="1"/>
  <c r="AN22" i="1" s="1"/>
  <c r="FQ22" i="1"/>
  <c r="AP22" i="1"/>
  <c r="GA21" i="1"/>
  <c r="AN21" i="1" s="1"/>
  <c r="FV21" i="1"/>
  <c r="FK21" i="1"/>
  <c r="AW21" i="1" s="1"/>
  <c r="FI21" i="1"/>
  <c r="FG21" i="1"/>
  <c r="EX21" i="1"/>
  <c r="EU21" i="1"/>
  <c r="DU21" i="1"/>
  <c r="BA21" i="1"/>
  <c r="DG21" i="1"/>
  <c r="CT21" i="1"/>
  <c r="CI21" i="1"/>
  <c r="EW21" i="1"/>
  <c r="CB21" i="1"/>
  <c r="BQ21" i="1"/>
  <c r="BN21" i="1"/>
  <c r="BK21" i="1"/>
  <c r="AY21" i="1"/>
  <c r="AP21" i="1"/>
  <c r="FQ21" i="1"/>
  <c r="GE21" i="1"/>
  <c r="GA20" i="1"/>
  <c r="AN20" i="1" s="1"/>
  <c r="FV20" i="1"/>
  <c r="FK20" i="1"/>
  <c r="AW20" i="1" s="1"/>
  <c r="FA20" i="1"/>
  <c r="EX20" i="1"/>
  <c r="EU20" i="1"/>
  <c r="DU20" i="1"/>
  <c r="BA20" i="1"/>
  <c r="DG20" i="1"/>
  <c r="CT20" i="1"/>
  <c r="CQ20" i="1"/>
  <c r="CW20" i="1" s="1"/>
  <c r="CI20" i="1"/>
  <c r="EW20" i="1"/>
  <c r="CB20" i="1"/>
  <c r="AZ20" i="1"/>
  <c r="AY20" i="1"/>
  <c r="AP20" i="1"/>
  <c r="N20" i="1"/>
  <c r="P20" i="1" s="1"/>
  <c r="FB20" i="1"/>
  <c r="GE20" i="1"/>
  <c r="FG19" i="1"/>
  <c r="FA19" i="1"/>
  <c r="EW19" i="1"/>
  <c r="EY19" i="1" s="1"/>
  <c r="EU19" i="1"/>
  <c r="AY19" i="1"/>
  <c r="DU19" i="1"/>
  <c r="DG19" i="1"/>
  <c r="FK19" i="1"/>
  <c r="AW19" i="1" s="1"/>
  <c r="CI19" i="1"/>
  <c r="EX19" i="1"/>
  <c r="CB19" i="1"/>
  <c r="BQ19" i="1"/>
  <c r="BN19" i="1"/>
  <c r="BK19" i="1"/>
  <c r="BA19" i="1"/>
  <c r="AZ19" i="1"/>
  <c r="AP19" i="1"/>
  <c r="FQ19" i="1"/>
  <c r="I19" i="1"/>
  <c r="FQ18" i="1"/>
  <c r="FG18" i="1"/>
  <c r="FA18" i="1"/>
  <c r="EX18" i="1"/>
  <c r="EW18" i="1"/>
  <c r="EU18" i="1"/>
  <c r="EG18" i="1"/>
  <c r="EN18" i="1" s="1"/>
  <c r="GG18" i="1"/>
  <c r="DU18" i="1"/>
  <c r="BA18" i="1"/>
  <c r="DG18" i="1"/>
  <c r="FK18" i="1"/>
  <c r="CT18" i="1"/>
  <c r="CI18" i="1"/>
  <c r="CF18" i="1"/>
  <c r="CB18" i="1"/>
  <c r="AZ18" i="1"/>
  <c r="AY18" i="1"/>
  <c r="AE18" i="1"/>
  <c r="N18" i="1"/>
  <c r="P18" i="1" s="1"/>
  <c r="I18" i="1"/>
  <c r="H18" i="1"/>
  <c r="AP18" i="1"/>
  <c r="FB18" i="1"/>
  <c r="GE18" i="1"/>
  <c r="GC18" i="1" s="1"/>
  <c r="FV17" i="1"/>
  <c r="FK17" i="1"/>
  <c r="AW17" i="1" s="1"/>
  <c r="FG17" i="1"/>
  <c r="FA17" i="1"/>
  <c r="EU17" i="1"/>
  <c r="BA17" i="1"/>
  <c r="DU17" i="1"/>
  <c r="AZ17" i="1"/>
  <c r="AY17" i="1"/>
  <c r="CT17" i="1"/>
  <c r="CI17" i="1"/>
  <c r="EX17" i="1"/>
  <c r="EW17" i="1"/>
  <c r="CB17" i="1"/>
  <c r="GA17" i="1"/>
  <c r="I17" i="1"/>
  <c r="GA16" i="1"/>
  <c r="AN16" i="1" s="1"/>
  <c r="FY16" i="1"/>
  <c r="FQ16" i="1"/>
  <c r="FG16" i="1"/>
  <c r="FA16" i="1"/>
  <c r="EX16" i="1"/>
  <c r="EW16" i="1"/>
  <c r="EU16" i="1"/>
  <c r="GG16" i="1"/>
  <c r="DU16" i="1"/>
  <c r="BA16" i="1"/>
  <c r="BP16" i="1" s="1"/>
  <c r="AZ16" i="1"/>
  <c r="AY16" i="1"/>
  <c r="BJ16" i="1" s="1"/>
  <c r="DH16" i="1"/>
  <c r="DG16" i="1"/>
  <c r="FK16" i="1"/>
  <c r="CT16" i="1"/>
  <c r="CI16" i="1"/>
  <c r="CB16" i="1"/>
  <c r="BM16" i="1"/>
  <c r="AP16" i="1"/>
  <c r="H16" i="1"/>
  <c r="GA15" i="1"/>
  <c r="FQ15" i="1"/>
  <c r="EX15" i="1"/>
  <c r="EW15" i="1"/>
  <c r="EY15" i="1" s="1"/>
  <c r="EU15" i="1"/>
  <c r="GG15" i="1"/>
  <c r="DU15" i="1"/>
  <c r="BA15" i="1"/>
  <c r="BP15" i="1" s="1"/>
  <c r="AZ15" i="1"/>
  <c r="BM15" i="1" s="1"/>
  <c r="AY15" i="1"/>
  <c r="BJ15" i="1" s="1"/>
  <c r="DG15" i="1"/>
  <c r="FK15" i="1"/>
  <c r="CT15" i="1"/>
  <c r="AQ15" i="1"/>
  <c r="CI15" i="1"/>
  <c r="CB15" i="1"/>
  <c r="AA15" i="1"/>
  <c r="N15" i="1"/>
  <c r="I15" i="1"/>
  <c r="AP15" i="1"/>
  <c r="FB15" i="1"/>
  <c r="GE15" i="1"/>
  <c r="GC15" i="1" s="1"/>
  <c r="AE15" i="1" s="1"/>
  <c r="GA14" i="1"/>
  <c r="AN14" i="1" s="1"/>
  <c r="FA14" i="1"/>
  <c r="EW14" i="1"/>
  <c r="EU14" i="1"/>
  <c r="EG14" i="1"/>
  <c r="EI14" i="1" s="1"/>
  <c r="GG14" i="1"/>
  <c r="DU14" i="1"/>
  <c r="AZ14" i="1"/>
  <c r="BM14" i="1" s="1"/>
  <c r="AY14" i="1"/>
  <c r="BJ14" i="1" s="1"/>
  <c r="DG14" i="1"/>
  <c r="FK14" i="1"/>
  <c r="CT14" i="1"/>
  <c r="AQ14" i="1"/>
  <c r="CQ14" i="1"/>
  <c r="CI14" i="1"/>
  <c r="EX14" i="1"/>
  <c r="CB14" i="1"/>
  <c r="BA14" i="1"/>
  <c r="BP14" i="1" s="1"/>
  <c r="Z14" i="1"/>
  <c r="N14" i="1"/>
  <c r="I14" i="1"/>
  <c r="H14" i="1"/>
  <c r="AP14" i="1"/>
  <c r="FQ14" i="1"/>
  <c r="FO14" i="1"/>
  <c r="GE14" i="1"/>
  <c r="GC14" i="1" s="1"/>
  <c r="AA14" i="1" s="1"/>
  <c r="FV13" i="1"/>
  <c r="FB13" i="1"/>
  <c r="EU13" i="1"/>
  <c r="BU13" i="1" s="1"/>
  <c r="GG13" i="1"/>
  <c r="DU13" i="1"/>
  <c r="AZ13" i="1"/>
  <c r="BM13" i="1" s="1"/>
  <c r="AY13" i="1"/>
  <c r="BJ13" i="1" s="1"/>
  <c r="DG13" i="1"/>
  <c r="FK13" i="1"/>
  <c r="AW13" i="1" s="1"/>
  <c r="CT13" i="1"/>
  <c r="CI13" i="1"/>
  <c r="EX13" i="1"/>
  <c r="EW13" i="1"/>
  <c r="CB13" i="1"/>
  <c r="BA13" i="1"/>
  <c r="BP13" i="1" s="1"/>
  <c r="N13" i="1"/>
  <c r="AB13" i="1" s="1"/>
  <c r="I13" i="1"/>
  <c r="H13" i="1"/>
  <c r="FQ13" i="1"/>
  <c r="FO13" i="1"/>
  <c r="GE13" i="1"/>
  <c r="GC13" i="1" s="1"/>
  <c r="AA13" i="1" s="1"/>
  <c r="GG12" i="1"/>
  <c r="FV12" i="1"/>
  <c r="FG12" i="1"/>
  <c r="EG12" i="1"/>
  <c r="DU12" i="1"/>
  <c r="AZ12" i="1"/>
  <c r="DG12" i="1"/>
  <c r="FK12" i="1"/>
  <c r="AW12" i="1" s="1"/>
  <c r="CT12" i="1"/>
  <c r="CI12" i="1"/>
  <c r="EX12" i="1"/>
  <c r="EW12" i="1"/>
  <c r="CB12" i="1"/>
  <c r="BA12" i="1"/>
  <c r="AY12" i="1"/>
  <c r="N12" i="1"/>
  <c r="P12" i="1" s="1"/>
  <c r="GA12" i="1"/>
  <c r="AN12" i="1" s="1"/>
  <c r="FQ12" i="1"/>
  <c r="FB12" i="1"/>
  <c r="FG11" i="1"/>
  <c r="EU11" i="1"/>
  <c r="GG11" i="1"/>
  <c r="DU11" i="1"/>
  <c r="DG11" i="1"/>
  <c r="FK11" i="1"/>
  <c r="CI11" i="1"/>
  <c r="EX11" i="1"/>
  <c r="EW11" i="1"/>
  <c r="EY11" i="1" s="1"/>
  <c r="CB11" i="1"/>
  <c r="BQ11" i="1"/>
  <c r="BN11" i="1"/>
  <c r="BK11" i="1"/>
  <c r="BA11" i="1"/>
  <c r="AZ11" i="1"/>
  <c r="AY11" i="1"/>
  <c r="AP11" i="1"/>
  <c r="FB11" i="1"/>
  <c r="H11" i="1"/>
  <c r="FV10" i="1"/>
  <c r="FQ10" i="1"/>
  <c r="FK10" i="1"/>
  <c r="AW10" i="1" s="1"/>
  <c r="FB10" i="1"/>
  <c r="FA10" i="1"/>
  <c r="FC10" i="1" s="1"/>
  <c r="EX10" i="1"/>
  <c r="EW10" i="1"/>
  <c r="EU10" i="1"/>
  <c r="GG10" i="1"/>
  <c r="DU10" i="1"/>
  <c r="DG10" i="1"/>
  <c r="CT10" i="1"/>
  <c r="CI10" i="1"/>
  <c r="CF10" i="1"/>
  <c r="CB10" i="1"/>
  <c r="BA10" i="1"/>
  <c r="AZ10" i="1"/>
  <c r="AA10" i="1"/>
  <c r="N10" i="1"/>
  <c r="I10" i="1"/>
  <c r="H10" i="1"/>
  <c r="GA10" i="1"/>
  <c r="AN10" i="1" s="1"/>
  <c r="GE10" i="1"/>
  <c r="GC10" i="1" s="1"/>
  <c r="GG9" i="1"/>
  <c r="FV9" i="1"/>
  <c r="FK9" i="1"/>
  <c r="AW9" i="1" s="1"/>
  <c r="FG9" i="1"/>
  <c r="FB9" i="1"/>
  <c r="EU9" i="1"/>
  <c r="DU9" i="1"/>
  <c r="BA9" i="1"/>
  <c r="AZ9" i="1"/>
  <c r="DG9" i="1"/>
  <c r="DH9" i="1" s="1"/>
  <c r="CT9" i="1"/>
  <c r="CI9" i="1"/>
  <c r="EX9" i="1"/>
  <c r="EW9" i="1"/>
  <c r="CB9" i="1"/>
  <c r="BQ9" i="1"/>
  <c r="BN9" i="1"/>
  <c r="BK9" i="1"/>
  <c r="AY9" i="1"/>
  <c r="AP9" i="1"/>
  <c r="Z9" i="1"/>
  <c r="GA9" i="1"/>
  <c r="AN9" i="1" s="1"/>
  <c r="FQ9" i="1"/>
  <c r="GE9" i="1"/>
  <c r="GC9" i="1" s="1"/>
  <c r="AA9" i="1" s="1"/>
  <c r="GE8" i="1"/>
  <c r="FG8" i="1"/>
  <c r="EU8" i="1"/>
  <c r="GG8" i="1"/>
  <c r="DU8" i="1"/>
  <c r="AZ8" i="1"/>
  <c r="BM8" i="1" s="1"/>
  <c r="AY8" i="1"/>
  <c r="BJ8" i="1" s="1"/>
  <c r="DG8" i="1"/>
  <c r="FK8" i="1"/>
  <c r="AW8" i="1" s="1"/>
  <c r="CT8" i="1"/>
  <c r="CI8" i="1"/>
  <c r="EX8" i="1"/>
  <c r="EW8" i="1"/>
  <c r="EY8" i="1" s="1"/>
  <c r="CB8" i="1"/>
  <c r="BA8" i="1"/>
  <c r="BP8" i="1" s="1"/>
  <c r="N8" i="1"/>
  <c r="P8" i="1" s="1"/>
  <c r="H8" i="1"/>
  <c r="GA8" i="1"/>
  <c r="FQ8" i="1"/>
  <c r="I8" i="1"/>
  <c r="GE7" i="1"/>
  <c r="FQ7" i="1"/>
  <c r="FV7" i="1"/>
  <c r="FG7" i="1"/>
  <c r="EU7" i="1"/>
  <c r="EG7" i="1"/>
  <c r="EL7" i="1" s="1"/>
  <c r="GG7" i="1"/>
  <c r="DU7" i="1"/>
  <c r="AY7" i="1"/>
  <c r="BJ7" i="1" s="1"/>
  <c r="DG7" i="1"/>
  <c r="FK7" i="1"/>
  <c r="CI7" i="1"/>
  <c r="EX7" i="1"/>
  <c r="EW7" i="1"/>
  <c r="CB7" i="1"/>
  <c r="BA7" i="1"/>
  <c r="BP7" i="1" s="1"/>
  <c r="AZ7" i="1"/>
  <c r="BM7" i="1" s="1"/>
  <c r="N7" i="1"/>
  <c r="H7" i="1"/>
  <c r="GA7" i="1"/>
  <c r="I7" i="1"/>
  <c r="FV6" i="1"/>
  <c r="FK6" i="1"/>
  <c r="FI6" i="1" s="1"/>
  <c r="FG6" i="1"/>
  <c r="FB6" i="1"/>
  <c r="FA6" i="1"/>
  <c r="FC6" i="1" s="1"/>
  <c r="EX6" i="1"/>
  <c r="EW6" i="1"/>
  <c r="EY6" i="1" s="1"/>
  <c r="EU6" i="1"/>
  <c r="BA6" i="1"/>
  <c r="DU6" i="1"/>
  <c r="DG6" i="1"/>
  <c r="CI6" i="1"/>
  <c r="CB6" i="1"/>
  <c r="BQ6" i="1"/>
  <c r="BN6" i="1"/>
  <c r="BK6" i="1"/>
  <c r="AZ6" i="1"/>
  <c r="AY6" i="1"/>
  <c r="AP6" i="1"/>
  <c r="GA6" i="1"/>
  <c r="I6" i="1"/>
  <c r="H6" i="1"/>
  <c r="GD66" i="1"/>
  <c r="FZ66" i="1"/>
  <c r="FR66" i="1"/>
  <c r="FJ66" i="1"/>
  <c r="FG5" i="1"/>
  <c r="EU5" i="1"/>
  <c r="ET66" i="1"/>
  <c r="EF66" i="1"/>
  <c r="EE66" i="1"/>
  <c r="ED66" i="1"/>
  <c r="EC66" i="1"/>
  <c r="EB66" i="1"/>
  <c r="EA66" i="1"/>
  <c r="DY66" i="1"/>
  <c r="DW66" i="1"/>
  <c r="DV66" i="1"/>
  <c r="DS66" i="1"/>
  <c r="BA66" i="1" s="1"/>
  <c r="DR66" i="1"/>
  <c r="DQ66" i="1"/>
  <c r="DL66" i="1"/>
  <c r="DK66" i="1"/>
  <c r="DF66" i="1"/>
  <c r="DE66" i="1"/>
  <c r="DD66" i="1"/>
  <c r="DC66" i="1"/>
  <c r="DB66" i="1"/>
  <c r="DA66" i="1"/>
  <c r="CY66" i="1"/>
  <c r="CV66" i="1"/>
  <c r="CU66" i="1"/>
  <c r="CS66" i="1"/>
  <c r="CR66" i="1"/>
  <c r="CO66" i="1"/>
  <c r="CM66" i="1"/>
  <c r="CL66" i="1"/>
  <c r="CK66" i="1"/>
  <c r="CJ66" i="1"/>
  <c r="CH66" i="1"/>
  <c r="CG66" i="1"/>
  <c r="CE66" i="1"/>
  <c r="CD66" i="1"/>
  <c r="CB5" i="1"/>
  <c r="CA66" i="1"/>
  <c r="BZ66" i="1"/>
  <c r="AZ5" i="1"/>
  <c r="BM5" i="1" s="1"/>
  <c r="AY5" i="1"/>
  <c r="BJ5" i="1" s="1"/>
  <c r="W66" i="1"/>
  <c r="U66" i="1"/>
  <c r="T66" i="1"/>
  <c r="S66" i="1"/>
  <c r="Q66" i="1"/>
  <c r="O66" i="1"/>
  <c r="M66" i="1"/>
  <c r="L66" i="1"/>
  <c r="K66" i="1"/>
  <c r="G66" i="1"/>
  <c r="F66" i="1"/>
  <c r="E66" i="1"/>
  <c r="C66" i="1"/>
  <c r="EP18" i="1" l="1"/>
  <c r="CW14" i="1"/>
  <c r="AS14" i="1" s="1"/>
  <c r="EY18" i="1"/>
  <c r="BV18" i="1" s="1"/>
  <c r="EY22" i="1"/>
  <c r="FY24" i="1"/>
  <c r="AW28" i="1"/>
  <c r="FY51" i="1"/>
  <c r="EY34" i="1"/>
  <c r="BV34" i="1" s="1"/>
  <c r="BV50" i="1"/>
  <c r="EY10" i="1"/>
  <c r="BV10" i="1" s="1"/>
  <c r="EY16" i="1"/>
  <c r="EY36" i="1"/>
  <c r="EY37" i="1"/>
  <c r="AB59" i="1"/>
  <c r="FI20" i="1"/>
  <c r="EY29" i="1"/>
  <c r="EY40" i="1"/>
  <c r="EY28" i="1"/>
  <c r="EY20" i="1"/>
  <c r="EY42" i="1"/>
  <c r="AB52" i="1"/>
  <c r="EY21" i="1"/>
  <c r="AW30" i="1"/>
  <c r="FI9" i="1"/>
  <c r="FI10" i="1"/>
  <c r="FY23" i="1"/>
  <c r="EY58" i="1"/>
  <c r="EL38" i="1"/>
  <c r="EL33" i="1"/>
  <c r="EM38" i="1"/>
  <c r="EN33" i="1"/>
  <c r="EO38" i="1"/>
  <c r="EL40" i="1"/>
  <c r="EM14" i="1"/>
  <c r="EO40" i="1"/>
  <c r="EO14" i="1"/>
  <c r="EP14" i="1"/>
  <c r="FI43" i="1"/>
  <c r="BV55" i="1"/>
  <c r="FI61" i="1"/>
  <c r="AW49" i="1"/>
  <c r="FI36" i="1"/>
  <c r="FI55" i="1"/>
  <c r="FI52" i="1"/>
  <c r="AW65" i="1"/>
  <c r="FI41" i="1"/>
  <c r="BV61" i="1"/>
  <c r="AC8" i="1"/>
  <c r="AD39" i="1"/>
  <c r="AC55" i="1"/>
  <c r="BT52" i="1"/>
  <c r="AC12" i="1"/>
  <c r="AB29" i="1"/>
  <c r="AD47" i="1"/>
  <c r="GC8" i="1"/>
  <c r="CF14" i="1"/>
  <c r="CN14" i="1" s="1"/>
  <c r="AR14" i="1" s="1"/>
  <c r="FY25" i="1"/>
  <c r="CQ31" i="1"/>
  <c r="CW31" i="1" s="1"/>
  <c r="GC33" i="1"/>
  <c r="CN34" i="1"/>
  <c r="FY40" i="1"/>
  <c r="FQ41" i="1"/>
  <c r="FQ55" i="1"/>
  <c r="FQ62" i="1"/>
  <c r="AS20" i="1"/>
  <c r="FY26" i="1"/>
  <c r="CQ30" i="1"/>
  <c r="CW30" i="1" s="1"/>
  <c r="AS30" i="1" s="1"/>
  <c r="FY41" i="1"/>
  <c r="FQ48" i="1"/>
  <c r="GC51" i="1"/>
  <c r="CF60" i="1"/>
  <c r="CN60" i="1" s="1"/>
  <c r="AR60" i="1" s="1"/>
  <c r="CQ64" i="1"/>
  <c r="FY15" i="1"/>
  <c r="GC34" i="1"/>
  <c r="AA34" i="1" s="1"/>
  <c r="GC35" i="1"/>
  <c r="FY44" i="1"/>
  <c r="FY48" i="1"/>
  <c r="GC54" i="1"/>
  <c r="AE54" i="1" s="1"/>
  <c r="GC7" i="1"/>
  <c r="GC26" i="1"/>
  <c r="AE26" i="1" s="1"/>
  <c r="FY28" i="1"/>
  <c r="FY38" i="1"/>
  <c r="FQ53" i="1"/>
  <c r="GC28" i="1"/>
  <c r="FQ29" i="1"/>
  <c r="AS31" i="1"/>
  <c r="GC38" i="1"/>
  <c r="AA38" i="1" s="1"/>
  <c r="CQ53" i="1"/>
  <c r="CW53" i="1" s="1"/>
  <c r="AS53" i="1" s="1"/>
  <c r="FW62" i="1"/>
  <c r="FU62" i="1" s="1"/>
  <c r="FC64" i="1"/>
  <c r="CN44" i="1"/>
  <c r="FQ45" i="1"/>
  <c r="CQ46" i="1"/>
  <c r="CW46" i="1" s="1"/>
  <c r="FQ60" i="1"/>
  <c r="FQ65" i="1"/>
  <c r="FY12" i="1"/>
  <c r="FY14" i="1"/>
  <c r="FQ31" i="1"/>
  <c r="FI7" i="1"/>
  <c r="AW7" i="1"/>
  <c r="EO7" i="1"/>
  <c r="FY8" i="1"/>
  <c r="AN8" i="1"/>
  <c r="BV8" i="1"/>
  <c r="BU8" i="1"/>
  <c r="AA8" i="1"/>
  <c r="Z8" i="1"/>
  <c r="AE8" i="1"/>
  <c r="AE10" i="1"/>
  <c r="FY6" i="1"/>
  <c r="AN6" i="1"/>
  <c r="FY7" i="1"/>
  <c r="AN7" i="1"/>
  <c r="EP7" i="1"/>
  <c r="EY9" i="1"/>
  <c r="BV9" i="1" s="1"/>
  <c r="R18" i="1"/>
  <c r="AH18" i="1"/>
  <c r="EI7" i="1"/>
  <c r="EN7" i="1"/>
  <c r="EM7" i="1"/>
  <c r="BU7" i="1"/>
  <c r="DH8" i="1"/>
  <c r="AA11" i="1"/>
  <c r="R12" i="1"/>
  <c r="AH12" i="1"/>
  <c r="EP12" i="1"/>
  <c r="EJ12" i="1"/>
  <c r="DH7" i="1"/>
  <c r="EJ7" i="1"/>
  <c r="AA7" i="1"/>
  <c r="Z7" i="1"/>
  <c r="AE7" i="1"/>
  <c r="FO9" i="1"/>
  <c r="CF9" i="1"/>
  <c r="CN9" i="1" s="1"/>
  <c r="AR9" i="1" s="1"/>
  <c r="BU9" i="1"/>
  <c r="CN10" i="1"/>
  <c r="AR10" i="1" s="1"/>
  <c r="FY10" i="1"/>
  <c r="FI11" i="1"/>
  <c r="AW11" i="1"/>
  <c r="FQ11" i="1"/>
  <c r="EY7" i="1"/>
  <c r="BV7" i="1" s="1"/>
  <c r="EK7" i="1"/>
  <c r="FI8" i="1"/>
  <c r="FY9" i="1"/>
  <c r="DH10" i="1"/>
  <c r="EK12" i="1"/>
  <c r="DH6" i="1"/>
  <c r="P7" i="1"/>
  <c r="AD7" i="1"/>
  <c r="R8" i="1"/>
  <c r="AH8" i="1"/>
  <c r="BT8" i="1"/>
  <c r="AD10" i="1"/>
  <c r="AC10" i="1"/>
  <c r="AB10" i="1"/>
  <c r="P10" i="1"/>
  <c r="DH11" i="1"/>
  <c r="BV11" i="1"/>
  <c r="BU11" i="1"/>
  <c r="DH12" i="1"/>
  <c r="DH13" i="1"/>
  <c r="BV6" i="1"/>
  <c r="BU6" i="1"/>
  <c r="AB7" i="1"/>
  <c r="AL13" i="1"/>
  <c r="FW13" i="1"/>
  <c r="AM13" i="1" s="1"/>
  <c r="I5" i="1"/>
  <c r="DG5" i="1"/>
  <c r="AZ66" i="1"/>
  <c r="FQ6" i="1"/>
  <c r="AC7" i="1"/>
  <c r="AD8" i="1"/>
  <c r="N9" i="1"/>
  <c r="P9" i="1" s="1"/>
  <c r="BT9" i="1" s="1"/>
  <c r="AE9" i="1"/>
  <c r="AP10" i="1"/>
  <c r="AY10" i="1"/>
  <c r="FO10" i="1"/>
  <c r="FV11" i="1"/>
  <c r="H12" i="1"/>
  <c r="GE12" i="1"/>
  <c r="GC12" i="1" s="1"/>
  <c r="EI12" i="1"/>
  <c r="EY13" i="1"/>
  <c r="BV13" i="1" s="1"/>
  <c r="AL14" i="1"/>
  <c r="FW14" i="1"/>
  <c r="AE14" i="1"/>
  <c r="EL14" i="1"/>
  <c r="EY14" i="1"/>
  <c r="FB16" i="1"/>
  <c r="FC16" i="1" s="1"/>
  <c r="BW16" i="1" s="1"/>
  <c r="BX16" i="1" s="1"/>
  <c r="FI17" i="1"/>
  <c r="AA18" i="1"/>
  <c r="Z18" i="1"/>
  <c r="CN18" i="1"/>
  <c r="AR18" i="1" s="1"/>
  <c r="AW18" i="1"/>
  <c r="FI18" i="1"/>
  <c r="DH18" i="1"/>
  <c r="EM18" i="1"/>
  <c r="AQ21" i="1"/>
  <c r="CQ21" i="1"/>
  <c r="CW21" i="1" s="1"/>
  <c r="AS21" i="1" s="1"/>
  <c r="N66" i="1"/>
  <c r="P66" i="1" s="1"/>
  <c r="BT66" i="1" s="1"/>
  <c r="GA5" i="1"/>
  <c r="EG9" i="1"/>
  <c r="EN9" i="1" s="1"/>
  <c r="FA9" i="1"/>
  <c r="AB12" i="1"/>
  <c r="AD12" i="1"/>
  <c r="DH14" i="1"/>
  <c r="P15" i="1"/>
  <c r="BT15" i="1" s="1"/>
  <c r="AD15" i="1"/>
  <c r="AC15" i="1"/>
  <c r="AB15" i="1"/>
  <c r="BV15" i="1"/>
  <c r="BU15" i="1"/>
  <c r="FI16" i="1"/>
  <c r="AW16" i="1"/>
  <c r="N17" i="1"/>
  <c r="EG17" i="1"/>
  <c r="EP17" i="1" s="1"/>
  <c r="N19" i="1"/>
  <c r="AB19" i="1" s="1"/>
  <c r="AD20" i="1"/>
  <c r="AC20" i="1"/>
  <c r="AB20" i="1"/>
  <c r="CI5" i="1"/>
  <c r="CQ5" i="1"/>
  <c r="DU5" i="1"/>
  <c r="EW5" i="1"/>
  <c r="AW6" i="1"/>
  <c r="AP8" i="1"/>
  <c r="EG8" i="1"/>
  <c r="EM8" i="1" s="1"/>
  <c r="FA8" i="1"/>
  <c r="FV8" i="1"/>
  <c r="Z10" i="1"/>
  <c r="FG10" i="1"/>
  <c r="FA11" i="1"/>
  <c r="GA11" i="1"/>
  <c r="AN11" i="1" s="1"/>
  <c r="I12" i="1"/>
  <c r="BT12" i="1"/>
  <c r="AE12" i="1"/>
  <c r="EL12" i="1"/>
  <c r="CF13" i="1"/>
  <c r="CN13" i="1" s="1"/>
  <c r="AR13" i="1" s="1"/>
  <c r="EG13" i="1"/>
  <c r="EJ13" i="1" s="1"/>
  <c r="FG13" i="1"/>
  <c r="FA13" i="1"/>
  <c r="FI14" i="1"/>
  <c r="AW14" i="1"/>
  <c r="EN14" i="1"/>
  <c r="FI15" i="1"/>
  <c r="AW15" i="1"/>
  <c r="EY17" i="1"/>
  <c r="BV17" i="1" s="1"/>
  <c r="DG17" i="1"/>
  <c r="EJ17" i="1"/>
  <c r="EO18" i="1"/>
  <c r="FC18" i="1"/>
  <c r="BW18" i="1" s="1"/>
  <c r="BX18" i="1" s="1"/>
  <c r="GA18" i="1"/>
  <c r="AN18" i="1" s="1"/>
  <c r="BT20" i="1"/>
  <c r="GC20" i="1"/>
  <c r="EX5" i="1"/>
  <c r="EX66" i="1" s="1"/>
  <c r="FQ5" i="1"/>
  <c r="N6" i="1"/>
  <c r="GE6" i="1"/>
  <c r="GC6" i="1" s="1"/>
  <c r="Z6" i="1" s="1"/>
  <c r="AP7" i="1"/>
  <c r="CT7" i="1"/>
  <c r="FA7" i="1"/>
  <c r="FB8" i="1"/>
  <c r="H9" i="1"/>
  <c r="N11" i="1"/>
  <c r="P11" i="1" s="1"/>
  <c r="EM12" i="1"/>
  <c r="DH15" i="1"/>
  <c r="N16" i="1"/>
  <c r="EK17" i="1"/>
  <c r="FQ17" i="1"/>
  <c r="BT18" i="1"/>
  <c r="DH20" i="1"/>
  <c r="GC21" i="1"/>
  <c r="AE21" i="1" s="1"/>
  <c r="DH22" i="1"/>
  <c r="N5" i="1"/>
  <c r="AC5" i="1" s="1"/>
  <c r="GG66" i="1"/>
  <c r="GE5" i="1"/>
  <c r="CT6" i="1"/>
  <c r="EG6" i="1"/>
  <c r="EN6" i="1" s="1"/>
  <c r="GG6" i="1"/>
  <c r="FB7" i="1"/>
  <c r="I9" i="1"/>
  <c r="CT11" i="1"/>
  <c r="EG11" i="1"/>
  <c r="EJ11" i="1" s="1"/>
  <c r="EY12" i="1"/>
  <c r="EN12" i="1"/>
  <c r="FI12" i="1"/>
  <c r="AE13" i="1"/>
  <c r="FI13" i="1"/>
  <c r="FA15" i="1"/>
  <c r="FG15" i="1"/>
  <c r="AN15" i="1"/>
  <c r="H17" i="1"/>
  <c r="GE17" i="1"/>
  <c r="EL17" i="1"/>
  <c r="EJ18" i="1"/>
  <c r="EI18" i="1"/>
  <c r="EK18" i="1"/>
  <c r="EL18" i="1"/>
  <c r="H19" i="1"/>
  <c r="GE19" i="1"/>
  <c r="GC19" i="1" s="1"/>
  <c r="FQ20" i="1"/>
  <c r="I20" i="1"/>
  <c r="H20" i="1"/>
  <c r="AP5" i="1"/>
  <c r="BU5" i="1"/>
  <c r="CT5" i="1"/>
  <c r="EG5" i="1"/>
  <c r="EP5" i="1" s="1"/>
  <c r="FA5" i="1"/>
  <c r="FK5" i="1"/>
  <c r="FI5" i="1" s="1"/>
  <c r="FV5" i="1"/>
  <c r="GG5" i="1"/>
  <c r="AB9" i="1"/>
  <c r="AQ9" i="1"/>
  <c r="BU10" i="1"/>
  <c r="EG10" i="1"/>
  <c r="EN10" i="1" s="1"/>
  <c r="GE11" i="1"/>
  <c r="GC11" i="1" s="1"/>
  <c r="Z11" i="1" s="1"/>
  <c r="Z12" i="1"/>
  <c r="EO12" i="1"/>
  <c r="EU12" i="1"/>
  <c r="P13" i="1"/>
  <c r="Z13" i="1"/>
  <c r="EL13" i="1"/>
  <c r="FM13" i="1"/>
  <c r="BS13" i="1" s="1"/>
  <c r="AD14" i="1"/>
  <c r="AC14" i="1"/>
  <c r="P14" i="1"/>
  <c r="BT14" i="1" s="1"/>
  <c r="EJ14" i="1"/>
  <c r="FV14" i="1"/>
  <c r="FM14" i="1"/>
  <c r="BS14" i="1" s="1"/>
  <c r="CQ15" i="1"/>
  <c r="CW15" i="1" s="1"/>
  <c r="AS15" i="1" s="1"/>
  <c r="AQ16" i="1"/>
  <c r="CQ16" i="1"/>
  <c r="CW16" i="1" s="1"/>
  <c r="AS16" i="1" s="1"/>
  <c r="EM17" i="1"/>
  <c r="DH19" i="1"/>
  <c r="FI19" i="1"/>
  <c r="AP66" i="1"/>
  <c r="AQ5" i="1"/>
  <c r="DZ66" i="1"/>
  <c r="FB5" i="1"/>
  <c r="BW6" i="1"/>
  <c r="BX6" i="1" s="1"/>
  <c r="AB8" i="1"/>
  <c r="AQ8" i="1"/>
  <c r="AC9" i="1"/>
  <c r="AA12" i="1"/>
  <c r="GA13" i="1"/>
  <c r="AN13" i="1" s="1"/>
  <c r="AQ13" i="1"/>
  <c r="AP13" i="1"/>
  <c r="BT13" i="1"/>
  <c r="EM13" i="1"/>
  <c r="BU14" i="1"/>
  <c r="BV14" i="1"/>
  <c r="BU17" i="1"/>
  <c r="GC17" i="1"/>
  <c r="AE17" i="1" s="1"/>
  <c r="R20" i="1"/>
  <c r="AH20" i="1"/>
  <c r="BV20" i="1"/>
  <c r="BU20" i="1"/>
  <c r="DH21" i="1"/>
  <c r="H5" i="1"/>
  <c r="BA5" i="1"/>
  <c r="BP5" i="1" s="1"/>
  <c r="AY66" i="1"/>
  <c r="ES66" i="1"/>
  <c r="FN66" i="1"/>
  <c r="FY5" i="1"/>
  <c r="AQ7" i="1"/>
  <c r="BW10" i="1"/>
  <c r="BX10" i="1" s="1"/>
  <c r="I11" i="1"/>
  <c r="AP12" i="1"/>
  <c r="FA12" i="1"/>
  <c r="EN13" i="1"/>
  <c r="AB14" i="1"/>
  <c r="EK14" i="1"/>
  <c r="EG15" i="1"/>
  <c r="EL15" i="1" s="1"/>
  <c r="BV16" i="1"/>
  <c r="BU16" i="1"/>
  <c r="FY17" i="1"/>
  <c r="AN17" i="1"/>
  <c r="GG17" i="1"/>
  <c r="BU18" i="1"/>
  <c r="BV19" i="1"/>
  <c r="BU19" i="1"/>
  <c r="FB14" i="1"/>
  <c r="FC14" i="1" s="1"/>
  <c r="BW14" i="1" s="1"/>
  <c r="BX14" i="1" s="1"/>
  <c r="H15" i="1"/>
  <c r="Z15" i="1"/>
  <c r="I16" i="1"/>
  <c r="FO18" i="1"/>
  <c r="FM18" i="1" s="1"/>
  <c r="BS18" i="1" s="1"/>
  <c r="GA19" i="1"/>
  <c r="AN19" i="1" s="1"/>
  <c r="AQ20" i="1"/>
  <c r="FY20" i="1"/>
  <c r="FB21" i="1"/>
  <c r="FA21" i="1"/>
  <c r="I21" i="1"/>
  <c r="FY21" i="1"/>
  <c r="AD24" i="1"/>
  <c r="AC24" i="1"/>
  <c r="AB24" i="1"/>
  <c r="P24" i="1"/>
  <c r="BT24" i="1" s="1"/>
  <c r="DH24" i="1"/>
  <c r="EP24" i="1"/>
  <c r="EP25" i="1"/>
  <c r="FQ25" i="1"/>
  <c r="P26" i="1"/>
  <c r="AD26" i="1"/>
  <c r="AC26" i="1"/>
  <c r="AB26" i="1"/>
  <c r="BV26" i="1"/>
  <c r="DH27" i="1"/>
  <c r="FI27" i="1"/>
  <c r="AA28" i="1"/>
  <c r="Z28" i="1"/>
  <c r="BV21" i="1"/>
  <c r="EL24" i="1"/>
  <c r="EK24" i="1"/>
  <c r="EJ24" i="1"/>
  <c r="EI24" i="1"/>
  <c r="EM25" i="1"/>
  <c r="EK25" i="1"/>
  <c r="EJ25" i="1"/>
  <c r="BV27" i="1"/>
  <c r="BU27" i="1"/>
  <c r="FB17" i="1"/>
  <c r="FC17" i="1" s="1"/>
  <c r="BW17" i="1" s="1"/>
  <c r="BX17" i="1" s="1"/>
  <c r="BU21" i="1"/>
  <c r="AZ21" i="1"/>
  <c r="GG21" i="1"/>
  <c r="EU22" i="1"/>
  <c r="FI23" i="1"/>
  <c r="AW23" i="1"/>
  <c r="EY23" i="1"/>
  <c r="BV23" i="1" s="1"/>
  <c r="BU25" i="1"/>
  <c r="FY27" i="1"/>
  <c r="AN27" i="1"/>
  <c r="GG19" i="1"/>
  <c r="Z21" i="1"/>
  <c r="AA22" i="1"/>
  <c r="FY22" i="1"/>
  <c r="EM23" i="1"/>
  <c r="BV24" i="1"/>
  <c r="EY25" i="1"/>
  <c r="BV25" i="1" s="1"/>
  <c r="FC26" i="1"/>
  <c r="BW26" i="1" s="1"/>
  <c r="BX26" i="1" s="1"/>
  <c r="P28" i="1"/>
  <c r="AD28" i="1"/>
  <c r="AA29" i="1"/>
  <c r="Z29" i="1"/>
  <c r="AE29" i="1"/>
  <c r="CQ29" i="1"/>
  <c r="CW29" i="1" s="1"/>
  <c r="AS29" i="1" s="1"/>
  <c r="DH29" i="1"/>
  <c r="FG14" i="1"/>
  <c r="GE16" i="1"/>
  <c r="GC16" i="1" s="1"/>
  <c r="AE16" i="1" s="1"/>
  <c r="AP17" i="1"/>
  <c r="AB18" i="1"/>
  <c r="CT19" i="1"/>
  <c r="EG19" i="1"/>
  <c r="EN19" i="1" s="1"/>
  <c r="FV19" i="1"/>
  <c r="FC20" i="1"/>
  <c r="BW20" i="1" s="1"/>
  <c r="BX20" i="1" s="1"/>
  <c r="AA21" i="1"/>
  <c r="N23" i="1"/>
  <c r="EN23" i="1"/>
  <c r="FO24" i="1"/>
  <c r="CF24" i="1"/>
  <c r="CN24" i="1" s="1"/>
  <c r="AR24" i="1" s="1"/>
  <c r="AD25" i="1"/>
  <c r="AC25" i="1"/>
  <c r="AB25" i="1"/>
  <c r="P25" i="1"/>
  <c r="BT25" i="1" s="1"/>
  <c r="EL25" i="1"/>
  <c r="P27" i="1"/>
  <c r="AD27" i="1"/>
  <c r="AC27" i="1"/>
  <c r="AE28" i="1"/>
  <c r="BV28" i="1"/>
  <c r="BU28" i="1"/>
  <c r="AI29" i="1"/>
  <c r="V29" i="1"/>
  <c r="X29" i="1" s="1"/>
  <c r="AQ12" i="1"/>
  <c r="AC13" i="1"/>
  <c r="EG16" i="1"/>
  <c r="EM16" i="1" s="1"/>
  <c r="FV16" i="1"/>
  <c r="AQ17" i="1"/>
  <c r="AC18" i="1"/>
  <c r="FV18" i="1"/>
  <c r="FB19" i="1"/>
  <c r="FC19" i="1" s="1"/>
  <c r="BW19" i="1" s="1"/>
  <c r="BX19" i="1" s="1"/>
  <c r="H22" i="1"/>
  <c r="GG22" i="1"/>
  <c r="GE22" i="1"/>
  <c r="GC22" i="1" s="1"/>
  <c r="Z22" i="1" s="1"/>
  <c r="N22" i="1"/>
  <c r="P22" i="1" s="1"/>
  <c r="BT22" i="1" s="1"/>
  <c r="FG22" i="1"/>
  <c r="FA22" i="1"/>
  <c r="CW23" i="1"/>
  <c r="AS23" i="1" s="1"/>
  <c r="EO23" i="1"/>
  <c r="EM24" i="1"/>
  <c r="AA25" i="1"/>
  <c r="FI25" i="1"/>
  <c r="AW25" i="1"/>
  <c r="DH28" i="1"/>
  <c r="DH30" i="1"/>
  <c r="AD13" i="1"/>
  <c r="FV15" i="1"/>
  <c r="AD18" i="1"/>
  <c r="GG20" i="1"/>
  <c r="FG20" i="1"/>
  <c r="H21" i="1"/>
  <c r="N21" i="1"/>
  <c r="P21" i="1" s="1"/>
  <c r="FO21" i="1"/>
  <c r="CF21" i="1"/>
  <c r="CN21" i="1" s="1"/>
  <c r="AR21" i="1" s="1"/>
  <c r="AE22" i="1"/>
  <c r="FI24" i="1"/>
  <c r="AW24" i="1"/>
  <c r="EN24" i="1"/>
  <c r="EN25" i="1"/>
  <c r="DH26" i="1"/>
  <c r="EG20" i="1"/>
  <c r="EP20" i="1" s="1"/>
  <c r="FB22" i="1"/>
  <c r="I22" i="1"/>
  <c r="FI22" i="1"/>
  <c r="FO23" i="1"/>
  <c r="FM23" i="1" s="1"/>
  <c r="BS23" i="1" s="1"/>
  <c r="CF23" i="1"/>
  <c r="CN23" i="1" s="1"/>
  <c r="AR23" i="1" s="1"/>
  <c r="EL23" i="1"/>
  <c r="EK23" i="1"/>
  <c r="EJ23" i="1"/>
  <c r="EI23" i="1"/>
  <c r="EP23" i="1"/>
  <c r="AS24" i="1"/>
  <c r="EO24" i="1"/>
  <c r="EO25" i="1"/>
  <c r="BV29" i="1"/>
  <c r="AW29" i="1"/>
  <c r="GE23" i="1"/>
  <c r="GC23" i="1" s="1"/>
  <c r="AA23" i="1" s="1"/>
  <c r="BU24" i="1"/>
  <c r="FA24" i="1"/>
  <c r="FV24" i="1"/>
  <c r="EI25" i="1"/>
  <c r="FB25" i="1"/>
  <c r="FC25" i="1" s="1"/>
  <c r="BW25" i="1" s="1"/>
  <c r="BX25" i="1" s="1"/>
  <c r="H26" i="1"/>
  <c r="Z26" i="1"/>
  <c r="I27" i="1"/>
  <c r="AB28" i="1"/>
  <c r="AQ28" i="1"/>
  <c r="AC29" i="1"/>
  <c r="GA30" i="1"/>
  <c r="AN30" i="1" s="1"/>
  <c r="EK31" i="1"/>
  <c r="EY31" i="1"/>
  <c r="EY32" i="1"/>
  <c r="BV32" i="1" s="1"/>
  <c r="DH34" i="1"/>
  <c r="BU34" i="1"/>
  <c r="FQ35" i="1"/>
  <c r="BU23" i="1"/>
  <c r="FA23" i="1"/>
  <c r="FV23" i="1"/>
  <c r="FB24" i="1"/>
  <c r="H25" i="1"/>
  <c r="Z25" i="1"/>
  <c r="I26" i="1"/>
  <c r="FQ27" i="1"/>
  <c r="AC28" i="1"/>
  <c r="CQ28" i="1"/>
  <c r="CW28" i="1" s="1"/>
  <c r="AS28" i="1" s="1"/>
  <c r="AD29" i="1"/>
  <c r="FC31" i="1"/>
  <c r="BW31" i="1"/>
  <c r="BX31" i="1" s="1"/>
  <c r="EL32" i="1"/>
  <c r="AC33" i="1"/>
  <c r="EY33" i="1"/>
  <c r="BV33" i="1" s="1"/>
  <c r="EK33" i="1"/>
  <c r="AE34" i="1"/>
  <c r="FY34" i="1"/>
  <c r="P35" i="1"/>
  <c r="AD35" i="1"/>
  <c r="BU35" i="1"/>
  <c r="EG22" i="1"/>
  <c r="EL22" i="1" s="1"/>
  <c r="FV22" i="1"/>
  <c r="H24" i="1"/>
  <c r="Z24" i="1"/>
  <c r="FQ28" i="1"/>
  <c r="BT29" i="1"/>
  <c r="GG29" i="1"/>
  <c r="GE31" i="1"/>
  <c r="GC31" i="1" s="1"/>
  <c r="AE31" i="1" s="1"/>
  <c r="H31" i="1"/>
  <c r="DH32" i="1"/>
  <c r="DH35" i="1"/>
  <c r="AA35" i="1"/>
  <c r="AE35" i="1"/>
  <c r="CQ26" i="1"/>
  <c r="CW26" i="1" s="1"/>
  <c r="AS26" i="1" s="1"/>
  <c r="AP29" i="1"/>
  <c r="AY29" i="1"/>
  <c r="EG29" i="1"/>
  <c r="EJ29" i="1" s="1"/>
  <c r="N30" i="1"/>
  <c r="Z30" i="1"/>
  <c r="AW31" i="1"/>
  <c r="EN31" i="1"/>
  <c r="FO32" i="1"/>
  <c r="CF32" i="1"/>
  <c r="CN32" i="1" s="1"/>
  <c r="AR32" i="1" s="1"/>
  <c r="FY33" i="1"/>
  <c r="AN33" i="1"/>
  <c r="EM33" i="1"/>
  <c r="FI33" i="1"/>
  <c r="EY35" i="1"/>
  <c r="BV35" i="1" s="1"/>
  <c r="DH36" i="1"/>
  <c r="FG25" i="1"/>
  <c r="GE27" i="1"/>
  <c r="GC27" i="1" s="1"/>
  <c r="AE27" i="1" s="1"/>
  <c r="EG28" i="1"/>
  <c r="EO28" i="1" s="1"/>
  <c r="FA28" i="1"/>
  <c r="FI29" i="1"/>
  <c r="EY30" i="1"/>
  <c r="BV30" i="1" s="1"/>
  <c r="AW32" i="1"/>
  <c r="FI32" i="1"/>
  <c r="DH33" i="1"/>
  <c r="BV36" i="1"/>
  <c r="BU36" i="1"/>
  <c r="AP27" i="1"/>
  <c r="AY27" i="1"/>
  <c r="BJ27" i="1" s="1"/>
  <c r="CT27" i="1"/>
  <c r="EG27" i="1"/>
  <c r="EP27" i="1" s="1"/>
  <c r="FA27" i="1"/>
  <c r="GG27" i="1"/>
  <c r="AZ28" i="1"/>
  <c r="FB28" i="1"/>
  <c r="H29" i="1"/>
  <c r="AH29" i="1"/>
  <c r="GE30" i="1"/>
  <c r="GC30" i="1" s="1"/>
  <c r="AA30" i="1" s="1"/>
  <c r="H30" i="1"/>
  <c r="GG30" i="1"/>
  <c r="DH31" i="1"/>
  <c r="EP31" i="1"/>
  <c r="FQ32" i="1"/>
  <c r="EG21" i="1"/>
  <c r="EO21" i="1" s="1"/>
  <c r="AQ22" i="1"/>
  <c r="AY26" i="1"/>
  <c r="BJ26" i="1" s="1"/>
  <c r="BU26" i="1"/>
  <c r="EG26" i="1"/>
  <c r="EI26" i="1" s="1"/>
  <c r="GG26" i="1"/>
  <c r="AZ27" i="1"/>
  <c r="BM27" i="1" s="1"/>
  <c r="I29" i="1"/>
  <c r="GA29" i="1"/>
  <c r="AE30" i="1"/>
  <c r="EG30" i="1"/>
  <c r="EN30" i="1" s="1"/>
  <c r="Z31" i="1"/>
  <c r="EI31" i="1"/>
  <c r="EM31" i="1"/>
  <c r="EL31" i="1"/>
  <c r="EJ31" i="1"/>
  <c r="BV31" i="1"/>
  <c r="BU31" i="1"/>
  <c r="EM32" i="1"/>
  <c r="EK32" i="1"/>
  <c r="EI32" i="1"/>
  <c r="EP32" i="1"/>
  <c r="EN32" i="1"/>
  <c r="BU32" i="1"/>
  <c r="FY32" i="1"/>
  <c r="AD33" i="1"/>
  <c r="AB33" i="1"/>
  <c r="P33" i="1"/>
  <c r="BT33" i="1" s="1"/>
  <c r="AC34" i="1"/>
  <c r="AB34" i="1"/>
  <c r="P34" i="1"/>
  <c r="AW34" i="1"/>
  <c r="FI34" i="1"/>
  <c r="FA29" i="1"/>
  <c r="FO30" i="1"/>
  <c r="CF30" i="1"/>
  <c r="CN30" i="1" s="1"/>
  <c r="AR30" i="1" s="1"/>
  <c r="EJ30" i="1"/>
  <c r="FY30" i="1"/>
  <c r="N31" i="1"/>
  <c r="AA31" i="1"/>
  <c r="P32" i="1"/>
  <c r="BT32" i="1" s="1"/>
  <c r="AD32" i="1"/>
  <c r="EJ32" i="1"/>
  <c r="EJ33" i="1"/>
  <c r="EI33" i="1"/>
  <c r="EO33" i="1"/>
  <c r="BU33" i="1"/>
  <c r="AA33" i="1"/>
  <c r="Z33" i="1"/>
  <c r="AE33" i="1"/>
  <c r="Z35" i="1"/>
  <c r="FB30" i="1"/>
  <c r="FC30" i="1" s="1"/>
  <c r="BW30" i="1" s="1"/>
  <c r="BX30" i="1" s="1"/>
  <c r="BA31" i="1"/>
  <c r="BP31" i="1" s="1"/>
  <c r="I32" i="1"/>
  <c r="FO34" i="1"/>
  <c r="AB35" i="1"/>
  <c r="AQ35" i="1"/>
  <c r="FB35" i="1"/>
  <c r="FV35" i="1"/>
  <c r="GA35" i="1"/>
  <c r="AN35" i="1" s="1"/>
  <c r="FB36" i="1"/>
  <c r="N36" i="1"/>
  <c r="AY36" i="1"/>
  <c r="GE36" i="1"/>
  <c r="GC36" i="1" s="1"/>
  <c r="GG37" i="1"/>
  <c r="BA37" i="1"/>
  <c r="BV39" i="1"/>
  <c r="BU39" i="1"/>
  <c r="GC39" i="1"/>
  <c r="EN40" i="1"/>
  <c r="EK40" i="1"/>
  <c r="EJ40" i="1"/>
  <c r="EI40" i="1"/>
  <c r="AA41" i="1"/>
  <c r="AS41" i="1"/>
  <c r="EP41" i="1"/>
  <c r="I31" i="1"/>
  <c r="AB32" i="1"/>
  <c r="GE32" i="1"/>
  <c r="GC32" i="1" s="1"/>
  <c r="AP33" i="1"/>
  <c r="FA33" i="1"/>
  <c r="FV33" i="1"/>
  <c r="AZ34" i="1"/>
  <c r="FQ34" i="1"/>
  <c r="CQ35" i="1"/>
  <c r="CW35" i="1" s="1"/>
  <c r="AS35" i="1" s="1"/>
  <c r="AZ36" i="1"/>
  <c r="FI37" i="1"/>
  <c r="FO38" i="1"/>
  <c r="FM38" i="1" s="1"/>
  <c r="BS38" i="1" s="1"/>
  <c r="CF38" i="1"/>
  <c r="DH39" i="1"/>
  <c r="DH40" i="1"/>
  <c r="BV40" i="1"/>
  <c r="BU40" i="1"/>
  <c r="DH41" i="1"/>
  <c r="EO41" i="1"/>
  <c r="EL41" i="1"/>
  <c r="EK41" i="1"/>
  <c r="EJ41" i="1"/>
  <c r="BV42" i="1"/>
  <c r="FQ42" i="1"/>
  <c r="Z43" i="1"/>
  <c r="GA31" i="1"/>
  <c r="AC32" i="1"/>
  <c r="FA32" i="1"/>
  <c r="GG32" i="1"/>
  <c r="H34" i="1"/>
  <c r="Z34" i="1"/>
  <c r="AR34" i="1"/>
  <c r="FA35" i="1"/>
  <c r="FG36" i="1"/>
  <c r="FA36" i="1"/>
  <c r="AN37" i="1"/>
  <c r="DG37" i="1"/>
  <c r="FI38" i="1"/>
  <c r="AW38" i="1"/>
  <c r="FY39" i="1"/>
  <c r="AN39" i="1"/>
  <c r="FO40" i="1"/>
  <c r="CF40" i="1"/>
  <c r="CN40" i="1" s="1"/>
  <c r="AR40" i="1" s="1"/>
  <c r="GC40" i="1"/>
  <c r="AA43" i="1"/>
  <c r="AQ36" i="1"/>
  <c r="AH37" i="1"/>
  <c r="BV37" i="1"/>
  <c r="BU37" i="1"/>
  <c r="FQ37" i="1"/>
  <c r="AC39" i="1"/>
  <c r="AB39" i="1"/>
  <c r="P39" i="1"/>
  <c r="FY42" i="1"/>
  <c r="P43" i="1"/>
  <c r="AD43" i="1"/>
  <c r="FQ43" i="1"/>
  <c r="FI44" i="1"/>
  <c r="AW44" i="1"/>
  <c r="DH45" i="1"/>
  <c r="AY35" i="1"/>
  <c r="EG35" i="1"/>
  <c r="EI35" i="1" s="1"/>
  <c r="CQ36" i="1"/>
  <c r="CW36" i="1" s="1"/>
  <c r="AS36" i="1" s="1"/>
  <c r="AD37" i="1"/>
  <c r="AC37" i="1"/>
  <c r="CT37" i="1"/>
  <c r="Z38" i="1"/>
  <c r="EN38" i="1"/>
  <c r="EK38" i="1"/>
  <c r="EJ38" i="1"/>
  <c r="EI38" i="1"/>
  <c r="BV38" i="1"/>
  <c r="BU38" i="1"/>
  <c r="FI39" i="1"/>
  <c r="EM40" i="1"/>
  <c r="BT42" i="1"/>
  <c r="R42" i="1"/>
  <c r="AH42" i="1"/>
  <c r="AC43" i="1"/>
  <c r="AQ33" i="1"/>
  <c r="EG34" i="1"/>
  <c r="EO34" i="1" s="1"/>
  <c r="FA34" i="1"/>
  <c r="GG36" i="1"/>
  <c r="AB37" i="1"/>
  <c r="CN38" i="1"/>
  <c r="AR38" i="1" s="1"/>
  <c r="DH38" i="1"/>
  <c r="EM41" i="1"/>
  <c r="DH43" i="1"/>
  <c r="AR44" i="1"/>
  <c r="DH44" i="1"/>
  <c r="FV31" i="1"/>
  <c r="GG31" i="1"/>
  <c r="AQ32" i="1"/>
  <c r="AD34" i="1"/>
  <c r="H35" i="1"/>
  <c r="BA35" i="1"/>
  <c r="FV36" i="1"/>
  <c r="R37" i="1"/>
  <c r="FQ39" i="1"/>
  <c r="FI40" i="1"/>
  <c r="AW40" i="1"/>
  <c r="EN41" i="1"/>
  <c r="CF43" i="1"/>
  <c r="CN43" i="1" s="1"/>
  <c r="AR43" i="1" s="1"/>
  <c r="FO43" i="1"/>
  <c r="BV43" i="1"/>
  <c r="BU43" i="1"/>
  <c r="AA44" i="1"/>
  <c r="Z44" i="1"/>
  <c r="AW37" i="1"/>
  <c r="FA37" i="1"/>
  <c r="GE37" i="1"/>
  <c r="GC37" i="1" s="1"/>
  <c r="AE37" i="1" s="1"/>
  <c r="AD41" i="1"/>
  <c r="AC41" i="1"/>
  <c r="AB41" i="1"/>
  <c r="P41" i="1"/>
  <c r="DH42" i="1"/>
  <c r="EG36" i="1"/>
  <c r="AQ37" i="1"/>
  <c r="FA38" i="1"/>
  <c r="FV38" i="1"/>
  <c r="AQ39" i="1"/>
  <c r="AC40" i="1"/>
  <c r="FA40" i="1"/>
  <c r="FV40" i="1"/>
  <c r="BV41" i="1"/>
  <c r="EI41" i="1"/>
  <c r="FB41" i="1"/>
  <c r="FC41" i="1" s="1"/>
  <c r="BW41" i="1" s="1"/>
  <c r="BX41" i="1" s="1"/>
  <c r="H42" i="1"/>
  <c r="I43" i="1"/>
  <c r="H44" i="1"/>
  <c r="FG44" i="1"/>
  <c r="GE45" i="1"/>
  <c r="GC45" i="1" s="1"/>
  <c r="AE45" i="1" s="1"/>
  <c r="H45" i="1"/>
  <c r="FI47" i="1"/>
  <c r="EP48" i="1"/>
  <c r="CQ37" i="1"/>
  <c r="FG37" i="1"/>
  <c r="FB38" i="1"/>
  <c r="H39" i="1"/>
  <c r="Z39" i="1"/>
  <c r="BA39" i="1"/>
  <c r="AD40" i="1"/>
  <c r="FB40" i="1"/>
  <c r="H41" i="1"/>
  <c r="Z41" i="1"/>
  <c r="I42" i="1"/>
  <c r="AB43" i="1"/>
  <c r="I44" i="1"/>
  <c r="EN45" i="1"/>
  <c r="FI46" i="1"/>
  <c r="AW46" i="1"/>
  <c r="EM48" i="1"/>
  <c r="EK48" i="1"/>
  <c r="EI48" i="1"/>
  <c r="EO48" i="1"/>
  <c r="AH49" i="1"/>
  <c r="R49" i="1"/>
  <c r="N38" i="1"/>
  <c r="P38" i="1" s="1"/>
  <c r="AE38" i="1"/>
  <c r="I39" i="1"/>
  <c r="AE40" i="1"/>
  <c r="I41" i="1"/>
  <c r="AB42" i="1"/>
  <c r="N44" i="1"/>
  <c r="EG44" i="1"/>
  <c r="EK44" i="1" s="1"/>
  <c r="BV44" i="1"/>
  <c r="FO45" i="1"/>
  <c r="CF45" i="1"/>
  <c r="CN45" i="1" s="1"/>
  <c r="AR45" i="1" s="1"/>
  <c r="P45" i="1"/>
  <c r="EO45" i="1"/>
  <c r="AS46" i="1"/>
  <c r="P47" i="1"/>
  <c r="AC47" i="1"/>
  <c r="AB47" i="1"/>
  <c r="FQ47" i="1"/>
  <c r="FW48" i="1"/>
  <c r="FM48" i="1"/>
  <c r="BS48" i="1" s="1"/>
  <c r="AL48" i="1"/>
  <c r="EJ48" i="1"/>
  <c r="BU48" i="1"/>
  <c r="AA49" i="1"/>
  <c r="R51" i="1"/>
  <c r="AH51" i="1"/>
  <c r="BT51" i="1"/>
  <c r="AC42" i="1"/>
  <c r="AW43" i="1"/>
  <c r="FB43" i="1"/>
  <c r="FV43" i="1"/>
  <c r="FM44" i="1"/>
  <c r="BS44" i="1" s="1"/>
  <c r="BT45" i="1"/>
  <c r="AC45" i="1"/>
  <c r="GG45" i="1"/>
  <c r="EP45" i="1"/>
  <c r="BU46" i="1"/>
  <c r="GC46" i="1"/>
  <c r="BV47" i="1"/>
  <c r="BU47" i="1"/>
  <c r="EY48" i="1"/>
  <c r="BV48" i="1" s="1"/>
  <c r="DH48" i="1"/>
  <c r="AD51" i="1"/>
  <c r="EG37" i="1"/>
  <c r="EI37" i="1" s="1"/>
  <c r="FV37" i="1"/>
  <c r="AQ38" i="1"/>
  <c r="CT39" i="1"/>
  <c r="EG39" i="1"/>
  <c r="EK39" i="1" s="1"/>
  <c r="FA39" i="1"/>
  <c r="FV39" i="1"/>
  <c r="P40" i="1"/>
  <c r="AQ40" i="1"/>
  <c r="DU41" i="1"/>
  <c r="AD42" i="1"/>
  <c r="AW42" i="1"/>
  <c r="GG43" i="1"/>
  <c r="GA43" i="1"/>
  <c r="FW44" i="1"/>
  <c r="AM44" i="1" s="1"/>
  <c r="AP45" i="1"/>
  <c r="GA45" i="1"/>
  <c r="AN45" i="1" s="1"/>
  <c r="AQ45" i="1"/>
  <c r="AD45" i="1"/>
  <c r="EM45" i="1"/>
  <c r="EK45" i="1"/>
  <c r="EI45" i="1"/>
  <c r="P46" i="1"/>
  <c r="AD46" i="1"/>
  <c r="AC46" i="1"/>
  <c r="AB46" i="1"/>
  <c r="EY46" i="1"/>
  <c r="BV46" i="1" s="1"/>
  <c r="DH46" i="1"/>
  <c r="EL48" i="1"/>
  <c r="AE49" i="1"/>
  <c r="DH49" i="1"/>
  <c r="H38" i="1"/>
  <c r="FB39" i="1"/>
  <c r="H40" i="1"/>
  <c r="GE42" i="1"/>
  <c r="GC42" i="1" s="1"/>
  <c r="AE42" i="1" s="1"/>
  <c r="CT43" i="1"/>
  <c r="EG43" i="1"/>
  <c r="EO43" i="1" s="1"/>
  <c r="FA43" i="1"/>
  <c r="AE44" i="1"/>
  <c r="AL44" i="1"/>
  <c r="FQ44" i="1"/>
  <c r="EJ45" i="1"/>
  <c r="FC46" i="1"/>
  <c r="BW46" i="1"/>
  <c r="BX46" i="1" s="1"/>
  <c r="BV49" i="1"/>
  <c r="BU49" i="1"/>
  <c r="I38" i="1"/>
  <c r="EG42" i="1"/>
  <c r="EL42" i="1" s="1"/>
  <c r="FA42" i="1"/>
  <c r="EY45" i="1"/>
  <c r="BV45" i="1" s="1"/>
  <c r="FC47" i="1"/>
  <c r="BW47" i="1"/>
  <c r="BX47" i="1" s="1"/>
  <c r="EN48" i="1"/>
  <c r="CF49" i="1"/>
  <c r="CN49" i="1" s="1"/>
  <c r="AR49" i="1" s="1"/>
  <c r="FO49" i="1"/>
  <c r="H43" i="1"/>
  <c r="CQ44" i="1"/>
  <c r="CW44" i="1" s="1"/>
  <c r="AS44" i="1" s="1"/>
  <c r="EN44" i="1"/>
  <c r="EL45" i="1"/>
  <c r="FB45" i="1"/>
  <c r="FC45" i="1" s="1"/>
  <c r="BW45" i="1" s="1"/>
  <c r="BX45" i="1" s="1"/>
  <c r="Z50" i="1"/>
  <c r="FI50" i="1"/>
  <c r="H51" i="1"/>
  <c r="DG51" i="1"/>
  <c r="FO52" i="1"/>
  <c r="CF52" i="1"/>
  <c r="CN52" i="1" s="1"/>
  <c r="AR52" i="1" s="1"/>
  <c r="AI52" i="1"/>
  <c r="V52" i="1"/>
  <c r="X52" i="1" s="1"/>
  <c r="EM52" i="1"/>
  <c r="EY53" i="1"/>
  <c r="EM54" i="1"/>
  <c r="FB44" i="1"/>
  <c r="FC44" i="1" s="1"/>
  <c r="BW44" i="1" s="1"/>
  <c r="BX44" i="1" s="1"/>
  <c r="Z45" i="1"/>
  <c r="I46" i="1"/>
  <c r="AQ47" i="1"/>
  <c r="DH47" i="1"/>
  <c r="GA47" i="1"/>
  <c r="AN47" i="1" s="1"/>
  <c r="FA48" i="1"/>
  <c r="FV48" i="1"/>
  <c r="GG48" i="1"/>
  <c r="FA49" i="1"/>
  <c r="AA50" i="1"/>
  <c r="DG50" i="1"/>
  <c r="BV51" i="1"/>
  <c r="FQ51" i="1"/>
  <c r="EN52" i="1"/>
  <c r="EL53" i="1"/>
  <c r="FY55" i="1"/>
  <c r="AN55" i="1"/>
  <c r="EP55" i="1"/>
  <c r="GA46" i="1"/>
  <c r="FG47" i="1"/>
  <c r="H49" i="1"/>
  <c r="EG49" i="1"/>
  <c r="EK49" i="1" s="1"/>
  <c r="EG50" i="1"/>
  <c r="EL50" i="1" s="1"/>
  <c r="BV54" i="1"/>
  <c r="FI54" i="1"/>
  <c r="AW54" i="1"/>
  <c r="Z55" i="1"/>
  <c r="EO55" i="1"/>
  <c r="EL55" i="1"/>
  <c r="EI55" i="1"/>
  <c r="FG46" i="1"/>
  <c r="N48" i="1"/>
  <c r="CF48" i="1"/>
  <c r="CN48" i="1" s="1"/>
  <c r="AR48" i="1" s="1"/>
  <c r="I49" i="1"/>
  <c r="GA49" i="1"/>
  <c r="AN49" i="1" s="1"/>
  <c r="N50" i="1"/>
  <c r="P50" i="1" s="1"/>
  <c r="GE50" i="1"/>
  <c r="GC50" i="1" s="1"/>
  <c r="AE50" i="1" s="1"/>
  <c r="BU51" i="1"/>
  <c r="DH52" i="1"/>
  <c r="EP52" i="1"/>
  <c r="FM52" i="1"/>
  <c r="BS52" i="1" s="1"/>
  <c r="FI53" i="1"/>
  <c r="AW53" i="1"/>
  <c r="EN53" i="1"/>
  <c r="EP54" i="1"/>
  <c r="GE47" i="1"/>
  <c r="GC47" i="1" s="1"/>
  <c r="AY48" i="1"/>
  <c r="AB49" i="1"/>
  <c r="FB50" i="1"/>
  <c r="I50" i="1"/>
  <c r="EK50" i="1"/>
  <c r="FA50" i="1"/>
  <c r="FQ50" i="1"/>
  <c r="GG50" i="1"/>
  <c r="EL52" i="1"/>
  <c r="EK52" i="1"/>
  <c r="EJ52" i="1"/>
  <c r="EI52" i="1"/>
  <c r="AD53" i="1"/>
  <c r="AC53" i="1"/>
  <c r="AB53" i="1"/>
  <c r="P53" i="1"/>
  <c r="BT53" i="1" s="1"/>
  <c r="EO53" i="1"/>
  <c r="DH54" i="1"/>
  <c r="EI54" i="1"/>
  <c r="EN54" i="1"/>
  <c r="EL54" i="1"/>
  <c r="EK54" i="1"/>
  <c r="AY47" i="1"/>
  <c r="EG47" i="1"/>
  <c r="EP47" i="1" s="1"/>
  <c r="FV47" i="1"/>
  <c r="AQ48" i="1"/>
  <c r="AC49" i="1"/>
  <c r="FY52" i="1"/>
  <c r="DH53" i="1"/>
  <c r="EP53" i="1"/>
  <c r="P54" i="1"/>
  <c r="AD54" i="1"/>
  <c r="AC54" i="1"/>
  <c r="AB54" i="1"/>
  <c r="EJ54" i="1"/>
  <c r="AH55" i="1"/>
  <c r="R55" i="1"/>
  <c r="EG46" i="1"/>
  <c r="EM46" i="1" s="1"/>
  <c r="FV46" i="1"/>
  <c r="AD49" i="1"/>
  <c r="GA50" i="1"/>
  <c r="AA51" i="1"/>
  <c r="Z51" i="1"/>
  <c r="AC51" i="1"/>
  <c r="AB51" i="1"/>
  <c r="AE51" i="1"/>
  <c r="EM53" i="1"/>
  <c r="EK53" i="1"/>
  <c r="EJ53" i="1"/>
  <c r="EM55" i="1"/>
  <c r="I48" i="1"/>
  <c r="FV50" i="1"/>
  <c r="I51" i="1"/>
  <c r="FB51" i="1"/>
  <c r="FC51" i="1" s="1"/>
  <c r="BW51" i="1" s="1"/>
  <c r="BX51" i="1" s="1"/>
  <c r="EG51" i="1"/>
  <c r="EO51" i="1" s="1"/>
  <c r="AA52" i="1"/>
  <c r="Z52" i="1"/>
  <c r="EY52" i="1"/>
  <c r="BV52" i="1" s="1"/>
  <c r="AE53" i="1"/>
  <c r="BU53" i="1"/>
  <c r="BV53" i="1"/>
  <c r="FY53" i="1"/>
  <c r="FC54" i="1"/>
  <c r="BW54" i="1" s="1"/>
  <c r="BX54" i="1" s="1"/>
  <c r="AQ51" i="1"/>
  <c r="AC52" i="1"/>
  <c r="BU52" i="1"/>
  <c r="FV52" i="1"/>
  <c r="EI53" i="1"/>
  <c r="FB53" i="1"/>
  <c r="FC53" i="1" s="1"/>
  <c r="BW53" i="1" s="1"/>
  <c r="BX53" i="1" s="1"/>
  <c r="H54" i="1"/>
  <c r="Z54" i="1"/>
  <c r="I55" i="1"/>
  <c r="AB55" i="1"/>
  <c r="AW55" i="1"/>
  <c r="BT55" i="1"/>
  <c r="EN55" i="1"/>
  <c r="FB55" i="1"/>
  <c r="FC55" i="1" s="1"/>
  <c r="BW55" i="1" s="1"/>
  <c r="BX55" i="1" s="1"/>
  <c r="GA56" i="1"/>
  <c r="DG56" i="1"/>
  <c r="AD57" i="1"/>
  <c r="P57" i="1"/>
  <c r="BT57" i="1" s="1"/>
  <c r="FC57" i="1"/>
  <c r="BW57" i="1" s="1"/>
  <c r="BX57" i="1" s="1"/>
  <c r="EY59" i="1"/>
  <c r="BV59" i="1" s="1"/>
  <c r="EK59" i="1"/>
  <c r="CQ51" i="1"/>
  <c r="CW51" i="1" s="1"/>
  <c r="AS51" i="1" s="1"/>
  <c r="AD52" i="1"/>
  <c r="FB52" i="1"/>
  <c r="FC52" i="1" s="1"/>
  <c r="BW52" i="1" s="1"/>
  <c r="BX52" i="1" s="1"/>
  <c r="H53" i="1"/>
  <c r="Z53" i="1"/>
  <c r="I54" i="1"/>
  <c r="DG55" i="1"/>
  <c r="GE55" i="1"/>
  <c r="GC55" i="1" s="1"/>
  <c r="AE55" i="1" s="1"/>
  <c r="AP56" i="1"/>
  <c r="EG56" i="1"/>
  <c r="EJ56" i="1" s="1"/>
  <c r="FI56" i="1"/>
  <c r="Z57" i="1"/>
  <c r="AW57" i="1"/>
  <c r="FI57" i="1"/>
  <c r="EN57" i="1"/>
  <c r="EL59" i="1"/>
  <c r="DH60" i="1"/>
  <c r="AE52" i="1"/>
  <c r="AQ54" i="1"/>
  <c r="GA54" i="1"/>
  <c r="AN54" i="1" s="1"/>
  <c r="AA55" i="1"/>
  <c r="AD55" i="1"/>
  <c r="EO57" i="1"/>
  <c r="BT59" i="1"/>
  <c r="R59" i="1"/>
  <c r="AH59" i="1"/>
  <c r="EM59" i="1"/>
  <c r="FY60" i="1"/>
  <c r="AN60" i="1"/>
  <c r="AP52" i="1"/>
  <c r="AP55" i="1"/>
  <c r="N56" i="1"/>
  <c r="P56" i="1" s="1"/>
  <c r="DH57" i="1"/>
  <c r="EP57" i="1"/>
  <c r="EJ55" i="1"/>
  <c r="GG56" i="1"/>
  <c r="GE56" i="1"/>
  <c r="GC56" i="1" s="1"/>
  <c r="Z56" i="1" s="1"/>
  <c r="FQ56" i="1"/>
  <c r="EI57" i="1"/>
  <c r="EM57" i="1"/>
  <c r="EL57" i="1"/>
  <c r="FI58" i="1"/>
  <c r="AW58" i="1"/>
  <c r="FO59" i="1"/>
  <c r="CF59" i="1"/>
  <c r="CN59" i="1" s="1"/>
  <c r="AR59" i="1" s="1"/>
  <c r="FI59" i="1"/>
  <c r="AW59" i="1"/>
  <c r="FQ59" i="1"/>
  <c r="P60" i="1"/>
  <c r="AB60" i="1"/>
  <c r="H52" i="1"/>
  <c r="AH52" i="1"/>
  <c r="EK55" i="1"/>
  <c r="AD56" i="1"/>
  <c r="AE56" i="1"/>
  <c r="EJ57" i="1"/>
  <c r="FQ57" i="1"/>
  <c r="EP59" i="1"/>
  <c r="I52" i="1"/>
  <c r="AY54" i="1"/>
  <c r="BJ54" i="1" s="1"/>
  <c r="I56" i="1"/>
  <c r="AW56" i="1"/>
  <c r="EK57" i="1"/>
  <c r="FY57" i="1"/>
  <c r="DH58" i="1"/>
  <c r="BV58" i="1"/>
  <c r="BU58" i="1"/>
  <c r="FY59" i="1"/>
  <c r="AN59" i="1"/>
  <c r="EN59" i="1"/>
  <c r="EJ59" i="1"/>
  <c r="EI59" i="1"/>
  <c r="BU59" i="1"/>
  <c r="GC59" i="1"/>
  <c r="EY57" i="1"/>
  <c r="BV57" i="1" s="1"/>
  <c r="Z59" i="1"/>
  <c r="DH59" i="1"/>
  <c r="AE60" i="1"/>
  <c r="AP57" i="1"/>
  <c r="GA58" i="1"/>
  <c r="AC59" i="1"/>
  <c r="CT59" i="1"/>
  <c r="FA59" i="1"/>
  <c r="FV59" i="1"/>
  <c r="H60" i="1"/>
  <c r="Z60" i="1"/>
  <c r="FA60" i="1"/>
  <c r="GG60" i="1"/>
  <c r="CQ61" i="1"/>
  <c r="CW61" i="1" s="1"/>
  <c r="AS61" i="1" s="1"/>
  <c r="FM62" i="1"/>
  <c r="BS62" i="1" s="1"/>
  <c r="AE64" i="1"/>
  <c r="BW64" i="1"/>
  <c r="BX64" i="1" s="1"/>
  <c r="CW64" i="1"/>
  <c r="AS64" i="1" s="1"/>
  <c r="FA56" i="1"/>
  <c r="AD59" i="1"/>
  <c r="FB59" i="1"/>
  <c r="GA61" i="1"/>
  <c r="AN61" i="1" s="1"/>
  <c r="CB64" i="1"/>
  <c r="CB66" i="1" s="1"/>
  <c r="BV64" i="1"/>
  <c r="BU64" i="1"/>
  <c r="N65" i="1"/>
  <c r="AB65" i="1" s="1"/>
  <c r="DH65" i="1"/>
  <c r="FA65" i="1"/>
  <c r="FG65" i="1"/>
  <c r="V62" i="1"/>
  <c r="X62" i="1" s="1"/>
  <c r="AI62" i="1"/>
  <c r="FC62" i="1"/>
  <c r="BW62" i="1" s="1"/>
  <c r="BX62" i="1" s="1"/>
  <c r="FV64" i="1"/>
  <c r="N58" i="1"/>
  <c r="GE58" i="1"/>
  <c r="GC58" i="1" s="1"/>
  <c r="AP59" i="1"/>
  <c r="AC60" i="1"/>
  <c r="AQ60" i="1"/>
  <c r="GE61" i="1"/>
  <c r="GC61" i="1" s="1"/>
  <c r="AA62" i="1"/>
  <c r="DG62" i="1"/>
  <c r="FY62" i="1"/>
  <c r="FW63" i="1"/>
  <c r="AM63" i="1" s="1"/>
  <c r="FQ64" i="1"/>
  <c r="AB57" i="1"/>
  <c r="CT58" i="1"/>
  <c r="EG58" i="1"/>
  <c r="EI58" i="1" s="1"/>
  <c r="FV58" i="1"/>
  <c r="AQ59" i="1"/>
  <c r="AP60" i="1"/>
  <c r="CQ60" i="1"/>
  <c r="CW60" i="1" s="1"/>
  <c r="AS60" i="1" s="1"/>
  <c r="CF61" i="1"/>
  <c r="CN61" i="1" s="1"/>
  <c r="AR61" i="1" s="1"/>
  <c r="FO61" i="1"/>
  <c r="DU61" i="1"/>
  <c r="AC62" i="1"/>
  <c r="EG62" i="1"/>
  <c r="EI62" i="1" s="1"/>
  <c r="Z63" i="1"/>
  <c r="FC63" i="1"/>
  <c r="BW63" i="1" s="1"/>
  <c r="BX63" i="1" s="1"/>
  <c r="H64" i="1"/>
  <c r="FI64" i="1"/>
  <c r="AW64" i="1"/>
  <c r="AC57" i="1"/>
  <c r="FB58" i="1"/>
  <c r="FC58" i="1" s="1"/>
  <c r="BW58" i="1" s="1"/>
  <c r="BX58" i="1" s="1"/>
  <c r="H59" i="1"/>
  <c r="FI60" i="1"/>
  <c r="GG61" i="1"/>
  <c r="AY61" i="1"/>
  <c r="AE62" i="1"/>
  <c r="AH62" i="1"/>
  <c r="EY63" i="1"/>
  <c r="BV63" i="1" s="1"/>
  <c r="CQ63" i="1"/>
  <c r="CW63" i="1" s="1"/>
  <c r="AS63" i="1" s="1"/>
  <c r="EG63" i="1"/>
  <c r="GA63" i="1"/>
  <c r="AN63" i="1" s="1"/>
  <c r="N64" i="1"/>
  <c r="I59" i="1"/>
  <c r="AD60" i="1"/>
  <c r="FW60" i="1"/>
  <c r="AM60" i="1" s="1"/>
  <c r="BV60" i="1"/>
  <c r="EG61" i="1"/>
  <c r="EM61" i="1" s="1"/>
  <c r="BT62" i="1"/>
  <c r="AL62" i="1"/>
  <c r="FI63" i="1"/>
  <c r="AA64" i="1"/>
  <c r="DH64" i="1"/>
  <c r="EU65" i="1"/>
  <c r="EG60" i="1"/>
  <c r="EN60" i="1" s="1"/>
  <c r="FM60" i="1"/>
  <c r="BS60" i="1" s="1"/>
  <c r="FC61" i="1"/>
  <c r="BW61" i="1" s="1"/>
  <c r="BX61" i="1" s="1"/>
  <c r="BV62" i="1"/>
  <c r="AW62" i="1"/>
  <c r="CI63" i="1"/>
  <c r="FM63" i="1"/>
  <c r="BS63" i="1" s="1"/>
  <c r="I62" i="1"/>
  <c r="N63" i="1"/>
  <c r="AE63" i="1"/>
  <c r="CF63" i="1"/>
  <c r="I64" i="1"/>
  <c r="AQ65" i="1"/>
  <c r="GA65" i="1"/>
  <c r="AN65" i="1" s="1"/>
  <c r="AB62" i="1"/>
  <c r="N61" i="1"/>
  <c r="AB61" i="1" s="1"/>
  <c r="FG61" i="1"/>
  <c r="AD62" i="1"/>
  <c r="H63" i="1"/>
  <c r="FG63" i="1"/>
  <c r="GE65" i="1"/>
  <c r="GC65" i="1" s="1"/>
  <c r="Z65" i="1" s="1"/>
  <c r="CF62" i="1"/>
  <c r="CN62" i="1" s="1"/>
  <c r="AR62" i="1" s="1"/>
  <c r="I63" i="1"/>
  <c r="EG65" i="1"/>
  <c r="EM65" i="1" s="1"/>
  <c r="FV65" i="1"/>
  <c r="AP64" i="1"/>
  <c r="EG64" i="1"/>
  <c r="EI64" i="1" s="1"/>
  <c r="EN56" i="1" l="1"/>
  <c r="EL56" i="1"/>
  <c r="EL62" i="1"/>
  <c r="EI50" i="1"/>
  <c r="EJ5" i="1"/>
  <c r="EQ41" i="1"/>
  <c r="EQ14" i="1"/>
  <c r="CW37" i="1"/>
  <c r="AS37" i="1" s="1"/>
  <c r="EI60" i="1"/>
  <c r="AC11" i="1"/>
  <c r="AM48" i="1"/>
  <c r="EO58" i="1"/>
  <c r="EL58" i="1"/>
  <c r="EK46" i="1"/>
  <c r="EL37" i="1"/>
  <c r="EK37" i="1"/>
  <c r="EL44" i="1"/>
  <c r="EO30" i="1"/>
  <c r="EO26" i="1"/>
  <c r="EN16" i="1"/>
  <c r="EJ61" i="1"/>
  <c r="EP58" i="1"/>
  <c r="EO44" i="1"/>
  <c r="EI39" i="1"/>
  <c r="EL34" i="1"/>
  <c r="EO65" i="1"/>
  <c r="EP37" i="1"/>
  <c r="EQ33" i="1"/>
  <c r="EL28" i="1"/>
  <c r="EM22" i="1"/>
  <c r="EM26" i="1"/>
  <c r="EO15" i="1"/>
  <c r="EK60" i="1"/>
  <c r="EK58" i="1"/>
  <c r="EJ26" i="1"/>
  <c r="EI20" i="1"/>
  <c r="EO22" i="1"/>
  <c r="EN22" i="1"/>
  <c r="EJ21" i="1"/>
  <c r="EP15" i="1"/>
  <c r="EO13" i="1"/>
  <c r="EP65" i="1"/>
  <c r="EN61" i="1"/>
  <c r="EI44" i="1"/>
  <c r="EO39" i="1"/>
  <c r="EI21" i="1"/>
  <c r="EI16" i="1"/>
  <c r="EP16" i="1"/>
  <c r="EM21" i="1"/>
  <c r="EM20" i="1"/>
  <c r="EI9" i="1"/>
  <c r="EL11" i="1"/>
  <c r="EM30" i="1"/>
  <c r="EO16" i="1"/>
  <c r="EJ9" i="1"/>
  <c r="EM11" i="1"/>
  <c r="EI65" i="1"/>
  <c r="EP39" i="1"/>
  <c r="EK11" i="1"/>
  <c r="EL47" i="1"/>
  <c r="EN34" i="1"/>
  <c r="EI11" i="1"/>
  <c r="EP11" i="1"/>
  <c r="AM62" i="1"/>
  <c r="FU14" i="1"/>
  <c r="AD22" i="1"/>
  <c r="AD9" i="1"/>
  <c r="AC38" i="1"/>
  <c r="AB66" i="1"/>
  <c r="AC66" i="1"/>
  <c r="AD11" i="1"/>
  <c r="CQ40" i="1"/>
  <c r="CW40" i="1" s="1"/>
  <c r="AS40" i="1" s="1"/>
  <c r="CQ45" i="1"/>
  <c r="CW45" i="1" s="1"/>
  <c r="AS45" i="1" s="1"/>
  <c r="CN63" i="1"/>
  <c r="AR63" i="1" s="1"/>
  <c r="FY63" i="1"/>
  <c r="FY61" i="1"/>
  <c r="CQ39" i="1"/>
  <c r="CQ17" i="1"/>
  <c r="CW17" i="1" s="1"/>
  <c r="AS17" i="1" s="1"/>
  <c r="FY65" i="1"/>
  <c r="CQ59" i="1"/>
  <c r="CW59" i="1" s="1"/>
  <c r="AS59" i="1" s="1"/>
  <c r="AE61" i="1"/>
  <c r="AA61" i="1"/>
  <c r="Z61" i="1"/>
  <c r="AE19" i="1"/>
  <c r="Z19" i="1"/>
  <c r="AA19" i="1"/>
  <c r="Z58" i="1"/>
  <c r="AE58" i="1"/>
  <c r="AA58" i="1"/>
  <c r="AE36" i="1"/>
  <c r="AA36" i="1"/>
  <c r="Z36" i="1"/>
  <c r="FO56" i="1"/>
  <c r="CF56" i="1"/>
  <c r="CN56" i="1" s="1"/>
  <c r="AR56" i="1" s="1"/>
  <c r="BT60" i="1"/>
  <c r="AH60" i="1"/>
  <c r="R60" i="1"/>
  <c r="R56" i="1"/>
  <c r="AH56" i="1"/>
  <c r="DH56" i="1"/>
  <c r="CF50" i="1"/>
  <c r="CN50" i="1" s="1"/>
  <c r="AR50" i="1" s="1"/>
  <c r="FO50" i="1"/>
  <c r="EN46" i="1"/>
  <c r="EL46" i="1"/>
  <c r="EJ46" i="1"/>
  <c r="BT54" i="1"/>
  <c r="R54" i="1"/>
  <c r="AH54" i="1"/>
  <c r="EK36" i="1"/>
  <c r="EJ36" i="1"/>
  <c r="EN36" i="1"/>
  <c r="EJ65" i="1"/>
  <c r="EN65" i="1"/>
  <c r="EK65" i="1"/>
  <c r="EL65" i="1"/>
  <c r="EK61" i="1"/>
  <c r="EL61" i="1"/>
  <c r="EI61" i="1"/>
  <c r="EO61" i="1"/>
  <c r="EP61" i="1"/>
  <c r="FO58" i="1"/>
  <c r="CF58" i="1"/>
  <c r="CN58" i="1" s="1"/>
  <c r="AR58" i="1" s="1"/>
  <c r="EK64" i="1"/>
  <c r="AA59" i="1"/>
  <c r="AE59" i="1"/>
  <c r="FO54" i="1"/>
  <c r="CF54" i="1"/>
  <c r="CN54" i="1" s="1"/>
  <c r="AR54" i="1" s="1"/>
  <c r="AA56" i="1"/>
  <c r="AI59" i="1"/>
  <c r="V59" i="1"/>
  <c r="X59" i="1" s="1"/>
  <c r="CQ56" i="1"/>
  <c r="CW56" i="1" s="1"/>
  <c r="AS56" i="1" s="1"/>
  <c r="AQ56" i="1"/>
  <c r="EQ53" i="1"/>
  <c r="AD50" i="1"/>
  <c r="AI55" i="1"/>
  <c r="V55" i="1"/>
  <c r="X55" i="1" s="1"/>
  <c r="CQ47" i="1"/>
  <c r="CW47" i="1" s="1"/>
  <c r="AS47" i="1" s="1"/>
  <c r="FC49" i="1"/>
  <c r="BW49" i="1" s="1"/>
  <c r="BX49" i="1" s="1"/>
  <c r="EL49" i="1"/>
  <c r="AL49" i="1"/>
  <c r="FW49" i="1"/>
  <c r="FM49" i="1"/>
  <c r="BS49" i="1" s="1"/>
  <c r="FC42" i="1"/>
  <c r="BW42" i="1" s="1"/>
  <c r="BX42" i="1" s="1"/>
  <c r="FO42" i="1"/>
  <c r="CF42" i="1"/>
  <c r="CN42" i="1" s="1"/>
  <c r="AR42" i="1" s="1"/>
  <c r="EN37" i="1"/>
  <c r="EM37" i="1"/>
  <c r="EO37" i="1"/>
  <c r="EJ37" i="1"/>
  <c r="FY47" i="1"/>
  <c r="EI46" i="1"/>
  <c r="AI51" i="1"/>
  <c r="V51" i="1"/>
  <c r="X51" i="1" s="1"/>
  <c r="EP44" i="1"/>
  <c r="EJ44" i="1"/>
  <c r="AD38" i="1"/>
  <c r="FC40" i="1"/>
  <c r="BW40" i="1" s="1"/>
  <c r="BX40" i="1" s="1"/>
  <c r="EK43" i="1"/>
  <c r="AB38" i="1"/>
  <c r="EO42" i="1"/>
  <c r="FC32" i="1"/>
  <c r="BW32" i="1" s="1"/>
  <c r="BX32" i="1" s="1"/>
  <c r="EL43" i="1"/>
  <c r="EP34" i="1"/>
  <c r="P31" i="1"/>
  <c r="AD31" i="1"/>
  <c r="AC31" i="1"/>
  <c r="AB31" i="1"/>
  <c r="EK21" i="1"/>
  <c r="EQ21" i="1" s="1"/>
  <c r="EN21" i="1"/>
  <c r="EL21" i="1"/>
  <c r="CF27" i="1"/>
  <c r="CN27" i="1" s="1"/>
  <c r="AR27" i="1" s="1"/>
  <c r="FO27" i="1"/>
  <c r="FY35" i="1"/>
  <c r="CQ33" i="1"/>
  <c r="CW33" i="1" s="1"/>
  <c r="AS33" i="1" s="1"/>
  <c r="CQ32" i="1"/>
  <c r="CW32" i="1" s="1"/>
  <c r="AS32" i="1" s="1"/>
  <c r="EQ23" i="1"/>
  <c r="AB22" i="1"/>
  <c r="Z23" i="1"/>
  <c r="EK29" i="1"/>
  <c r="R28" i="1"/>
  <c r="AH28" i="1"/>
  <c r="BT28" i="1"/>
  <c r="EP21" i="1"/>
  <c r="EQ24" i="1"/>
  <c r="EI22" i="1"/>
  <c r="EO17" i="1"/>
  <c r="FU13" i="1"/>
  <c r="CQ12" i="1"/>
  <c r="CW12" i="1" s="1"/>
  <c r="AS12" i="1" s="1"/>
  <c r="EI5" i="1"/>
  <c r="R13" i="1"/>
  <c r="AH13" i="1"/>
  <c r="AD66" i="1"/>
  <c r="EN15" i="1"/>
  <c r="EO5" i="1"/>
  <c r="AC22" i="1"/>
  <c r="FO6" i="1"/>
  <c r="CF6" i="1"/>
  <c r="CN6" i="1" s="1"/>
  <c r="AR6" i="1" s="1"/>
  <c r="FC11" i="1"/>
  <c r="BW11" i="1" s="1"/>
  <c r="BX11" i="1" s="1"/>
  <c r="CW5" i="1"/>
  <c r="EI17" i="1"/>
  <c r="GA66" i="1"/>
  <c r="AN66" i="1" s="1"/>
  <c r="AN5" i="1"/>
  <c r="AQ6" i="1"/>
  <c r="CQ6" i="1"/>
  <c r="CW6" i="1" s="1"/>
  <c r="AS6" i="1" s="1"/>
  <c r="I66" i="1"/>
  <c r="AE11" i="1"/>
  <c r="CQ7" i="1"/>
  <c r="CW7" i="1" s="1"/>
  <c r="AS7" i="1" s="1"/>
  <c r="FC65" i="1"/>
  <c r="BW65" i="1" s="1"/>
  <c r="BX65" i="1" s="1"/>
  <c r="FY56" i="1"/>
  <c r="AN56" i="1"/>
  <c r="EN51" i="1"/>
  <c r="EM51" i="1"/>
  <c r="EP51" i="1"/>
  <c r="AQ50" i="1"/>
  <c r="CQ50" i="1"/>
  <c r="CW50" i="1" s="1"/>
  <c r="AS50" i="1" s="1"/>
  <c r="AC50" i="1"/>
  <c r="FO46" i="1"/>
  <c r="CF46" i="1"/>
  <c r="CN46" i="1" s="1"/>
  <c r="AR46" i="1" s="1"/>
  <c r="EL51" i="1"/>
  <c r="AN46" i="1"/>
  <c r="FY46" i="1"/>
  <c r="AJ52" i="1"/>
  <c r="AG52" i="1"/>
  <c r="AF52" i="1"/>
  <c r="EP42" i="1"/>
  <c r="EM42" i="1"/>
  <c r="EK42" i="1"/>
  <c r="R46" i="1"/>
  <c r="AH46" i="1"/>
  <c r="R40" i="1"/>
  <c r="AH40" i="1"/>
  <c r="BT46" i="1"/>
  <c r="Z42" i="1"/>
  <c r="EI36" i="1"/>
  <c r="EP36" i="1"/>
  <c r="AH43" i="1"/>
  <c r="BT43" i="1"/>
  <c r="R43" i="1"/>
  <c r="EP35" i="1"/>
  <c r="EM36" i="1"/>
  <c r="FW38" i="1"/>
  <c r="AM38" i="1" s="1"/>
  <c r="AL38" i="1"/>
  <c r="FO37" i="1"/>
  <c r="CF37" i="1"/>
  <c r="CN37" i="1" s="1"/>
  <c r="AR37" i="1" s="1"/>
  <c r="EL29" i="1"/>
  <c r="EK27" i="1"/>
  <c r="FO19" i="1"/>
  <c r="CF19" i="1"/>
  <c r="CN19" i="1" s="1"/>
  <c r="AR19" i="1" s="1"/>
  <c r="CF20" i="1"/>
  <c r="CN20" i="1" s="1"/>
  <c r="AR20" i="1" s="1"/>
  <c r="FO20" i="1"/>
  <c r="BV12" i="1"/>
  <c r="BU12" i="1"/>
  <c r="P6" i="1"/>
  <c r="AD6" i="1"/>
  <c r="AC6" i="1"/>
  <c r="FO7" i="1"/>
  <c r="CF7" i="1"/>
  <c r="CN7" i="1" s="1"/>
  <c r="AR7" i="1" s="1"/>
  <c r="CI66" i="1"/>
  <c r="EL19" i="1"/>
  <c r="P17" i="1"/>
  <c r="AD17" i="1"/>
  <c r="AC17" i="1"/>
  <c r="FQ66" i="1"/>
  <c r="EQ12" i="1"/>
  <c r="AB6" i="1"/>
  <c r="EJ6" i="1"/>
  <c r="R7" i="1"/>
  <c r="AH7" i="1"/>
  <c r="BT7" i="1"/>
  <c r="EP10" i="1"/>
  <c r="AL9" i="1"/>
  <c r="FW9" i="1"/>
  <c r="FM9" i="1"/>
  <c r="BS9" i="1" s="1"/>
  <c r="AI12" i="1"/>
  <c r="V12" i="1"/>
  <c r="X12" i="1" s="1"/>
  <c r="V18" i="1"/>
  <c r="X18" i="1" s="1"/>
  <c r="AI18" i="1"/>
  <c r="P58" i="1"/>
  <c r="AD58" i="1"/>
  <c r="AC58" i="1"/>
  <c r="AB58" i="1"/>
  <c r="EQ57" i="1"/>
  <c r="CQ52" i="1"/>
  <c r="CW52" i="1" s="1"/>
  <c r="AS52" i="1" s="1"/>
  <c r="AQ52" i="1"/>
  <c r="EM56" i="1"/>
  <c r="EP56" i="1"/>
  <c r="EI56" i="1"/>
  <c r="CQ65" i="1"/>
  <c r="CW65" i="1" s="1"/>
  <c r="AS65" i="1" s="1"/>
  <c r="EJ58" i="1"/>
  <c r="EN58" i="1"/>
  <c r="EM58" i="1"/>
  <c r="AE65" i="1"/>
  <c r="AA65" i="1"/>
  <c r="FY58" i="1"/>
  <c r="AN58" i="1"/>
  <c r="AC56" i="1"/>
  <c r="FW59" i="1"/>
  <c r="AM59" i="1" s="1"/>
  <c r="AL59" i="1"/>
  <c r="FM59" i="1"/>
  <c r="BS59" i="1" s="1"/>
  <c r="EI51" i="1"/>
  <c r="FY50" i="1"/>
  <c r="AN50" i="1"/>
  <c r="FY54" i="1"/>
  <c r="R53" i="1"/>
  <c r="AH53" i="1"/>
  <c r="EJ50" i="1"/>
  <c r="EP50" i="1"/>
  <c r="EN50" i="1"/>
  <c r="EM50" i="1"/>
  <c r="FU48" i="1"/>
  <c r="FO41" i="1"/>
  <c r="CF41" i="1"/>
  <c r="CN41" i="1" s="1"/>
  <c r="AR41" i="1" s="1"/>
  <c r="EQ45" i="1"/>
  <c r="AN43" i="1"/>
  <c r="FY43" i="1"/>
  <c r="EP49" i="1"/>
  <c r="EO49" i="1"/>
  <c r="P44" i="1"/>
  <c r="AC44" i="1"/>
  <c r="AB44" i="1"/>
  <c r="BT38" i="1"/>
  <c r="R38" i="1"/>
  <c r="AH38" i="1"/>
  <c r="EI42" i="1"/>
  <c r="BT41" i="1"/>
  <c r="R41" i="1"/>
  <c r="AH41" i="1"/>
  <c r="FC37" i="1"/>
  <c r="BW37" i="1" s="1"/>
  <c r="BX37" i="1" s="1"/>
  <c r="FO36" i="1"/>
  <c r="CF36" i="1"/>
  <c r="CN36" i="1" s="1"/>
  <c r="AR36" i="1" s="1"/>
  <c r="AA42" i="1"/>
  <c r="EN42" i="1"/>
  <c r="EQ38" i="1"/>
  <c r="CF35" i="1"/>
  <c r="CN35" i="1" s="1"/>
  <c r="AR35" i="1" s="1"/>
  <c r="FO35" i="1"/>
  <c r="AA40" i="1"/>
  <c r="Z40" i="1"/>
  <c r="FC35" i="1"/>
  <c r="BW35" i="1" s="1"/>
  <c r="BX35" i="1" s="1"/>
  <c r="AN31" i="1"/>
  <c r="FY31" i="1"/>
  <c r="FC33" i="1"/>
  <c r="BW33" i="1" s="1"/>
  <c r="BX33" i="1" s="1"/>
  <c r="EJ42" i="1"/>
  <c r="AE39" i="1"/>
  <c r="AA39" i="1"/>
  <c r="Z37" i="1"/>
  <c r="Z32" i="1"/>
  <c r="AA32" i="1"/>
  <c r="EP30" i="1"/>
  <c r="EK30" i="1"/>
  <c r="EI30" i="1"/>
  <c r="EL30" i="1"/>
  <c r="EN26" i="1"/>
  <c r="EL26" i="1"/>
  <c r="EK26" i="1"/>
  <c r="EM35" i="1"/>
  <c r="FC27" i="1"/>
  <c r="BW27" i="1" s="1"/>
  <c r="BX27" i="1" s="1"/>
  <c r="P30" i="1"/>
  <c r="AD30" i="1"/>
  <c r="AC30" i="1"/>
  <c r="AB30" i="1"/>
  <c r="AA27" i="1"/>
  <c r="EQ25" i="1"/>
  <c r="EO29" i="1"/>
  <c r="CF22" i="1"/>
  <c r="CN22" i="1" s="1"/>
  <c r="AR22" i="1" s="1"/>
  <c r="FO22" i="1"/>
  <c r="EN27" i="1"/>
  <c r="EJ28" i="1"/>
  <c r="AJ29" i="1"/>
  <c r="AG29" i="1"/>
  <c r="AF29" i="1"/>
  <c r="AH27" i="1"/>
  <c r="BT27" i="1"/>
  <c r="R27" i="1"/>
  <c r="BT26" i="1"/>
  <c r="R26" i="1"/>
  <c r="AH26" i="1"/>
  <c r="R24" i="1"/>
  <c r="AH24" i="1"/>
  <c r="FC12" i="1"/>
  <c r="BW12" i="1" s="1"/>
  <c r="BX12" i="1" s="1"/>
  <c r="EN17" i="1"/>
  <c r="R14" i="1"/>
  <c r="AH14" i="1"/>
  <c r="CT66" i="1"/>
  <c r="FS66" i="1"/>
  <c r="AC21" i="1"/>
  <c r="FC13" i="1"/>
  <c r="BW13" i="1" s="1"/>
  <c r="BX13" i="1" s="1"/>
  <c r="P19" i="1"/>
  <c r="AD19" i="1"/>
  <c r="AC19" i="1"/>
  <c r="AA17" i="1"/>
  <c r="FY11" i="1"/>
  <c r="EU66" i="1"/>
  <c r="EI6" i="1"/>
  <c r="EL9" i="1"/>
  <c r="EO6" i="1"/>
  <c r="EL8" i="1"/>
  <c r="EN11" i="1"/>
  <c r="CQ8" i="1"/>
  <c r="CW8" i="1" s="1"/>
  <c r="AS8" i="1" s="1"/>
  <c r="FY13" i="1"/>
  <c r="FO64" i="1"/>
  <c r="CF64" i="1"/>
  <c r="CN64" i="1" s="1"/>
  <c r="AR64" i="1" s="1"/>
  <c r="P64" i="1"/>
  <c r="AB64" i="1"/>
  <c r="AC64" i="1"/>
  <c r="AQ62" i="1"/>
  <c r="CQ62" i="1"/>
  <c r="CW62" i="1" s="1"/>
  <c r="AS62" i="1" s="1"/>
  <c r="EK63" i="1"/>
  <c r="EL63" i="1"/>
  <c r="EI63" i="1"/>
  <c r="FW61" i="1"/>
  <c r="FM61" i="1"/>
  <c r="BS61" i="1" s="1"/>
  <c r="AL61" i="1"/>
  <c r="EO63" i="1"/>
  <c r="AG62" i="1"/>
  <c r="AF62" i="1"/>
  <c r="AJ62" i="1"/>
  <c r="AQ58" i="1"/>
  <c r="CQ58" i="1"/>
  <c r="CW58" i="1" s="1"/>
  <c r="AS58" i="1" s="1"/>
  <c r="EQ59" i="1"/>
  <c r="FO51" i="1"/>
  <c r="CF51" i="1"/>
  <c r="CN51" i="1" s="1"/>
  <c r="AR51" i="1" s="1"/>
  <c r="CQ49" i="1"/>
  <c r="CW49" i="1" s="1"/>
  <c r="AS49" i="1" s="1"/>
  <c r="AQ49" i="1"/>
  <c r="AE47" i="1"/>
  <c r="AA47" i="1"/>
  <c r="FC48" i="1"/>
  <c r="BW48" i="1" s="1"/>
  <c r="BX48" i="1" s="1"/>
  <c r="FC43" i="1"/>
  <c r="BW43" i="1" s="1"/>
  <c r="BX43" i="1" s="1"/>
  <c r="EP43" i="1"/>
  <c r="EI47" i="1"/>
  <c r="EN49" i="1"/>
  <c r="AA45" i="1"/>
  <c r="EO35" i="1"/>
  <c r="EQ37" i="1"/>
  <c r="R34" i="1"/>
  <c r="AH34" i="1"/>
  <c r="EJ27" i="1"/>
  <c r="EO27" i="1"/>
  <c r="EM27" i="1"/>
  <c r="EL27" i="1"/>
  <c r="EL35" i="1"/>
  <c r="EO36" i="1"/>
  <c r="FW21" i="1"/>
  <c r="FM21" i="1"/>
  <c r="BS21" i="1" s="1"/>
  <c r="AL21" i="1"/>
  <c r="AH22" i="1"/>
  <c r="R22" i="1"/>
  <c r="Z27" i="1"/>
  <c r="FV66" i="1"/>
  <c r="EQ18" i="1"/>
  <c r="FI66" i="1"/>
  <c r="AA20" i="1"/>
  <c r="Z20" i="1"/>
  <c r="EW66" i="1"/>
  <c r="EY5" i="1"/>
  <c r="EY66" i="1" s="1"/>
  <c r="AH15" i="1"/>
  <c r="R15" i="1"/>
  <c r="EQ65" i="1"/>
  <c r="FC60" i="1"/>
  <c r="BW60" i="1" s="1"/>
  <c r="BX60" i="1" s="1"/>
  <c r="EK51" i="1"/>
  <c r="FC39" i="1"/>
  <c r="BW39" i="1" s="1"/>
  <c r="BX39" i="1" s="1"/>
  <c r="AQ43" i="1"/>
  <c r="CQ43" i="1"/>
  <c r="CW43" i="1" s="1"/>
  <c r="AS43" i="1" s="1"/>
  <c r="FC34" i="1"/>
  <c r="BW34" i="1" s="1"/>
  <c r="BX34" i="1" s="1"/>
  <c r="BT40" i="1"/>
  <c r="AD61" i="1"/>
  <c r="AC61" i="1"/>
  <c r="P61" i="1"/>
  <c r="AB63" i="1"/>
  <c r="AD63" i="1"/>
  <c r="P63" i="1"/>
  <c r="AC63" i="1"/>
  <c r="EP60" i="1"/>
  <c r="EM60" i="1"/>
  <c r="EL60" i="1"/>
  <c r="EJ60" i="1"/>
  <c r="EJ63" i="1"/>
  <c r="EO60" i="1"/>
  <c r="EP63" i="1"/>
  <c r="CF57" i="1"/>
  <c r="CN57" i="1" s="1"/>
  <c r="AR57" i="1" s="1"/>
  <c r="FO57" i="1"/>
  <c r="P65" i="1"/>
  <c r="AC65" i="1"/>
  <c r="AD65" i="1"/>
  <c r="EM63" i="1"/>
  <c r="FU63" i="1"/>
  <c r="EO56" i="1"/>
  <c r="FO55" i="1"/>
  <c r="CF55" i="1"/>
  <c r="CN55" i="1" s="1"/>
  <c r="AR55" i="1" s="1"/>
  <c r="AB56" i="1"/>
  <c r="CQ54" i="1"/>
  <c r="CW54" i="1" s="1"/>
  <c r="AS54" i="1" s="1"/>
  <c r="FC50" i="1"/>
  <c r="BW50" i="1" s="1"/>
  <c r="BX50" i="1" s="1"/>
  <c r="CF47" i="1"/>
  <c r="CN47" i="1" s="1"/>
  <c r="AR47" i="1" s="1"/>
  <c r="FO47" i="1"/>
  <c r="P48" i="1"/>
  <c r="AD48" i="1"/>
  <c r="AB48" i="1"/>
  <c r="FY49" i="1"/>
  <c r="AC48" i="1"/>
  <c r="FW52" i="1"/>
  <c r="AM52" i="1" s="1"/>
  <c r="AL52" i="1"/>
  <c r="EI43" i="1"/>
  <c r="EJ39" i="1"/>
  <c r="EN39" i="1"/>
  <c r="EM39" i="1"/>
  <c r="AH45" i="1"/>
  <c r="R45" i="1"/>
  <c r="V49" i="1"/>
  <c r="X49" i="1" s="1"/>
  <c r="AI49" i="1"/>
  <c r="EM49" i="1"/>
  <c r="FC38" i="1"/>
  <c r="BW38" i="1" s="1"/>
  <c r="BX38" i="1" s="1"/>
  <c r="EJ43" i="1"/>
  <c r="CQ38" i="1"/>
  <c r="CW38" i="1" s="1"/>
  <c r="AS38" i="1" s="1"/>
  <c r="AD44" i="1"/>
  <c r="EJ34" i="1"/>
  <c r="EM34" i="1"/>
  <c r="EK34" i="1"/>
  <c r="V42" i="1"/>
  <c r="X42" i="1" s="1"/>
  <c r="AI42" i="1"/>
  <c r="EL39" i="1"/>
  <c r="EM44" i="1"/>
  <c r="FW30" i="1"/>
  <c r="FM30" i="1"/>
  <c r="BS30" i="1" s="1"/>
  <c r="AL30" i="1"/>
  <c r="FY29" i="1"/>
  <c r="AN29" i="1"/>
  <c r="EK35" i="1"/>
  <c r="EI29" i="1"/>
  <c r="BT34" i="1"/>
  <c r="R35" i="1"/>
  <c r="AH35" i="1"/>
  <c r="BT35" i="1"/>
  <c r="AE32" i="1"/>
  <c r="AQ27" i="1"/>
  <c r="CQ27" i="1"/>
  <c r="CW27" i="1" s="1"/>
  <c r="AS27" i="1" s="1"/>
  <c r="FC23" i="1"/>
  <c r="BW23" i="1" s="1"/>
  <c r="BX23" i="1" s="1"/>
  <c r="EI34" i="1"/>
  <c r="FC24" i="1"/>
  <c r="BW24" i="1" s="1"/>
  <c r="BX24" i="1" s="1"/>
  <c r="AE23" i="1"/>
  <c r="EJ20" i="1"/>
  <c r="EO20" i="1"/>
  <c r="EN20" i="1"/>
  <c r="EK20" i="1"/>
  <c r="EL20" i="1"/>
  <c r="AB21" i="1"/>
  <c r="EJ16" i="1"/>
  <c r="EK16" i="1"/>
  <c r="EL16" i="1"/>
  <c r="CF16" i="1"/>
  <c r="CN16" i="1" s="1"/>
  <c r="AR16" i="1" s="1"/>
  <c r="FO16" i="1"/>
  <c r="EI27" i="1"/>
  <c r="AD21" i="1"/>
  <c r="AQ19" i="1"/>
  <c r="CQ19" i="1"/>
  <c r="CW19" i="1" s="1"/>
  <c r="AS19" i="1" s="1"/>
  <c r="FK66" i="1"/>
  <c r="AW66" i="1" s="1"/>
  <c r="AW5" i="1"/>
  <c r="AA16" i="1"/>
  <c r="CC66" i="1"/>
  <c r="CF5" i="1"/>
  <c r="FO5" i="1"/>
  <c r="AB17" i="1"/>
  <c r="FC7" i="1"/>
  <c r="BW7" i="1" s="1"/>
  <c r="BX7" i="1" s="1"/>
  <c r="DH17" i="1"/>
  <c r="EP13" i="1"/>
  <c r="EI13" i="1"/>
  <c r="CF12" i="1"/>
  <c r="CN12" i="1" s="1"/>
  <c r="AR12" i="1" s="1"/>
  <c r="FO12" i="1"/>
  <c r="EM5" i="1"/>
  <c r="FY18" i="1"/>
  <c r="CQ10" i="1"/>
  <c r="CW10" i="1" s="1"/>
  <c r="AS10" i="1" s="1"/>
  <c r="AQ10" i="1"/>
  <c r="FY19" i="1"/>
  <c r="R9" i="1"/>
  <c r="AH9" i="1"/>
  <c r="DG66" i="1"/>
  <c r="DH5" i="1"/>
  <c r="EJ10" i="1"/>
  <c r="EK13" i="1"/>
  <c r="AA6" i="1"/>
  <c r="CF65" i="1"/>
  <c r="CN65" i="1" s="1"/>
  <c r="AR65" i="1" s="1"/>
  <c r="FO65" i="1"/>
  <c r="CQ57" i="1"/>
  <c r="CW57" i="1" s="1"/>
  <c r="AS57" i="1" s="1"/>
  <c r="AQ57" i="1"/>
  <c r="AH50" i="1"/>
  <c r="R50" i="1"/>
  <c r="BT50" i="1"/>
  <c r="DH50" i="1"/>
  <c r="EJ51" i="1"/>
  <c r="AE46" i="1"/>
  <c r="AA46" i="1"/>
  <c r="FO39" i="1"/>
  <c r="CF39" i="1"/>
  <c r="CN39" i="1" s="1"/>
  <c r="AR39" i="1" s="1"/>
  <c r="Z47" i="1"/>
  <c r="FM43" i="1"/>
  <c r="BS43" i="1" s="1"/>
  <c r="AL43" i="1"/>
  <c r="FW43" i="1"/>
  <c r="AM43" i="1" s="1"/>
  <c r="EN43" i="1"/>
  <c r="FW40" i="1"/>
  <c r="AM40" i="1" s="1"/>
  <c r="AL40" i="1"/>
  <c r="DH37" i="1"/>
  <c r="FW34" i="1"/>
  <c r="AL34" i="1"/>
  <c r="EL36" i="1"/>
  <c r="FC29" i="1"/>
  <c r="BW29" i="1" s="1"/>
  <c r="BX29" i="1" s="1"/>
  <c r="FO25" i="1"/>
  <c r="CF25" i="1"/>
  <c r="CN25" i="1" s="1"/>
  <c r="AR25" i="1" s="1"/>
  <c r="FC28" i="1"/>
  <c r="BW28" i="1"/>
  <c r="BX28" i="1" s="1"/>
  <c r="FW32" i="1"/>
  <c r="FM32" i="1"/>
  <c r="BS32" i="1" s="1"/>
  <c r="AL32" i="1"/>
  <c r="R21" i="1"/>
  <c r="AH21" i="1"/>
  <c r="BT21" i="1"/>
  <c r="CF15" i="1"/>
  <c r="CN15" i="1" s="1"/>
  <c r="AR15" i="1" s="1"/>
  <c r="FO15" i="1"/>
  <c r="AL24" i="1"/>
  <c r="FW24" i="1"/>
  <c r="AM24" i="1" s="1"/>
  <c r="FW18" i="1"/>
  <c r="AM18" i="1" s="1"/>
  <c r="AL18" i="1"/>
  <c r="AI20" i="1"/>
  <c r="V20" i="1"/>
  <c r="X20" i="1" s="1"/>
  <c r="EO10" i="1"/>
  <c r="EL10" i="1"/>
  <c r="EK10" i="1"/>
  <c r="FA66" i="1"/>
  <c r="FC5" i="1"/>
  <c r="BW5" i="1" s="1"/>
  <c r="BX5" i="1" s="1"/>
  <c r="EO19" i="1"/>
  <c r="CQ18" i="1"/>
  <c r="CW18" i="1" s="1"/>
  <c r="AS18" i="1" s="1"/>
  <c r="AQ18" i="1"/>
  <c r="EP6" i="1"/>
  <c r="EM6" i="1"/>
  <c r="EL6" i="1"/>
  <c r="P5" i="1"/>
  <c r="AD5" i="1"/>
  <c r="AB5" i="1"/>
  <c r="CF11" i="1"/>
  <c r="CN11" i="1" s="1"/>
  <c r="AR11" i="1" s="1"/>
  <c r="FO11" i="1"/>
  <c r="EN5" i="1"/>
  <c r="FC9" i="1"/>
  <c r="BW9" i="1"/>
  <c r="BX9" i="1" s="1"/>
  <c r="CP66" i="1"/>
  <c r="AQ66" i="1" s="1"/>
  <c r="AM14" i="1"/>
  <c r="AQ11" i="1"/>
  <c r="CQ11" i="1"/>
  <c r="CW11" i="1" s="1"/>
  <c r="AS11" i="1" s="1"/>
  <c r="EI10" i="1"/>
  <c r="AE6" i="1"/>
  <c r="EM10" i="1"/>
  <c r="R57" i="1"/>
  <c r="AH57" i="1"/>
  <c r="AD64" i="1"/>
  <c r="BV65" i="1"/>
  <c r="BU65" i="1"/>
  <c r="EK62" i="1"/>
  <c r="EJ62" i="1"/>
  <c r="EO62" i="1"/>
  <c r="EP62" i="1"/>
  <c r="EM62" i="1"/>
  <c r="DH62" i="1"/>
  <c r="EN63" i="1"/>
  <c r="FU60" i="1"/>
  <c r="EN62" i="1"/>
  <c r="FC56" i="1"/>
  <c r="BW56" i="1" s="1"/>
  <c r="BX56" i="1" s="1"/>
  <c r="BT56" i="1"/>
  <c r="FO53" i="1"/>
  <c r="CF53" i="1"/>
  <c r="CN53" i="1" s="1"/>
  <c r="AR53" i="1" s="1"/>
  <c r="EK56" i="1"/>
  <c r="AQ55" i="1"/>
  <c r="CQ55" i="1"/>
  <c r="CW55" i="1" s="1"/>
  <c r="AS55" i="1" s="1"/>
  <c r="EQ54" i="1"/>
  <c r="EQ52" i="1"/>
  <c r="AB50" i="1"/>
  <c r="EQ55" i="1"/>
  <c r="DH51" i="1"/>
  <c r="Z46" i="1"/>
  <c r="EO50" i="1"/>
  <c r="FY45" i="1"/>
  <c r="EI49" i="1"/>
  <c r="CQ48" i="1"/>
  <c r="CW48" i="1" s="1"/>
  <c r="AS48" i="1" s="1"/>
  <c r="AH47" i="1"/>
  <c r="BT47" i="1"/>
  <c r="R47" i="1"/>
  <c r="FW45" i="1"/>
  <c r="FM45" i="1"/>
  <c r="BS45" i="1" s="1"/>
  <c r="AL45" i="1"/>
  <c r="EO46" i="1"/>
  <c r="FM40" i="1"/>
  <c r="BS40" i="1" s="1"/>
  <c r="FU44" i="1"/>
  <c r="V37" i="1"/>
  <c r="X37" i="1" s="1"/>
  <c r="AI37" i="1"/>
  <c r="FO31" i="1"/>
  <c r="CF31" i="1"/>
  <c r="CN31" i="1" s="1"/>
  <c r="AR31" i="1" s="1"/>
  <c r="BT39" i="1"/>
  <c r="R39" i="1"/>
  <c r="AH39" i="1"/>
  <c r="EM43" i="1"/>
  <c r="EQ40" i="1"/>
  <c r="P36" i="1"/>
  <c r="AD36" i="1"/>
  <c r="AC36" i="1"/>
  <c r="AB36" i="1"/>
  <c r="FO33" i="1"/>
  <c r="CF33" i="1"/>
  <c r="CN33" i="1" s="1"/>
  <c r="AR33" i="1" s="1"/>
  <c r="AH32" i="1"/>
  <c r="R32" i="1"/>
  <c r="R33" i="1"/>
  <c r="AH33" i="1"/>
  <c r="EQ32" i="1"/>
  <c r="EQ31" i="1"/>
  <c r="EK28" i="1"/>
  <c r="EP28" i="1"/>
  <c r="EN28" i="1"/>
  <c r="EM28" i="1"/>
  <c r="FO29" i="1"/>
  <c r="CF29" i="1"/>
  <c r="CN29" i="1" s="1"/>
  <c r="AR29" i="1" s="1"/>
  <c r="EP22" i="1"/>
  <c r="EK22" i="1"/>
  <c r="EJ22" i="1"/>
  <c r="EN29" i="1"/>
  <c r="AL23" i="1"/>
  <c r="FW23" i="1"/>
  <c r="AM23" i="1" s="1"/>
  <c r="CQ22" i="1"/>
  <c r="CW22" i="1" s="1"/>
  <c r="AS22" i="1" s="1"/>
  <c r="EP26" i="1"/>
  <c r="EI28" i="1"/>
  <c r="EP29" i="1"/>
  <c r="FM24" i="1"/>
  <c r="BS24" i="1" s="1"/>
  <c r="FC21" i="1"/>
  <c r="BW21" i="1" s="1"/>
  <c r="BX21" i="1" s="1"/>
  <c r="FO17" i="1"/>
  <c r="CF17" i="1"/>
  <c r="CN17" i="1" s="1"/>
  <c r="AR17" i="1" s="1"/>
  <c r="EI15" i="1"/>
  <c r="EM15" i="1"/>
  <c r="EJ15" i="1"/>
  <c r="EK15" i="1"/>
  <c r="P16" i="1"/>
  <c r="AD16" i="1"/>
  <c r="AC16" i="1"/>
  <c r="AB16" i="1"/>
  <c r="R11" i="1"/>
  <c r="AH11" i="1"/>
  <c r="BT11" i="1"/>
  <c r="CQ13" i="1"/>
  <c r="CW13" i="1" s="1"/>
  <c r="AS13" i="1" s="1"/>
  <c r="FC8" i="1"/>
  <c r="BW8" i="1" s="1"/>
  <c r="BX8" i="1" s="1"/>
  <c r="DU66" i="1"/>
  <c r="AH66" i="1" s="1"/>
  <c r="AE20" i="1"/>
  <c r="EK9" i="1"/>
  <c r="EP9" i="1"/>
  <c r="EO9" i="1"/>
  <c r="AB11" i="1"/>
  <c r="EP8" i="1"/>
  <c r="EM9" i="1"/>
  <c r="R10" i="1"/>
  <c r="AH10" i="1"/>
  <c r="AI8" i="1"/>
  <c r="V8" i="1"/>
  <c r="X8" i="1" s="1"/>
  <c r="EO11" i="1"/>
  <c r="BT10" i="1"/>
  <c r="EK6" i="1"/>
  <c r="EL64" i="1"/>
  <c r="EJ64" i="1"/>
  <c r="EM64" i="1"/>
  <c r="EN64" i="1"/>
  <c r="DH55" i="1"/>
  <c r="EP64" i="1"/>
  <c r="EO64" i="1"/>
  <c r="FC59" i="1"/>
  <c r="BW59" i="1" s="1"/>
  <c r="BX59" i="1" s="1"/>
  <c r="EJ47" i="1"/>
  <c r="EO47" i="1"/>
  <c r="EM47" i="1"/>
  <c r="EK47" i="1"/>
  <c r="EJ49" i="1"/>
  <c r="EP46" i="1"/>
  <c r="EQ48" i="1"/>
  <c r="EN47" i="1"/>
  <c r="CW39" i="1"/>
  <c r="AS39" i="1" s="1"/>
  <c r="FC36" i="1"/>
  <c r="BW36" i="1" s="1"/>
  <c r="BX36" i="1" s="1"/>
  <c r="CQ34" i="1"/>
  <c r="CW34" i="1" s="1"/>
  <c r="AS34" i="1" s="1"/>
  <c r="AQ34" i="1"/>
  <c r="FM34" i="1"/>
  <c r="BS34" i="1" s="1"/>
  <c r="EN35" i="1"/>
  <c r="FO26" i="1"/>
  <c r="CF26" i="1"/>
  <c r="CN26" i="1" s="1"/>
  <c r="AR26" i="1" s="1"/>
  <c r="FO28" i="1"/>
  <c r="CF28" i="1"/>
  <c r="CN28" i="1" s="1"/>
  <c r="AR28" i="1" s="1"/>
  <c r="EJ35" i="1"/>
  <c r="AA37" i="1"/>
  <c r="EM29" i="1"/>
  <c r="FC22" i="1"/>
  <c r="BW22" i="1" s="1"/>
  <c r="BX22" i="1" s="1"/>
  <c r="R25" i="1"/>
  <c r="AH25" i="1"/>
  <c r="AD23" i="1"/>
  <c r="AC23" i="1"/>
  <c r="P23" i="1"/>
  <c r="AB23" i="1"/>
  <c r="EK19" i="1"/>
  <c r="EJ19" i="1"/>
  <c r="EM19" i="1"/>
  <c r="BV22" i="1"/>
  <c r="BU22" i="1"/>
  <c r="H66" i="1"/>
  <c r="EI19" i="1"/>
  <c r="FB66" i="1"/>
  <c r="EP19" i="1"/>
  <c r="EG66" i="1"/>
  <c r="EL5" i="1"/>
  <c r="EK5" i="1"/>
  <c r="FC15" i="1"/>
  <c r="BW15" i="1" s="1"/>
  <c r="BX15" i="1" s="1"/>
  <c r="GE66" i="1"/>
  <c r="GC5" i="1"/>
  <c r="Z16" i="1"/>
  <c r="EJ8" i="1"/>
  <c r="EO8" i="1"/>
  <c r="EN8" i="1"/>
  <c r="FO8" i="1"/>
  <c r="CF8" i="1"/>
  <c r="CN8" i="1" s="1"/>
  <c r="AR8" i="1" s="1"/>
  <c r="R66" i="1"/>
  <c r="Z17" i="1"/>
  <c r="FW10" i="1"/>
  <c r="FM10" i="1"/>
  <c r="BS10" i="1" s="1"/>
  <c r="AL10" i="1"/>
  <c r="EK8" i="1"/>
  <c r="EQ7" i="1"/>
  <c r="CQ9" i="1"/>
  <c r="CW9" i="1" s="1"/>
  <c r="AS9" i="1" s="1"/>
  <c r="EI8" i="1"/>
  <c r="EQ20" i="1" l="1"/>
  <c r="FU40" i="1"/>
  <c r="EQ35" i="1"/>
  <c r="EQ16" i="1"/>
  <c r="EQ64" i="1"/>
  <c r="FU59" i="1"/>
  <c r="BV5" i="1"/>
  <c r="EQ58" i="1"/>
  <c r="EQ11" i="1"/>
  <c r="EQ30" i="1"/>
  <c r="FU38" i="1"/>
  <c r="EQ17" i="1"/>
  <c r="EQ9" i="1"/>
  <c r="EQ39" i="1"/>
  <c r="EQ61" i="1"/>
  <c r="EQ62" i="1"/>
  <c r="EQ26" i="1"/>
  <c r="EQ60" i="1"/>
  <c r="EQ19" i="1"/>
  <c r="EQ50" i="1"/>
  <c r="EQ13" i="1"/>
  <c r="EQ44" i="1"/>
  <c r="FY66" i="1"/>
  <c r="FU52" i="1"/>
  <c r="AM10" i="1"/>
  <c r="FU10" i="1"/>
  <c r="EO66" i="1"/>
  <c r="EK66" i="1"/>
  <c r="EN66" i="1"/>
  <c r="EM66" i="1"/>
  <c r="EL66" i="1"/>
  <c r="EP66" i="1"/>
  <c r="EI66" i="1"/>
  <c r="AJ8" i="1"/>
  <c r="AG8" i="1"/>
  <c r="AF8" i="1"/>
  <c r="AI66" i="1"/>
  <c r="V66" i="1"/>
  <c r="X66" i="1" s="1"/>
  <c r="EQ28" i="1"/>
  <c r="AL53" i="1"/>
  <c r="FW53" i="1"/>
  <c r="FM53" i="1"/>
  <c r="BS53" i="1" s="1"/>
  <c r="EQ10" i="1"/>
  <c r="FW15" i="1"/>
  <c r="AL15" i="1"/>
  <c r="FM15" i="1"/>
  <c r="BS15" i="1" s="1"/>
  <c r="FW16" i="1"/>
  <c r="AL16" i="1"/>
  <c r="FM16" i="1"/>
  <c r="BS16" i="1" s="1"/>
  <c r="AM30" i="1"/>
  <c r="FU30" i="1"/>
  <c r="AJ49" i="1"/>
  <c r="AG49" i="1"/>
  <c r="AF49" i="1"/>
  <c r="BT63" i="1"/>
  <c r="R63" i="1"/>
  <c r="AH63" i="1"/>
  <c r="AI22" i="1"/>
  <c r="V22" i="1"/>
  <c r="X22" i="1" s="1"/>
  <c r="FU23" i="1"/>
  <c r="V34" i="1"/>
  <c r="X34" i="1" s="1"/>
  <c r="AI34" i="1"/>
  <c r="V41" i="1"/>
  <c r="X41" i="1" s="1"/>
  <c r="AI41" i="1"/>
  <c r="R44" i="1"/>
  <c r="AH44" i="1"/>
  <c r="BT44" i="1"/>
  <c r="AL41" i="1"/>
  <c r="FW41" i="1"/>
  <c r="FM41" i="1"/>
  <c r="BS41" i="1" s="1"/>
  <c r="FW6" i="1"/>
  <c r="FM6" i="1"/>
  <c r="BS6" i="1" s="1"/>
  <c r="AL6" i="1"/>
  <c r="AI28" i="1"/>
  <c r="V28" i="1"/>
  <c r="X28" i="1" s="1"/>
  <c r="AG51" i="1"/>
  <c r="AJ51" i="1"/>
  <c r="AF51" i="1"/>
  <c r="R23" i="1"/>
  <c r="AH23" i="1"/>
  <c r="BT23" i="1"/>
  <c r="FW11" i="1"/>
  <c r="AL11" i="1"/>
  <c r="FM11" i="1"/>
  <c r="BS11" i="1" s="1"/>
  <c r="V45" i="1"/>
  <c r="X45" i="1" s="1"/>
  <c r="AI45" i="1"/>
  <c r="FW51" i="1"/>
  <c r="FM51" i="1"/>
  <c r="BS51" i="1" s="1"/>
  <c r="AL51" i="1"/>
  <c r="V24" i="1"/>
  <c r="X24" i="1" s="1"/>
  <c r="AI24" i="1"/>
  <c r="EQ56" i="1"/>
  <c r="AM9" i="1"/>
  <c r="FU9" i="1"/>
  <c r="FW7" i="1"/>
  <c r="FM7" i="1"/>
  <c r="BS7" i="1" s="1"/>
  <c r="AL7" i="1"/>
  <c r="FW20" i="1"/>
  <c r="AL20" i="1"/>
  <c r="FM20" i="1"/>
  <c r="BS20" i="1" s="1"/>
  <c r="FW37" i="1"/>
  <c r="AL37" i="1"/>
  <c r="FM37" i="1"/>
  <c r="BS37" i="1" s="1"/>
  <c r="AI40" i="1"/>
  <c r="V40" i="1"/>
  <c r="X40" i="1" s="1"/>
  <c r="FW27" i="1"/>
  <c r="AL27" i="1"/>
  <c r="FM27" i="1"/>
  <c r="BS27" i="1" s="1"/>
  <c r="BT31" i="1"/>
  <c r="R31" i="1"/>
  <c r="AH31" i="1"/>
  <c r="FW42" i="1"/>
  <c r="FM42" i="1"/>
  <c r="BS42" i="1" s="1"/>
  <c r="AL42" i="1"/>
  <c r="AJ59" i="1"/>
  <c r="AG59" i="1"/>
  <c r="AF59" i="1"/>
  <c r="AM34" i="1"/>
  <c r="FU34" i="1"/>
  <c r="V14" i="1"/>
  <c r="X14" i="1" s="1"/>
  <c r="AI14" i="1"/>
  <c r="EQ42" i="1"/>
  <c r="R58" i="1"/>
  <c r="AH58" i="1"/>
  <c r="BT58" i="1"/>
  <c r="EQ46" i="1"/>
  <c r="FW58" i="1"/>
  <c r="AL58" i="1"/>
  <c r="FM58" i="1"/>
  <c r="BS58" i="1" s="1"/>
  <c r="V54" i="1"/>
  <c r="X54" i="1" s="1"/>
  <c r="AI54" i="1"/>
  <c r="FW56" i="1"/>
  <c r="FM56" i="1"/>
  <c r="BS56" i="1" s="1"/>
  <c r="AL56" i="1"/>
  <c r="FW17" i="1"/>
  <c r="FM17" i="1"/>
  <c r="BS17" i="1" s="1"/>
  <c r="AL17" i="1"/>
  <c r="AL8" i="1"/>
  <c r="FW8" i="1"/>
  <c r="FM8" i="1"/>
  <c r="BS8" i="1" s="1"/>
  <c r="AM45" i="1"/>
  <c r="FU45" i="1"/>
  <c r="DH66" i="1"/>
  <c r="DA67" i="1"/>
  <c r="DB67" i="1"/>
  <c r="DC67" i="1"/>
  <c r="DE67" i="1"/>
  <c r="DD67" i="1"/>
  <c r="DF67" i="1"/>
  <c r="EQ29" i="1"/>
  <c r="R19" i="1"/>
  <c r="AH19" i="1"/>
  <c r="BT19" i="1"/>
  <c r="AH16" i="1"/>
  <c r="BT16" i="1"/>
  <c r="R16" i="1"/>
  <c r="FW29" i="1"/>
  <c r="AL29" i="1"/>
  <c r="FM29" i="1"/>
  <c r="BS29" i="1" s="1"/>
  <c r="AI33" i="1"/>
  <c r="V33" i="1"/>
  <c r="X33" i="1" s="1"/>
  <c r="AH36" i="1"/>
  <c r="R36" i="1"/>
  <c r="BT36" i="1"/>
  <c r="V47" i="1"/>
  <c r="X47" i="1" s="1"/>
  <c r="AI47" i="1"/>
  <c r="FW65" i="1"/>
  <c r="AL65" i="1"/>
  <c r="FM65" i="1"/>
  <c r="BS65" i="1" s="1"/>
  <c r="FM12" i="1"/>
  <c r="BS12" i="1" s="1"/>
  <c r="AL12" i="1"/>
  <c r="FW12" i="1"/>
  <c r="AH65" i="1"/>
  <c r="BT65" i="1"/>
  <c r="R65" i="1"/>
  <c r="AH61" i="1"/>
  <c r="BT61" i="1"/>
  <c r="R61" i="1"/>
  <c r="FU61" i="1"/>
  <c r="AM61" i="1"/>
  <c r="R64" i="1"/>
  <c r="AH64" i="1"/>
  <c r="BT64" i="1"/>
  <c r="V26" i="1"/>
  <c r="X26" i="1" s="1"/>
  <c r="AI26" i="1"/>
  <c r="EQ51" i="1"/>
  <c r="EQ36" i="1"/>
  <c r="V46" i="1"/>
  <c r="X46" i="1" s="1"/>
  <c r="AI46" i="1"/>
  <c r="CW66" i="1"/>
  <c r="AS66" i="1" s="1"/>
  <c r="AS5" i="1"/>
  <c r="EQ22" i="1"/>
  <c r="FU18" i="1"/>
  <c r="AJ55" i="1"/>
  <c r="AG55" i="1"/>
  <c r="AF55" i="1"/>
  <c r="V10" i="1"/>
  <c r="X10" i="1" s="1"/>
  <c r="AI10" i="1"/>
  <c r="AM32" i="1"/>
  <c r="FU32" i="1"/>
  <c r="FW31" i="1"/>
  <c r="AL31" i="1"/>
  <c r="FM31" i="1"/>
  <c r="BS31" i="1" s="1"/>
  <c r="AJ20" i="1"/>
  <c r="AF20" i="1"/>
  <c r="AG20" i="1"/>
  <c r="FW28" i="1"/>
  <c r="FM28" i="1"/>
  <c r="BS28" i="1" s="1"/>
  <c r="AL28" i="1"/>
  <c r="V32" i="1"/>
  <c r="X32" i="1" s="1"/>
  <c r="AI32" i="1"/>
  <c r="AG37" i="1"/>
  <c r="AF37" i="1"/>
  <c r="AJ37" i="1"/>
  <c r="V57" i="1"/>
  <c r="X57" i="1" s="1"/>
  <c r="AI57" i="1"/>
  <c r="AI21" i="1"/>
  <c r="V21" i="1"/>
  <c r="X21" i="1" s="1"/>
  <c r="AI9" i="1"/>
  <c r="V9" i="1"/>
  <c r="X9" i="1" s="1"/>
  <c r="FO66" i="1"/>
  <c r="AL66" i="1" s="1"/>
  <c r="FW5" i="1"/>
  <c r="FM5" i="1"/>
  <c r="AL5" i="1"/>
  <c r="V15" i="1"/>
  <c r="X15" i="1" s="1"/>
  <c r="AI15" i="1"/>
  <c r="EQ63" i="1"/>
  <c r="EQ6" i="1"/>
  <c r="FW36" i="1"/>
  <c r="AL36" i="1"/>
  <c r="FM36" i="1"/>
  <c r="BS36" i="1" s="1"/>
  <c r="AI38" i="1"/>
  <c r="V38" i="1"/>
  <c r="X38" i="1" s="1"/>
  <c r="R6" i="1"/>
  <c r="AH6" i="1"/>
  <c r="BT6" i="1"/>
  <c r="FW19" i="1"/>
  <c r="AL19" i="1"/>
  <c r="FM19" i="1"/>
  <c r="BS19" i="1" s="1"/>
  <c r="CQ66" i="1"/>
  <c r="AI56" i="1"/>
  <c r="V56" i="1"/>
  <c r="X56" i="1" s="1"/>
  <c r="AH5" i="1"/>
  <c r="BT5" i="1"/>
  <c r="R5" i="1"/>
  <c r="AL25" i="1"/>
  <c r="FW25" i="1"/>
  <c r="FM25" i="1"/>
  <c r="BS25" i="1" s="1"/>
  <c r="CF66" i="1"/>
  <c r="CN5" i="1"/>
  <c r="AG42" i="1"/>
  <c r="AF42" i="1"/>
  <c r="AJ42" i="1"/>
  <c r="R48" i="1"/>
  <c r="AH48" i="1"/>
  <c r="BT48" i="1"/>
  <c r="FM55" i="1"/>
  <c r="BS55" i="1" s="1"/>
  <c r="FW55" i="1"/>
  <c r="AL55" i="1"/>
  <c r="FW57" i="1"/>
  <c r="FM57" i="1"/>
  <c r="BS57" i="1" s="1"/>
  <c r="AL57" i="1"/>
  <c r="FU21" i="1"/>
  <c r="AM21" i="1"/>
  <c r="FW64" i="1"/>
  <c r="AL64" i="1"/>
  <c r="FM64" i="1"/>
  <c r="BS64" i="1" s="1"/>
  <c r="BV66" i="1"/>
  <c r="BU66" i="1"/>
  <c r="V27" i="1"/>
  <c r="X27" i="1" s="1"/>
  <c r="AI27" i="1"/>
  <c r="FW22" i="1"/>
  <c r="AL22" i="1"/>
  <c r="FM22" i="1"/>
  <c r="BS22" i="1" s="1"/>
  <c r="AH30" i="1"/>
  <c r="R30" i="1"/>
  <c r="BT30" i="1"/>
  <c r="AJ18" i="1"/>
  <c r="AF18" i="1"/>
  <c r="AG18" i="1"/>
  <c r="R17" i="1"/>
  <c r="AH17" i="1"/>
  <c r="BT17" i="1"/>
  <c r="AM49" i="1"/>
  <c r="FU49" i="1"/>
  <c r="FW54" i="1"/>
  <c r="FM54" i="1"/>
  <c r="BS54" i="1" s="1"/>
  <c r="AL54" i="1"/>
  <c r="V25" i="1"/>
  <c r="X25" i="1" s="1"/>
  <c r="AI25" i="1"/>
  <c r="FW26" i="1"/>
  <c r="FM26" i="1"/>
  <c r="BS26" i="1" s="1"/>
  <c r="AL26" i="1"/>
  <c r="EQ43" i="1"/>
  <c r="EQ47" i="1"/>
  <c r="FM35" i="1"/>
  <c r="BS35" i="1" s="1"/>
  <c r="FW35" i="1"/>
  <c r="AL35" i="1"/>
  <c r="AG12" i="1"/>
  <c r="AJ12" i="1"/>
  <c r="AF12" i="1"/>
  <c r="AI7" i="1"/>
  <c r="V7" i="1"/>
  <c r="X7" i="1" s="1"/>
  <c r="FW46" i="1"/>
  <c r="AL46" i="1"/>
  <c r="FM46" i="1"/>
  <c r="BS46" i="1" s="1"/>
  <c r="V60" i="1"/>
  <c r="X60" i="1" s="1"/>
  <c r="AI60" i="1"/>
  <c r="FC66" i="1"/>
  <c r="FF66" i="1" s="1"/>
  <c r="AI50" i="1"/>
  <c r="V50" i="1"/>
  <c r="X50" i="1" s="1"/>
  <c r="FW47" i="1"/>
  <c r="AL47" i="1"/>
  <c r="FM47" i="1"/>
  <c r="BS47" i="1" s="1"/>
  <c r="V13" i="1"/>
  <c r="X13" i="1" s="1"/>
  <c r="AI13" i="1"/>
  <c r="EQ8" i="1"/>
  <c r="GC66" i="1"/>
  <c r="AI11" i="1"/>
  <c r="V11" i="1"/>
  <c r="X11" i="1" s="1"/>
  <c r="EQ15" i="1"/>
  <c r="AL33" i="1"/>
  <c r="FW33" i="1"/>
  <c r="FM33" i="1"/>
  <c r="BS33" i="1" s="1"/>
  <c r="V39" i="1"/>
  <c r="X39" i="1" s="1"/>
  <c r="AI39" i="1"/>
  <c r="EQ49" i="1"/>
  <c r="FW39" i="1"/>
  <c r="AL39" i="1"/>
  <c r="FM39" i="1"/>
  <c r="BS39" i="1" s="1"/>
  <c r="EQ27" i="1"/>
  <c r="EQ34" i="1"/>
  <c r="AI35" i="1"/>
  <c r="V35" i="1"/>
  <c r="X35" i="1" s="1"/>
  <c r="FU24" i="1"/>
  <c r="V53" i="1"/>
  <c r="X53" i="1" s="1"/>
  <c r="AI53" i="1"/>
  <c r="EJ66" i="1"/>
  <c r="V43" i="1"/>
  <c r="X43" i="1" s="1"/>
  <c r="AI43" i="1"/>
  <c r="FU43" i="1"/>
  <c r="EQ5" i="1"/>
  <c r="FW50" i="1"/>
  <c r="AL50" i="1"/>
  <c r="FM50" i="1"/>
  <c r="BS50" i="1" s="1"/>
  <c r="BW66" i="1" l="1"/>
  <c r="BX66" i="1" s="1"/>
  <c r="FE66" i="1"/>
  <c r="AM46" i="1"/>
  <c r="FU46" i="1"/>
  <c r="AM22" i="1"/>
  <c r="FU22" i="1"/>
  <c r="AG35" i="1"/>
  <c r="AF35" i="1"/>
  <c r="AJ35" i="1"/>
  <c r="AJ7" i="1"/>
  <c r="AG7" i="1"/>
  <c r="AF7" i="1"/>
  <c r="AM25" i="1"/>
  <c r="FU25" i="1"/>
  <c r="FM66" i="1"/>
  <c r="BS66" i="1" s="1"/>
  <c r="BS5" i="1"/>
  <c r="AM28" i="1"/>
  <c r="FU28" i="1"/>
  <c r="V65" i="1"/>
  <c r="X65" i="1" s="1"/>
  <c r="AI65" i="1"/>
  <c r="AM65" i="1"/>
  <c r="FU65" i="1"/>
  <c r="AI19" i="1"/>
  <c r="V19" i="1"/>
  <c r="X19" i="1" s="1"/>
  <c r="AM58" i="1"/>
  <c r="FU58" i="1"/>
  <c r="AM7" i="1"/>
  <c r="FU7" i="1"/>
  <c r="AM51" i="1"/>
  <c r="FU51" i="1"/>
  <c r="AM6" i="1"/>
  <c r="FU6" i="1"/>
  <c r="AF39" i="1"/>
  <c r="AJ39" i="1"/>
  <c r="AG39" i="1"/>
  <c r="AM54" i="1"/>
  <c r="FU54" i="1"/>
  <c r="AG27" i="1"/>
  <c r="AF27" i="1"/>
  <c r="AJ27" i="1"/>
  <c r="AI48" i="1"/>
  <c r="V48" i="1"/>
  <c r="X48" i="1" s="1"/>
  <c r="FW66" i="1"/>
  <c r="AM66" i="1" s="1"/>
  <c r="AM5" i="1"/>
  <c r="FU5" i="1"/>
  <c r="V31" i="1"/>
  <c r="X31" i="1" s="1"/>
  <c r="AI31" i="1"/>
  <c r="EQ66" i="1"/>
  <c r="V5" i="1"/>
  <c r="X5" i="1" s="1"/>
  <c r="AI5" i="1"/>
  <c r="AM19" i="1"/>
  <c r="FU19" i="1"/>
  <c r="AM36" i="1"/>
  <c r="FU36" i="1"/>
  <c r="AJ10" i="1"/>
  <c r="AG10" i="1"/>
  <c r="AF10" i="1"/>
  <c r="V64" i="1"/>
  <c r="X64" i="1" s="1"/>
  <c r="AI64" i="1"/>
  <c r="AG47" i="1"/>
  <c r="AF47" i="1"/>
  <c r="AJ47" i="1"/>
  <c r="FU29" i="1"/>
  <c r="AM29" i="1"/>
  <c r="AM37" i="1"/>
  <c r="FU37" i="1"/>
  <c r="AF45" i="1"/>
  <c r="AJ45" i="1"/>
  <c r="AG45" i="1"/>
  <c r="AM41" i="1"/>
  <c r="FU41" i="1"/>
  <c r="AJ34" i="1"/>
  <c r="AG34" i="1"/>
  <c r="AF34" i="1"/>
  <c r="AG66" i="1"/>
  <c r="AJ66" i="1"/>
  <c r="V30" i="1"/>
  <c r="X30" i="1" s="1"/>
  <c r="AI30" i="1"/>
  <c r="AM57" i="1"/>
  <c r="FU57" i="1"/>
  <c r="AJ9" i="1"/>
  <c r="AG9" i="1"/>
  <c r="AF9" i="1"/>
  <c r="AG46" i="1"/>
  <c r="AF46" i="1"/>
  <c r="AJ46" i="1"/>
  <c r="AM12" i="1"/>
  <c r="FU12" i="1"/>
  <c r="V16" i="1"/>
  <c r="X16" i="1" s="1"/>
  <c r="AI16" i="1"/>
  <c r="AM56" i="1"/>
  <c r="FU56" i="1"/>
  <c r="AM15" i="1"/>
  <c r="FU15" i="1"/>
  <c r="AJ13" i="1"/>
  <c r="AF13" i="1"/>
  <c r="AG13" i="1"/>
  <c r="AI58" i="1"/>
  <c r="V58" i="1"/>
  <c r="X58" i="1" s="1"/>
  <c r="AG28" i="1"/>
  <c r="AF28" i="1"/>
  <c r="AJ28" i="1"/>
  <c r="AG22" i="1"/>
  <c r="AJ22" i="1"/>
  <c r="AF22" i="1"/>
  <c r="AM33" i="1"/>
  <c r="FU33" i="1"/>
  <c r="AG60" i="1"/>
  <c r="AF60" i="1"/>
  <c r="AJ60" i="1"/>
  <c r="AG43" i="1"/>
  <c r="AF43" i="1"/>
  <c r="AJ43" i="1"/>
  <c r="AM26" i="1"/>
  <c r="FU26" i="1"/>
  <c r="V36" i="1"/>
  <c r="X36" i="1" s="1"/>
  <c r="AI36" i="1"/>
  <c r="AM8" i="1"/>
  <c r="FU8" i="1"/>
  <c r="AM55" i="1"/>
  <c r="FU55" i="1"/>
  <c r="CN66" i="1"/>
  <c r="AR66" i="1" s="1"/>
  <c r="AR5" i="1"/>
  <c r="AJ56" i="1"/>
  <c r="AG56" i="1"/>
  <c r="AF56" i="1"/>
  <c r="AI6" i="1"/>
  <c r="V6" i="1"/>
  <c r="X6" i="1" s="1"/>
  <c r="AG21" i="1"/>
  <c r="AJ21" i="1"/>
  <c r="AF21" i="1"/>
  <c r="AG32" i="1"/>
  <c r="AF32" i="1"/>
  <c r="AJ32" i="1"/>
  <c r="V61" i="1"/>
  <c r="X61" i="1" s="1"/>
  <c r="AI61" i="1"/>
  <c r="AG54" i="1"/>
  <c r="AF54" i="1"/>
  <c r="AJ54" i="1"/>
  <c r="AM27" i="1"/>
  <c r="FU27" i="1"/>
  <c r="AM20" i="1"/>
  <c r="FU20" i="1"/>
  <c r="AJ24" i="1"/>
  <c r="AG24" i="1"/>
  <c r="AF24" i="1"/>
  <c r="AM11" i="1"/>
  <c r="FU11" i="1"/>
  <c r="FG66" i="1"/>
  <c r="AF53" i="1"/>
  <c r="AJ53" i="1"/>
  <c r="AG53" i="1"/>
  <c r="AM39" i="1"/>
  <c r="FU39" i="1"/>
  <c r="AG11" i="1"/>
  <c r="AF11" i="1"/>
  <c r="AJ11" i="1"/>
  <c r="AM35" i="1"/>
  <c r="FU35" i="1"/>
  <c r="AF25" i="1"/>
  <c r="AJ25" i="1"/>
  <c r="AG25" i="1"/>
  <c r="AI17" i="1"/>
  <c r="V17" i="1"/>
  <c r="X17" i="1" s="1"/>
  <c r="AM64" i="1"/>
  <c r="FU64" i="1"/>
  <c r="AJ38" i="1"/>
  <c r="AG38" i="1"/>
  <c r="AF38" i="1"/>
  <c r="AG15" i="1"/>
  <c r="AF15" i="1"/>
  <c r="AJ15" i="1"/>
  <c r="AM31" i="1"/>
  <c r="FU31" i="1"/>
  <c r="AJ33" i="1"/>
  <c r="AG33" i="1"/>
  <c r="AF33" i="1"/>
  <c r="AJ40" i="1"/>
  <c r="AG40" i="1"/>
  <c r="AF40" i="1"/>
  <c r="V44" i="1"/>
  <c r="X44" i="1" s="1"/>
  <c r="AI44" i="1"/>
  <c r="AM53" i="1"/>
  <c r="FU53" i="1"/>
  <c r="AG26" i="1"/>
  <c r="AF26" i="1"/>
  <c r="AJ26" i="1"/>
  <c r="AF14" i="1"/>
  <c r="AG14" i="1"/>
  <c r="AJ14" i="1"/>
  <c r="AM42" i="1"/>
  <c r="FU42" i="1"/>
  <c r="AI63" i="1"/>
  <c r="V63" i="1"/>
  <c r="X63" i="1" s="1"/>
  <c r="AM50" i="1"/>
  <c r="FU50" i="1"/>
  <c r="D66" i="1"/>
  <c r="AF66" i="1" s="1"/>
  <c r="AE5" i="1"/>
  <c r="AA5" i="1"/>
  <c r="Z5" i="1"/>
  <c r="AJ57" i="1"/>
  <c r="AG57" i="1"/>
  <c r="AF57" i="1"/>
  <c r="AM17" i="1"/>
  <c r="FU17" i="1"/>
  <c r="AI23" i="1"/>
  <c r="V23" i="1"/>
  <c r="X23" i="1" s="1"/>
  <c r="AF41" i="1"/>
  <c r="AJ41" i="1"/>
  <c r="AG41" i="1"/>
  <c r="AM16" i="1"/>
  <c r="FU16" i="1"/>
  <c r="AM47" i="1"/>
  <c r="FU47" i="1"/>
  <c r="AJ50" i="1"/>
  <c r="AG50" i="1"/>
  <c r="AF50" i="1"/>
  <c r="AG17" i="1" l="1"/>
  <c r="AF17" i="1"/>
  <c r="AJ17" i="1"/>
  <c r="AG36" i="1"/>
  <c r="AF36" i="1"/>
  <c r="AJ36" i="1"/>
  <c r="FU66" i="1"/>
  <c r="AG58" i="1"/>
  <c r="AF58" i="1"/>
  <c r="AJ58" i="1"/>
  <c r="AJ63" i="1"/>
  <c r="AF63" i="1"/>
  <c r="AG63" i="1"/>
  <c r="AG65" i="1"/>
  <c r="AF65" i="1"/>
  <c r="AJ65" i="1"/>
  <c r="AG16" i="1"/>
  <c r="AF16" i="1"/>
  <c r="AJ16" i="1"/>
  <c r="AG64" i="1"/>
  <c r="AF64" i="1"/>
  <c r="AJ64" i="1"/>
  <c r="AG48" i="1"/>
  <c r="AF48" i="1"/>
  <c r="AJ48" i="1"/>
  <c r="AG6" i="1"/>
  <c r="AF6" i="1"/>
  <c r="AJ6" i="1"/>
  <c r="AG5" i="1"/>
  <c r="AF5" i="1"/>
  <c r="AJ5" i="1"/>
  <c r="AF61" i="1"/>
  <c r="AJ61" i="1"/>
  <c r="AG61" i="1"/>
  <c r="AG23" i="1"/>
  <c r="AF23" i="1"/>
  <c r="AJ23" i="1"/>
  <c r="AG19" i="1"/>
  <c r="AF19" i="1"/>
  <c r="AJ19" i="1"/>
  <c r="AE66" i="1"/>
  <c r="AA66" i="1"/>
  <c r="Z66" i="1"/>
  <c r="AG44" i="1"/>
  <c r="AJ44" i="1"/>
  <c r="AF44" i="1"/>
  <c r="AF30" i="1"/>
  <c r="AJ30" i="1"/>
  <c r="AG30" i="1"/>
  <c r="AG31" i="1"/>
  <c r="AF31" i="1"/>
  <c r="AJ31" i="1"/>
</calcChain>
</file>

<file path=xl/sharedStrings.xml><?xml version="1.0" encoding="utf-8"?>
<sst xmlns="http://schemas.openxmlformats.org/spreadsheetml/2006/main" count="416" uniqueCount="238">
  <si>
    <t>Key balance sheet figures</t>
  </si>
  <si>
    <t>P&amp;L</t>
  </si>
  <si>
    <t>P&amp;L key figures</t>
  </si>
  <si>
    <t>Growth 2Q21 - 2Q20</t>
  </si>
  <si>
    <t>Liquidity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</si>
  <si>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</si>
  <si>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</si>
  <si>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</si>
  <si>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</si>
  <si>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</si>
  <si>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</si>
  <si>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</t>
  </si>
  <si>
    <t>External funding (31.12.2020) - maturity within</t>
  </si>
  <si>
    <t>Additional information</t>
  </si>
  <si>
    <t>Sector breakdown loan book - 2020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</si>
  <si>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</si>
  <si>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</si>
  <si>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</si>
  <si>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</si>
  <si>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</si>
  <si>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</si>
  <si>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</si>
  <si>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</si>
  <si>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</si>
  <si>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</si>
  <si>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</si>
  <si>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</si>
  <si>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</si>
  <si>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</si>
  <si>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</si>
  <si>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</si>
  <si>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</si>
  <si>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</si>
  <si>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</si>
  <si>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</si>
  <si>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</si>
  <si>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</si>
  <si>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</si>
  <si>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</si>
  <si>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</si>
  <si>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</si>
  <si>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</si>
  <si>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</si>
  <si>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</si>
  <si>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</si>
  <si>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</si>
  <si>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</si>
  <si>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</si>
  <si>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</si>
  <si>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</si>
  <si>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</si>
  <si>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</si>
  <si>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</si>
  <si>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</si>
  <si>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</si>
  <si>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 2Q21</t>
  </si>
  <si>
    <t>NSFR 2020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</si>
  <si>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</si>
  <si>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</si>
  <si>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</si>
  <si>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</si>
  <si>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</si>
  <si>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</si>
  <si>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</si>
  <si>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</si>
  <si>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</si>
  <si>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</si>
  <si>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</si>
  <si>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</si>
  <si>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</si>
  <si>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</si>
  <si>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</si>
  <si>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</si>
  <si>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</si>
  <si>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</si>
  <si>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</t>
  </si>
  <si>
    <t>Deposits with CB and credit inst.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</si>
  <si>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</si>
  <si>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</si>
  <si>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</si>
  <si>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</si>
  <si>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</si>
  <si>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</si>
  <si>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</si>
  <si>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</si>
  <si>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</si>
  <si>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</si>
  <si>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</si>
  <si>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</si>
  <si>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</si>
  <si>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</si>
  <si>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</si>
  <si>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</si>
  <si>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</si>
  <si>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</si>
  <si>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</si>
  <si>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</si>
  <si>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</si>
  <si>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</si>
  <si>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01.01.2022 - 31.12.2022</t>
  </si>
  <si>
    <t>01.01.2023 - 31.12.2023</t>
  </si>
  <si>
    <t>01.01.2024 - 31.12.2024</t>
  </si>
  <si>
    <t>01.01.2025 - 31.12.2025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</si>
  <si>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</si>
  <si>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</si>
  <si>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</si>
  <si>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</si>
  <si>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</si>
  <si>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</si>
  <si>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</si>
  <si>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</si>
  <si>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</si>
  <si>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</si>
  <si>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</si>
  <si>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</si>
  <si>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2Q20</t>
  </si>
  <si>
    <t>RWA 2Q21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</si>
  <si>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</si>
  <si>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</si>
  <si>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</si>
  <si>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</si>
  <si>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</si>
  <si>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</si>
  <si>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</si>
  <si>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</si>
  <si>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Total lending 2020</t>
  </si>
  <si>
    <t>NPL</t>
  </si>
  <si>
    <t>Doubtfull loans</t>
  </si>
  <si>
    <t>Problem loans</t>
  </si>
  <si>
    <t>Individual impairments</t>
  </si>
  <si>
    <t>Group impairments</t>
  </si>
  <si>
    <t>Total impairments</t>
  </si>
  <si>
    <t>Retail loans (own book)</t>
  </si>
  <si>
    <t>Corporate loans</t>
  </si>
  <si>
    <t>Gross loans (own book)</t>
  </si>
  <si>
    <t>Average Equity</t>
  </si>
  <si>
    <t>Equity 2Q20</t>
  </si>
  <si>
    <t>Equity 2Q21</t>
  </si>
  <si>
    <t>Average loans</t>
  </si>
  <si>
    <t>Gross loans 2Q20</t>
  </si>
  <si>
    <t>Gross loans 2Q21</t>
  </si>
  <si>
    <t>Transfer - average</t>
  </si>
  <si>
    <t>Transfer to CB 2Q20</t>
  </si>
  <si>
    <t>Transfer to CB 2Q21</t>
  </si>
  <si>
    <t>Average loans transferred</t>
  </si>
  <si>
    <t>Total loans incl. CB 2Q20</t>
  </si>
  <si>
    <t>Total loans incl. CB 2Q21</t>
  </si>
  <si>
    <t>Average deposits</t>
  </si>
  <si>
    <t>Deposits 2Q20</t>
  </si>
  <si>
    <t>Deposits 2Q21</t>
  </si>
  <si>
    <t>Average total assets</t>
  </si>
  <si>
    <t>Total assets 2Q20</t>
  </si>
  <si>
    <t>Total assets 2Q21</t>
  </si>
  <si>
    <t>RWA/total assets 2Q21</t>
  </si>
  <si>
    <t>Aasen Sparebank</t>
  </si>
  <si>
    <t>yes</t>
  </si>
  <si>
    <t>EC (listed)</t>
  </si>
  <si>
    <t>Andebu Sparebank</t>
  </si>
  <si>
    <t>EC</t>
  </si>
  <si>
    <t>Arendal og Omegns Sparekasse</t>
  </si>
  <si>
    <t>Askim og Spydeberg Sparebank</t>
  </si>
  <si>
    <t>Aurskog Sparebank</t>
  </si>
  <si>
    <t>Berg Sparebank</t>
  </si>
  <si>
    <t>Bien Sparebank</t>
  </si>
  <si>
    <t>Stocks</t>
  </si>
  <si>
    <t>Birkenes Sparebank</t>
  </si>
  <si>
    <t>Bjugn Sparebank</t>
  </si>
  <si>
    <t>Blaker Sparebank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</si>
  <si>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</si>
  <si>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</si>
  <si>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</si>
  <si>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</si>
  <si>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</si>
  <si>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</si>
  <si>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Grong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</si>
  <si>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</si>
  <si>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</si>
  <si>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</si>
  <si>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</si>
  <si>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</si>
  <si>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</si>
  <si>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</si>
  <si>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Jernbanepersonalets Sparebank</t>
  </si>
  <si>
    <t>Jæren Sparebank</t>
  </si>
  <si>
    <t>Kvinesdal Sparebank</t>
  </si>
  <si>
    <t>Larvikbanken Brunlanes Sparebank</t>
  </si>
  <si>
    <t>Lillestrøm Sparebank</t>
  </si>
  <si>
    <t>Marker Sparebank</t>
  </si>
  <si>
    <t>Melhus Sparebank</t>
  </si>
  <si>
    <t>Nidaros Sparebank</t>
  </si>
  <si>
    <t>Odal Sparebank</t>
  </si>
  <si>
    <t>Oppdalsbanken</t>
  </si>
  <si>
    <t>Orkla Sparebank</t>
  </si>
  <si>
    <t>Rindal Sparebank</t>
  </si>
  <si>
    <t>Romsdalsbanken</t>
  </si>
  <si>
    <t>Rørosbanken Røros Sparebank</t>
  </si>
  <si>
    <t>Selbu Sparebank</t>
  </si>
  <si>
    <t>Skagerrak Sparebank</t>
  </si>
  <si>
    <t>Skue Sparebank</t>
  </si>
  <si>
    <t>Sogn Sparebank</t>
  </si>
  <si>
    <t>Soknedal Sparebank</t>
  </si>
  <si>
    <t>Sparebanken 68 grader Nord</t>
  </si>
  <si>
    <t>Sparebanken Din</t>
  </si>
  <si>
    <t>Sparebanken Narvik</t>
  </si>
  <si>
    <t>Stadsbygd Sparebank</t>
  </si>
  <si>
    <t>Strømmen Sparebank</t>
  </si>
  <si>
    <t>Sunndal Sparebank</t>
  </si>
  <si>
    <t>Tinn Sparebank</t>
  </si>
  <si>
    <t>Tolga-Os Sparebank</t>
  </si>
  <si>
    <t>Totens Sparebank</t>
  </si>
  <si>
    <t>Trøgstad Sparebank</t>
  </si>
  <si>
    <t>Tysnes Sparebank</t>
  </si>
  <si>
    <t>Valdres Sparebank</t>
  </si>
  <si>
    <t>Valle Sparebank</t>
  </si>
  <si>
    <t>Vekselbanken</t>
  </si>
  <si>
    <t>RSM</t>
  </si>
  <si>
    <t>Stocks listed</t>
  </si>
  <si>
    <t>Ørland Sparebank</t>
  </si>
  <si>
    <t>Ørskog Sparebank</t>
  </si>
  <si>
    <t>Østre Agder Sparebank</t>
  </si>
  <si>
    <t>Åfjord Sparebank</t>
  </si>
  <si>
    <t>Eika total</t>
  </si>
  <si>
    <t>Consolidated capital ratios* = bank + Eika Boligkreditt + Eika Gruppen</t>
  </si>
  <si>
    <t/>
  </si>
  <si>
    <t>Eika banks 1H21 figures</t>
  </si>
  <si>
    <t>KPMG</t>
  </si>
  <si>
    <t xml:space="preserve">Ernst &amp; Young </t>
  </si>
  <si>
    <t>RSM Norge AS</t>
  </si>
  <si>
    <t>NM</t>
  </si>
  <si>
    <t xml:space="preserve">Revisorkonsult </t>
  </si>
  <si>
    <t>BDO AS</t>
  </si>
  <si>
    <t xml:space="preserve">Valdres Revisjonskontor </t>
  </si>
  <si>
    <t xml:space="preserve">Pricewaterhousecoopers </t>
  </si>
  <si>
    <t xml:space="preserve">Deloitte </t>
  </si>
  <si>
    <t>Svindal Leidland Myhrer &amp; Co</t>
  </si>
  <si>
    <t>Capital ratios are without profit for 1H21</t>
  </si>
  <si>
    <t>Capital ratios (without profit for 1H21)</t>
  </si>
  <si>
    <t>From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</si>
</sst>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  <numFmt numFmtId="169" formatCode="0.000\ %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0" fillId="2" borderId="0" xfId="0" applyFill="1" applyAlignment="1">
      <alignment horizontal="left"/>
    </xf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7" fontId="4" fillId="2" borderId="7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3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4" fillId="2" borderId="9" xfId="1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10" fontId="4" fillId="2" borderId="6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0" fontId="4" fillId="2" borderId="0" xfId="1" applyNumberFormat="1" applyFont="1" applyFill="1" applyBorder="1"/>
    <xf numFmtId="169" fontId="4" fillId="2" borderId="0" xfId="1" applyNumberFormat="1" applyFont="1" applyFill="1" applyBorder="1"/>
    <xf numFmtId="164" fontId="4" fillId="2" borderId="0" xfId="1" applyNumberFormat="1" applyFont="1" applyFill="1" applyBorder="1"/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168" fontId="4" fillId="2" borderId="0" xfId="0" applyNumberFormat="1" applyFont="1" applyFill="1"/>
    <xf numFmtId="164" fontId="0" fillId="2" borderId="0" xfId="1" applyNumberFormat="1" applyFont="1" applyFill="1"/>
    <xf numFmtId="0" fontId="3" fillId="2" borderId="0" xfId="0" quotePrefix="1" applyFont="1" applyFill="1"/>
    <xf numFmtId="0" fontId="0" fillId="0" borderId="0" xfId="0" applyAlignment="1">
      <alignment horizontal="left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4815-BC24-413B-BD5A-6215B511E23C}">
  <dimension ref="A1:HA71"/>
  <sheetViews>
    <sheetView tabSelected="1" topLeftCell="CZ1" workbookViewId="0">
      <selection activeCell="DL1" sqref="DL1:DL1048576"/>
    </sheetView>
  </sheetViews>
  <sheetFormatPr baseColWidth="10" defaultColWidth="10.5" defaultRowHeight="14.25" x14ac:dyDescent="0.2"/>
  <cols>
    <col min="1" max="1" width="4.375" customWidth="1"/>
    <col min="2" max="2" width="29.625" bestFit="1" customWidth="1"/>
    <col min="3" max="9" width="8.5" customWidth="1"/>
    <col min="10" max="10" width="4.125" customWidth="1"/>
    <col min="11" max="14" width="8.5" customWidth="1"/>
    <col min="15" max="15" width="10.25" customWidth="1"/>
    <col min="16" max="16" width="10.625" customWidth="1"/>
    <col min="17" max="17" width="9.875" customWidth="1"/>
    <col min="18" max="20" width="8.5" customWidth="1"/>
    <col min="21" max="21" width="10.25" customWidth="1"/>
    <col min="23" max="24" width="10.25" customWidth="1"/>
    <col min="25" max="25" width="4.125" customWidth="1"/>
    <col min="26" max="31" width="9.625" customWidth="1"/>
    <col min="32" max="36" width="10.25" customWidth="1"/>
    <col min="37" max="37" width="4.125" style="1" customWidth="1"/>
    <col min="38" max="40" width="10.25" style="1" customWidth="1"/>
    <col min="41" max="41" width="4.125" style="1" customWidth="1"/>
    <col min="42" max="43" width="10.25" style="1" customWidth="1"/>
    <col min="44" max="44" width="15.125" style="1" customWidth="1"/>
    <col min="45" max="47" width="10.25" style="1" customWidth="1"/>
    <col min="48" max="48" width="3.5" style="1" customWidth="1"/>
    <col min="49" max="53" width="8.75" style="1" customWidth="1"/>
    <col min="54" max="54" width="4.125" style="1" customWidth="1"/>
    <col min="55" max="57" width="10.25" style="1" customWidth="1"/>
    <col min="58" max="58" width="4.125" style="1" customWidth="1"/>
    <col min="59" max="60" width="10.25" style="1" customWidth="1"/>
    <col min="61" max="61" width="4.125" style="1" customWidth="1"/>
    <col min="62" max="63" width="10.25" style="1" customWidth="1"/>
    <col min="64" max="64" width="4.125" style="1" customWidth="1"/>
    <col min="65" max="66" width="10.25" style="1" customWidth="1"/>
    <col min="67" max="67" width="4.125" style="1" customWidth="1"/>
    <col min="68" max="69" width="10.25" style="1" customWidth="1"/>
    <col min="70" max="70" width="4.125" style="1" customWidth="1"/>
    <col min="71" max="73" width="10.25" style="1" customWidth="1"/>
    <col min="74" max="74" width="10.625" style="1" customWidth="1"/>
    <col min="75" max="76" width="10.25" style="1" customWidth="1"/>
    <col min="77" max="77" width="4.125" style="1" customWidth="1"/>
    <col min="78" max="78" width="9.625" style="1" customWidth="1"/>
    <col min="79" max="79" width="10.375" style="1" customWidth="1"/>
    <col min="80" max="80" width="10.625" style="1" customWidth="1"/>
    <col min="81" max="86" width="9.625" style="1" customWidth="1"/>
    <col min="87" max="87" width="9.875" style="1" customWidth="1"/>
    <col min="88" max="101" width="9.625" style="1" customWidth="1"/>
    <col min="102" max="102" width="4.125" style="1" customWidth="1"/>
    <col min="103" max="103" width="9.625" style="1" customWidth="1"/>
    <col min="104" max="104" width="4.125" style="1" customWidth="1"/>
    <col min="113" max="113" width="4.125" style="1" customWidth="1"/>
    <col min="114" max="114" width="23.125" style="1" customWidth="1"/>
    <col min="115" max="115" width="10.25" customWidth="1"/>
    <col min="116" max="119" width="9.625" customWidth="1"/>
    <col min="120" max="120" width="4" style="118" customWidth="1"/>
    <col min="121" max="123" width="9.125" customWidth="1"/>
    <col min="124" max="124" width="4.125" customWidth="1"/>
    <col min="125" max="125" width="9.625" customWidth="1"/>
    <col min="128" max="128" width="4.125" customWidth="1"/>
    <col min="129" max="137" width="10.75" customWidth="1"/>
    <col min="138" max="138" width="4.125" customWidth="1"/>
    <col min="139" max="147" width="10.75" customWidth="1"/>
    <col min="148" max="148" width="4.125" customWidth="1"/>
    <col min="149" max="150" width="9.125" customWidth="1"/>
    <col min="152" max="152" width="4.125" style="1" customWidth="1"/>
    <col min="153" max="154" width="9.375" customWidth="1"/>
    <col min="156" max="156" width="4.125" style="1" customWidth="1"/>
    <col min="157" max="159" width="10.5" style="1"/>
    <col min="160" max="160" width="4.125" style="1" customWidth="1"/>
    <col min="161" max="163" width="10.5" style="1"/>
    <col min="164" max="164" width="4.125" customWidth="1"/>
    <col min="165" max="165" width="9.625" customWidth="1"/>
    <col min="168" max="168" width="4.125" style="1" customWidth="1"/>
    <col min="169" max="171" width="9.125" customWidth="1"/>
    <col min="172" max="172" width="4.125" style="1" customWidth="1"/>
    <col min="173" max="175" width="8.5" customWidth="1"/>
    <col min="176" max="176" width="4.125" style="1" customWidth="1"/>
    <col min="177" max="177" width="9.125" customWidth="1"/>
    <col min="178" max="179" width="8" style="1" customWidth="1"/>
    <col min="180" max="180" width="4.125" style="1" customWidth="1"/>
    <col min="181" max="182" width="9.125" customWidth="1"/>
    <col min="183" max="183" width="8.5" customWidth="1"/>
    <col min="184" max="184" width="4.125" customWidth="1"/>
    <col min="185" max="187" width="9.125" customWidth="1"/>
    <col min="188" max="188" width="4.125" customWidth="1"/>
    <col min="209" max="209" width="10.5" style="1"/>
  </cols>
  <sheetData>
    <row r="1" spans="1:190" ht="15.75" x14ac:dyDescent="0.25">
      <c r="A1" s="1"/>
      <c r="B1" s="2" t="s">
        <v>224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W1" s="5"/>
      <c r="AX1" s="5"/>
      <c r="BJ1" s="6"/>
      <c r="CF1" s="7"/>
      <c r="DA1" s="5"/>
      <c r="DB1" s="1"/>
      <c r="DC1" s="1"/>
      <c r="DD1" s="1"/>
      <c r="DE1" s="1"/>
      <c r="DF1" s="1"/>
      <c r="DG1" s="1"/>
      <c r="DH1" s="1"/>
      <c r="DJ1" s="5"/>
      <c r="DK1" s="1"/>
      <c r="DL1" s="1"/>
      <c r="DM1" s="1"/>
      <c r="DN1" s="1"/>
      <c r="DO1" s="1"/>
      <c r="DP1" s="8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W1" s="1"/>
      <c r="EX1" s="1"/>
      <c r="EY1" s="1"/>
      <c r="FH1" s="1"/>
      <c r="FI1" s="1"/>
      <c r="FJ1" s="1"/>
      <c r="FK1" s="1"/>
      <c r="FM1" s="1"/>
      <c r="FN1" s="1"/>
      <c r="FO1" s="1"/>
      <c r="FQ1" s="1"/>
      <c r="FR1" s="1"/>
      <c r="FS1" s="1"/>
      <c r="FU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15.75" x14ac:dyDescent="0.25">
      <c r="A2" s="1"/>
      <c r="B2" s="2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1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"/>
      <c r="DL2" s="1"/>
      <c r="DM2" s="1"/>
      <c r="DN2" s="1"/>
      <c r="DO2" s="1"/>
      <c r="DP2" s="8"/>
      <c r="DQ2" s="5"/>
      <c r="DR2" s="1"/>
      <c r="DS2" s="1"/>
      <c r="DT2" s="1"/>
      <c r="DU2" s="5"/>
      <c r="DV2" s="1"/>
      <c r="DW2" s="1"/>
      <c r="DX2" s="1"/>
      <c r="DY2" s="5"/>
      <c r="DZ2" s="10"/>
      <c r="EA2" s="10"/>
      <c r="EB2" s="10"/>
      <c r="EC2" s="10"/>
      <c r="ED2" s="10"/>
      <c r="EE2" s="10"/>
      <c r="EF2" s="1"/>
      <c r="EG2" s="1"/>
      <c r="EH2" s="1"/>
      <c r="EI2" s="5"/>
      <c r="EJ2" s="1"/>
      <c r="EK2" s="1"/>
      <c r="EL2" s="1"/>
      <c r="EM2" s="1"/>
      <c r="EN2" s="1"/>
      <c r="EO2" s="1"/>
      <c r="EP2" s="1"/>
      <c r="EQ2" s="1"/>
      <c r="ER2" s="1"/>
      <c r="ES2" s="5"/>
      <c r="ET2" s="1"/>
      <c r="EU2" s="1"/>
      <c r="EW2" s="5"/>
      <c r="EX2" s="1"/>
      <c r="EY2" s="1"/>
      <c r="FA2" s="5"/>
      <c r="FE2" s="5"/>
      <c r="FH2" s="1"/>
      <c r="FI2" s="5"/>
      <c r="FJ2" s="1"/>
      <c r="FK2" s="1"/>
      <c r="FM2" s="5"/>
      <c r="FN2" s="1"/>
      <c r="FO2" s="1"/>
      <c r="FQ2" s="5"/>
      <c r="FR2" s="1"/>
      <c r="FS2" s="1"/>
      <c r="FU2" s="5"/>
      <c r="FY2" s="5"/>
      <c r="FZ2" s="1"/>
      <c r="GA2" s="1"/>
      <c r="GB2" s="1"/>
      <c r="GC2" s="5"/>
      <c r="GD2" s="1"/>
      <c r="GE2" s="1"/>
      <c r="GF2" s="1"/>
      <c r="GG2" s="5"/>
      <c r="GH2" s="1"/>
    </row>
    <row r="3" spans="1:190" x14ac:dyDescent="0.2">
      <c r="A3" s="1"/>
      <c r="B3" s="1"/>
      <c r="C3" s="10" t="s">
        <v>0</v>
      </c>
      <c r="D3" s="10"/>
      <c r="E3" s="10"/>
      <c r="F3" s="10"/>
      <c r="G3" s="10"/>
      <c r="H3" s="10"/>
      <c r="I3" s="10"/>
      <c r="J3" s="10"/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 t="s">
        <v>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 t="s">
        <v>3</v>
      </c>
      <c r="AM3" s="10"/>
      <c r="AN3" s="10"/>
      <c r="AO3" s="10"/>
      <c r="AP3" s="10" t="s">
        <v>4</v>
      </c>
      <c r="AQ3" s="10"/>
      <c r="AR3" s="10"/>
      <c r="AS3" s="10"/>
      <c r="AT3" s="10"/>
      <c r="AU3" s="10"/>
      <c r="AV3" s="10"/>
      <c r="AW3" s="10" t="s">
        <v>236</v>
      </c>
      <c r="AX3" s="10"/>
      <c r="AY3" s="10"/>
      <c r="AZ3" s="10"/>
      <c r="BA3" s="10"/>
      <c r="BB3" s="10"/>
      <c r="BC3" s="10" t="s">
        <v>5</v>
      </c>
      <c r="BD3" s="10"/>
      <c r="BE3" s="10"/>
      <c r="BF3" s="10"/>
      <c r="BG3" s="10" t="s">
        <v>6</v>
      </c>
      <c r="BH3" s="10"/>
      <c r="BI3" s="10"/>
      <c r="BJ3" s="10" t="s">
        <v>7</v>
      </c>
      <c r="BK3" s="10"/>
      <c r="BL3" s="10"/>
      <c r="BM3" s="10" t="s">
        <v>8</v>
      </c>
      <c r="BN3" s="10"/>
      <c r="BO3" s="10"/>
      <c r="BP3" s="10" t="s">
        <v>9</v>
      </c>
      <c r="BQ3" s="10"/>
      <c r="BR3" s="10"/>
      <c r="BS3" s="10" t="s">
        <v>10</v>
      </c>
      <c r="BT3" s="10"/>
      <c r="BU3" s="10"/>
      <c r="BV3" s="11"/>
      <c r="BW3" s="10"/>
      <c r="BX3" s="10"/>
      <c r="BY3" s="10"/>
      <c r="BZ3" s="10" t="s">
        <v>11</v>
      </c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 t="s">
        <v>12</v>
      </c>
      <c r="DB3" s="10"/>
      <c r="DC3" s="10"/>
      <c r="DD3" s="10"/>
      <c r="DE3" s="10"/>
      <c r="DF3" s="10"/>
      <c r="DG3" s="10"/>
      <c r="DH3" s="10"/>
      <c r="DI3" s="10"/>
      <c r="DJ3" s="10" t="s">
        <v>13</v>
      </c>
      <c r="DK3" s="1"/>
      <c r="DL3" s="1"/>
      <c r="DM3" s="1"/>
      <c r="DN3" s="1"/>
      <c r="DO3" s="1"/>
      <c r="DP3" s="8"/>
      <c r="DQ3" s="1"/>
      <c r="DR3" s="1"/>
      <c r="DS3" s="1"/>
      <c r="DT3" s="1"/>
      <c r="DU3" s="1"/>
      <c r="DV3" s="1"/>
      <c r="DW3" s="1"/>
      <c r="DX3" s="1"/>
      <c r="DY3" s="10" t="s">
        <v>14</v>
      </c>
      <c r="DZ3" s="10"/>
      <c r="EA3" s="10"/>
      <c r="EB3" s="10"/>
      <c r="EC3" s="10"/>
      <c r="ED3" s="10"/>
      <c r="EE3" s="10"/>
      <c r="EF3" s="1"/>
      <c r="EG3" s="1"/>
      <c r="EH3" s="1"/>
      <c r="EI3" s="10" t="s">
        <v>14</v>
      </c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W3" s="1"/>
      <c r="EX3" s="1"/>
      <c r="EY3" s="1"/>
      <c r="FH3" s="1"/>
      <c r="FI3" s="1"/>
      <c r="FJ3" s="1"/>
      <c r="FK3" s="1"/>
      <c r="FM3" s="1"/>
      <c r="FN3" s="1"/>
      <c r="FO3" s="1"/>
      <c r="FQ3" s="1"/>
      <c r="FR3" s="1"/>
      <c r="FS3" s="1"/>
      <c r="FU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9" customHeight="1" x14ac:dyDescent="0.2">
      <c r="A4" s="1"/>
      <c r="B4" s="12" t="s">
        <v>15</v>
      </c>
      <c r="C4" s="13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5" t="s">
        <v>22</v>
      </c>
      <c r="J4" s="16"/>
      <c r="K4" s="13" t="s">
        <v>23</v>
      </c>
      <c r="L4" s="14" t="s">
        <v>24</v>
      </c>
      <c r="M4" s="14" t="s">
        <v>25</v>
      </c>
      <c r="N4" s="17" t="s">
        <v>26</v>
      </c>
      <c r="O4" s="14" t="s">
        <v>27</v>
      </c>
      <c r="P4" s="17" t="s">
        <v>28</v>
      </c>
      <c r="Q4" s="14" t="s">
        <v>29</v>
      </c>
      <c r="R4" s="17" t="s">
        <v>30</v>
      </c>
      <c r="S4" s="14" t="s">
        <v>31</v>
      </c>
      <c r="T4" s="14" t="s">
        <v>32</v>
      </c>
      <c r="U4" s="14" t="s">
        <v>33</v>
      </c>
      <c r="V4" s="17" t="s">
        <v>34</v>
      </c>
      <c r="W4" s="14" t="s">
        <v>35</v>
      </c>
      <c r="X4" s="18" t="s">
        <v>36</v>
      </c>
      <c r="Y4" s="19"/>
      <c r="Z4" s="13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5" t="s">
        <v>47</v>
      </c>
      <c r="AK4" s="20"/>
      <c r="AL4" s="21" t="s">
        <v>48</v>
      </c>
      <c r="AM4" s="14" t="s">
        <v>49</v>
      </c>
      <c r="AN4" s="22" t="s">
        <v>50</v>
      </c>
      <c r="AO4" s="19"/>
      <c r="AP4" s="23" t="s">
        <v>51</v>
      </c>
      <c r="AQ4" s="15" t="s">
        <v>52</v>
      </c>
      <c r="AR4" s="15" t="s">
        <v>53</v>
      </c>
      <c r="AS4" s="15" t="s">
        <v>54</v>
      </c>
      <c r="AT4" s="23" t="s">
        <v>55</v>
      </c>
      <c r="AU4" s="23" t="s">
        <v>56</v>
      </c>
      <c r="AV4" s="20"/>
      <c r="AW4" s="13" t="s">
        <v>57</v>
      </c>
      <c r="AX4" s="14" t="s">
        <v>58</v>
      </c>
      <c r="AY4" s="14" t="s">
        <v>59</v>
      </c>
      <c r="AZ4" s="14" t="s">
        <v>60</v>
      </c>
      <c r="BA4" s="15" t="s">
        <v>61</v>
      </c>
      <c r="BB4" s="20"/>
      <c r="BC4" s="14" t="s">
        <v>62</v>
      </c>
      <c r="BD4" s="14" t="s">
        <v>63</v>
      </c>
      <c r="BE4" s="15" t="s">
        <v>64</v>
      </c>
      <c r="BF4" s="19"/>
      <c r="BG4" s="13" t="s">
        <v>65</v>
      </c>
      <c r="BH4" s="15" t="s">
        <v>66</v>
      </c>
      <c r="BI4" s="20"/>
      <c r="BJ4" s="15" t="s">
        <v>67</v>
      </c>
      <c r="BK4" s="15" t="s">
        <v>68</v>
      </c>
      <c r="BL4" s="20"/>
      <c r="BM4" s="15" t="s">
        <v>67</v>
      </c>
      <c r="BN4" s="15" t="s">
        <v>68</v>
      </c>
      <c r="BO4" s="20"/>
      <c r="BP4" s="15" t="s">
        <v>67</v>
      </c>
      <c r="BQ4" s="15" t="s">
        <v>68</v>
      </c>
      <c r="BR4" s="20"/>
      <c r="BS4" s="23" t="s">
        <v>69</v>
      </c>
      <c r="BT4" s="15" t="s">
        <v>70</v>
      </c>
      <c r="BU4" s="15" t="s">
        <v>71</v>
      </c>
      <c r="BV4" s="24" t="s">
        <v>72</v>
      </c>
      <c r="BW4" s="22" t="s">
        <v>73</v>
      </c>
      <c r="BX4" s="22" t="s">
        <v>74</v>
      </c>
      <c r="BY4" s="19"/>
      <c r="BZ4" s="21" t="s">
        <v>75</v>
      </c>
      <c r="CA4" s="25" t="s">
        <v>76</v>
      </c>
      <c r="CB4" s="17" t="s">
        <v>77</v>
      </c>
      <c r="CC4" s="14" t="s">
        <v>78</v>
      </c>
      <c r="CD4" s="14" t="s">
        <v>79</v>
      </c>
      <c r="CE4" s="14" t="s">
        <v>80</v>
      </c>
      <c r="CF4" s="17" t="s">
        <v>81</v>
      </c>
      <c r="CG4" s="14" t="s">
        <v>82</v>
      </c>
      <c r="CH4" s="26" t="s">
        <v>83</v>
      </c>
      <c r="CI4" s="17" t="s">
        <v>84</v>
      </c>
      <c r="CJ4" s="14" t="s">
        <v>85</v>
      </c>
      <c r="CK4" s="14" t="s">
        <v>86</v>
      </c>
      <c r="CL4" s="14" t="s">
        <v>87</v>
      </c>
      <c r="CM4" s="14" t="s">
        <v>88</v>
      </c>
      <c r="CN4" s="17" t="s">
        <v>16</v>
      </c>
      <c r="CO4" s="14" t="s">
        <v>89</v>
      </c>
      <c r="CP4" s="14" t="s">
        <v>90</v>
      </c>
      <c r="CQ4" s="17" t="s">
        <v>91</v>
      </c>
      <c r="CR4" s="14" t="s">
        <v>92</v>
      </c>
      <c r="CS4" s="14" t="s">
        <v>93</v>
      </c>
      <c r="CT4" s="17" t="s">
        <v>94</v>
      </c>
      <c r="CU4" s="14" t="s">
        <v>95</v>
      </c>
      <c r="CV4" s="14" t="s">
        <v>96</v>
      </c>
      <c r="CW4" s="15" t="s">
        <v>97</v>
      </c>
      <c r="CX4" s="19"/>
      <c r="CY4" s="24" t="s">
        <v>98</v>
      </c>
      <c r="CZ4" s="19"/>
      <c r="DA4" s="27">
        <v>44561</v>
      </c>
      <c r="DB4" s="24" t="s">
        <v>99</v>
      </c>
      <c r="DC4" s="24" t="s">
        <v>100</v>
      </c>
      <c r="DD4" s="24" t="s">
        <v>101</v>
      </c>
      <c r="DE4" s="24" t="s">
        <v>102</v>
      </c>
      <c r="DF4" s="23" t="s">
        <v>237</v>
      </c>
      <c r="DG4" s="15" t="s">
        <v>103</v>
      </c>
      <c r="DH4" s="15" t="s">
        <v>104</v>
      </c>
      <c r="DI4" s="19"/>
      <c r="DJ4" s="23" t="s">
        <v>105</v>
      </c>
      <c r="DK4" s="28" t="s">
        <v>106</v>
      </c>
      <c r="DL4" s="23" t="s">
        <v>107</v>
      </c>
      <c r="DM4" s="23" t="s">
        <v>108</v>
      </c>
      <c r="DN4" s="23" t="s">
        <v>109</v>
      </c>
      <c r="DO4" s="24" t="s">
        <v>110</v>
      </c>
      <c r="DP4" s="29"/>
      <c r="DQ4" s="23" t="s">
        <v>111</v>
      </c>
      <c r="DR4" s="23" t="s">
        <v>112</v>
      </c>
      <c r="DS4" s="23" t="s">
        <v>113</v>
      </c>
      <c r="DT4" s="19"/>
      <c r="DU4" s="23" t="s">
        <v>114</v>
      </c>
      <c r="DV4" s="23" t="s">
        <v>115</v>
      </c>
      <c r="DW4" s="23" t="s">
        <v>116</v>
      </c>
      <c r="DX4" s="19"/>
      <c r="DY4" s="21" t="s">
        <v>117</v>
      </c>
      <c r="DZ4" s="25" t="s">
        <v>118</v>
      </c>
      <c r="EA4" s="25" t="s">
        <v>119</v>
      </c>
      <c r="EB4" s="25" t="s">
        <v>120</v>
      </c>
      <c r="EC4" s="25" t="s">
        <v>121</v>
      </c>
      <c r="ED4" s="25" t="s">
        <v>122</v>
      </c>
      <c r="EE4" s="25" t="s">
        <v>123</v>
      </c>
      <c r="EF4" s="22" t="s">
        <v>124</v>
      </c>
      <c r="EG4" s="15" t="s">
        <v>125</v>
      </c>
      <c r="EH4" s="19"/>
      <c r="EI4" s="21" t="s">
        <v>117</v>
      </c>
      <c r="EJ4" s="25" t="s">
        <v>118</v>
      </c>
      <c r="EK4" s="25" t="s">
        <v>119</v>
      </c>
      <c r="EL4" s="25" t="s">
        <v>120</v>
      </c>
      <c r="EM4" s="25" t="s">
        <v>121</v>
      </c>
      <c r="EN4" s="25" t="s">
        <v>122</v>
      </c>
      <c r="EO4" s="25" t="s">
        <v>123</v>
      </c>
      <c r="EP4" s="22" t="s">
        <v>124</v>
      </c>
      <c r="EQ4" s="22" t="s">
        <v>125</v>
      </c>
      <c r="ER4" s="19"/>
      <c r="ES4" s="23" t="s">
        <v>126</v>
      </c>
      <c r="ET4" s="23" t="s">
        <v>127</v>
      </c>
      <c r="EU4" s="23" t="s">
        <v>128</v>
      </c>
      <c r="EW4" s="23" t="s">
        <v>129</v>
      </c>
      <c r="EX4" s="23" t="s">
        <v>130</v>
      </c>
      <c r="EY4" s="23" t="s">
        <v>131</v>
      </c>
      <c r="FA4" s="23" t="s">
        <v>132</v>
      </c>
      <c r="FB4" s="23" t="s">
        <v>133</v>
      </c>
      <c r="FC4" s="15" t="s">
        <v>134</v>
      </c>
      <c r="FE4" s="23" t="s">
        <v>132</v>
      </c>
      <c r="FF4" s="23" t="s">
        <v>133</v>
      </c>
      <c r="FG4" s="15" t="s">
        <v>134</v>
      </c>
      <c r="FH4" s="19"/>
      <c r="FI4" s="23" t="s">
        <v>135</v>
      </c>
      <c r="FJ4" s="23" t="s">
        <v>136</v>
      </c>
      <c r="FK4" s="23" t="s">
        <v>137</v>
      </c>
      <c r="FM4" s="23" t="s">
        <v>138</v>
      </c>
      <c r="FN4" s="15" t="s">
        <v>139</v>
      </c>
      <c r="FO4" s="15" t="s">
        <v>140</v>
      </c>
      <c r="FQ4" s="23" t="s">
        <v>141</v>
      </c>
      <c r="FR4" s="15" t="s">
        <v>142</v>
      </c>
      <c r="FS4" s="23" t="s">
        <v>143</v>
      </c>
      <c r="FU4" s="23" t="s">
        <v>144</v>
      </c>
      <c r="FV4" s="23" t="s">
        <v>145</v>
      </c>
      <c r="FW4" s="23" t="s">
        <v>146</v>
      </c>
      <c r="FY4" s="23" t="s">
        <v>147</v>
      </c>
      <c r="FZ4" s="23" t="s">
        <v>148</v>
      </c>
      <c r="GA4" s="23" t="s">
        <v>149</v>
      </c>
      <c r="GB4" s="19"/>
      <c r="GC4" s="23" t="s">
        <v>150</v>
      </c>
      <c r="GD4" s="23" t="s">
        <v>151</v>
      </c>
      <c r="GE4" s="23" t="s">
        <v>152</v>
      </c>
      <c r="GF4" s="19"/>
      <c r="GG4" s="23" t="s">
        <v>153</v>
      </c>
      <c r="GH4" s="1"/>
    </row>
    <row r="5" spans="1:190" x14ac:dyDescent="0.2">
      <c r="A5" s="1"/>
      <c r="B5" s="30" t="s">
        <v>154</v>
      </c>
      <c r="C5" s="31">
        <v>4659.4219999999996</v>
      </c>
      <c r="D5" s="32">
        <v>4320.4794999999995</v>
      </c>
      <c r="E5" s="32">
        <v>3907.4690000000001</v>
      </c>
      <c r="F5" s="32">
        <v>1368.8979999999999</v>
      </c>
      <c r="G5" s="32">
        <v>3182.3560000000002</v>
      </c>
      <c r="H5" s="32">
        <f t="shared" ref="H5:H65" si="0">C5+F5</f>
        <v>6028.32</v>
      </c>
      <c r="I5" s="33">
        <f t="shared" ref="I5:I65" si="1">E5+F5</f>
        <v>5276.3670000000002</v>
      </c>
      <c r="J5" s="32"/>
      <c r="K5" s="34">
        <v>42.064</v>
      </c>
      <c r="L5" s="35">
        <v>12.12</v>
      </c>
      <c r="M5" s="35">
        <v>0.155</v>
      </c>
      <c r="N5" s="36">
        <f t="shared" ref="N5:N66" si="2">K5+L5+M5</f>
        <v>54.338999999999999</v>
      </c>
      <c r="O5" s="35">
        <v>29.895000000000003</v>
      </c>
      <c r="P5" s="36">
        <f t="shared" ref="P5:P66" si="3">N5-O5</f>
        <v>24.443999999999996</v>
      </c>
      <c r="Q5" s="35">
        <v>-1.252</v>
      </c>
      <c r="R5" s="36">
        <f t="shared" ref="R5:R66" si="4">P5-Q5</f>
        <v>25.695999999999994</v>
      </c>
      <c r="S5" s="35">
        <v>4.718</v>
      </c>
      <c r="T5" s="35">
        <v>0.81299999999999994</v>
      </c>
      <c r="U5" s="35">
        <v>0</v>
      </c>
      <c r="V5" s="36">
        <f t="shared" ref="V5:V66" si="5">R5+S5+T5+U5</f>
        <v>31.226999999999993</v>
      </c>
      <c r="W5" s="35">
        <v>7.3439999999999994</v>
      </c>
      <c r="X5" s="37">
        <f t="shared" ref="X5:X66" si="6">V5-W5</f>
        <v>23.882999999999996</v>
      </c>
      <c r="Y5" s="35"/>
      <c r="Z5" s="38">
        <f t="shared" ref="Z5:Z66" si="7">K5/D5*2</f>
        <v>1.9471912781903029E-2</v>
      </c>
      <c r="AA5" s="39">
        <f t="shared" ref="AA5:AA66" si="8">L5/D5*2</f>
        <v>5.610488372876205E-3</v>
      </c>
      <c r="AB5" s="6">
        <f t="shared" ref="AB5:AB66" si="9">O5/(N5+S5+T5)</f>
        <v>0.49933188575246368</v>
      </c>
      <c r="AC5" s="6">
        <f t="shared" ref="AC5:AC66" si="10">O5/(N5+S5)</f>
        <v>0.50620586890631092</v>
      </c>
      <c r="AD5" s="6">
        <f t="shared" ref="AD5:AD66" si="11">O5/N5</f>
        <v>0.55015734555291784</v>
      </c>
      <c r="AE5" s="39">
        <f t="shared" ref="AE5:AE66" si="12">O5/D5*2</f>
        <v>1.3838741741512723E-2</v>
      </c>
      <c r="AF5" s="39">
        <f t="shared" ref="AF5:AF66" si="13">X5/D5*2</f>
        <v>1.1055717311006798E-2</v>
      </c>
      <c r="AG5" s="39">
        <f>X5/DU5*2</f>
        <v>2.2140298369791558E-2</v>
      </c>
      <c r="AH5" s="39">
        <f>(P5+S5+T5)/DU5*2</f>
        <v>2.7787775557279317E-2</v>
      </c>
      <c r="AI5" s="39">
        <f>R5/DU5*2</f>
        <v>2.3821006863047514E-2</v>
      </c>
      <c r="AJ5" s="40">
        <f>X5/FI5*2</f>
        <v>9.8004255345341573E-2</v>
      </c>
      <c r="AK5" s="41"/>
      <c r="AL5" s="42">
        <f t="shared" ref="AL5:AL66" si="14">(FO5-FN5)/FN5</f>
        <v>0.19137743837945767</v>
      </c>
      <c r="AM5" s="6">
        <f t="shared" ref="AM5:AM66" si="15">(FW5-FV5)/FV5</f>
        <v>0.12096437871429053</v>
      </c>
      <c r="AN5" s="43">
        <f t="shared" ref="AN5:AN66" si="16">(GA5-FZ5)/FZ5</f>
        <v>0.16533874900122383</v>
      </c>
      <c r="AO5" s="35"/>
      <c r="AP5" s="42">
        <f t="shared" ref="AP5:AP66" si="17">G5/E5</f>
        <v>0.81442898203415059</v>
      </c>
      <c r="AQ5" s="44">
        <f t="shared" ref="AQ5:AQ66" si="18">CP5/(CP5+CO5+CR5+CU5)</f>
        <v>0.77548153917083928</v>
      </c>
      <c r="AR5" s="44">
        <f t="shared" ref="AR5:AR66" si="19">((CO5+CR5+CU5)-CY5)/CN5</f>
        <v>7.2391597069336081E-2</v>
      </c>
      <c r="AS5" s="44">
        <f t="shared" ref="AS5:AS66" si="20">CY5/CW5</f>
        <v>0.12534966783433651</v>
      </c>
      <c r="AT5" s="45">
        <v>1.56</v>
      </c>
      <c r="AU5" s="46">
        <v>1.26</v>
      </c>
      <c r="AV5" s="35"/>
      <c r="AW5" s="47">
        <f>FK5/C5</f>
        <v>0.10877765525423541</v>
      </c>
      <c r="AX5" s="6">
        <v>9.2600000000000002E-2</v>
      </c>
      <c r="AY5" s="44">
        <f t="shared" ref="AY5:AY66" si="21">(DQ5)/DW5</f>
        <v>0.17509535421242212</v>
      </c>
      <c r="AZ5" s="44">
        <f t="shared" ref="AZ5:AZ66" si="22">(DR5)/DW5</f>
        <v>0.1928</v>
      </c>
      <c r="BA5" s="43">
        <f t="shared" ref="BA5:BA66" si="23">(DS5)/DW5</f>
        <v>0.21719999999999998</v>
      </c>
      <c r="BB5" s="6"/>
      <c r="BC5" s="42">
        <v>0.16670000000000001</v>
      </c>
      <c r="BD5" s="44">
        <v>0.18390000000000001</v>
      </c>
      <c r="BE5" s="43">
        <v>0.2072</v>
      </c>
      <c r="BF5" s="6"/>
      <c r="BG5" s="42">
        <v>2.9000000000000001E-2</v>
      </c>
      <c r="BH5" s="43"/>
      <c r="BI5" s="6"/>
      <c r="BJ5" s="42">
        <f>AY5-(4.5%+2.5%+3%+1%+BG5)</f>
        <v>3.6095354212422104E-2</v>
      </c>
      <c r="BK5" s="43"/>
      <c r="BL5" s="6"/>
      <c r="BM5" s="42">
        <f>AZ5-(6%+2.5%+3%+1%+BG5)</f>
        <v>3.8800000000000001E-2</v>
      </c>
      <c r="BN5" s="43"/>
      <c r="BO5" s="6"/>
      <c r="BP5" s="42">
        <f>BA5-(8%+2.5%+3%+1%+BG5)</f>
        <v>4.3199999999999961E-2</v>
      </c>
      <c r="BQ5" s="40"/>
      <c r="BR5" s="35"/>
      <c r="BS5" s="38">
        <f>Q5/FM5*2</f>
        <v>-6.9678848406764192E-4</v>
      </c>
      <c r="BT5" s="6">
        <f t="shared" ref="BT5:BT66" si="24">Q5/(P5+S5+T5)</f>
        <v>-4.1768140116763976E-2</v>
      </c>
      <c r="BU5" s="39">
        <f>EU5/E5</f>
        <v>1.4945224133575982E-2</v>
      </c>
      <c r="BV5" s="44">
        <f t="shared" ref="BV5:BV66" si="25">EU5/(FK5+EY5)</f>
        <v>0.10935054040491048</v>
      </c>
      <c r="BW5" s="44">
        <f t="shared" ref="BW5:BW66" si="26">FA5/FC5</f>
        <v>0.71595372861563333</v>
      </c>
      <c r="BX5" s="43">
        <f t="shared" ref="BX5:BX66" si="27">(BW5*E5+F5)/(E5+F5)</f>
        <v>0.78964655036315712</v>
      </c>
      <c r="BY5" s="35"/>
      <c r="BZ5" s="48">
        <v>7.5780000000000003</v>
      </c>
      <c r="CA5" s="49">
        <v>200.56200000000001</v>
      </c>
      <c r="CB5" s="50">
        <f t="shared" ref="CB5:CB65" si="28">BZ5+CA5</f>
        <v>208.14000000000001</v>
      </c>
      <c r="CC5" s="51">
        <v>3907.4690000000001</v>
      </c>
      <c r="CD5" s="52">
        <v>13.71</v>
      </c>
      <c r="CE5" s="52">
        <v>13.493</v>
      </c>
      <c r="CF5" s="50">
        <f t="shared" ref="CF5:CF65" si="29">CC5-CD5-CE5</f>
        <v>3880.2660000000001</v>
      </c>
      <c r="CG5" s="52">
        <v>375.91699999999997</v>
      </c>
      <c r="CH5" s="52">
        <v>133.86699999999999</v>
      </c>
      <c r="CI5" s="50">
        <f t="shared" ref="CI5:CI65" si="30">CG5+CH5</f>
        <v>509.78399999999999</v>
      </c>
      <c r="CJ5" s="52">
        <v>3.3140000000000001</v>
      </c>
      <c r="CK5" s="52">
        <v>0</v>
      </c>
      <c r="CL5" s="52">
        <v>29.446999999999999</v>
      </c>
      <c r="CM5" s="52">
        <v>28.470999999999176</v>
      </c>
      <c r="CN5" s="50">
        <f t="shared" ref="CN5:CN65" si="31">CB5+CF5+CI5+CJ5+CK5+CL5+CM5</f>
        <v>4659.4219999999996</v>
      </c>
      <c r="CO5" s="52">
        <v>114.715</v>
      </c>
      <c r="CP5" s="51">
        <v>3182.3560000000002</v>
      </c>
      <c r="CQ5" s="50">
        <f t="shared" ref="CQ5:CQ65" si="32">CO5+CP5</f>
        <v>3297.0710000000004</v>
      </c>
      <c r="CR5" s="52">
        <v>711.53800000000001</v>
      </c>
      <c r="CS5" s="52">
        <v>48.864999999999213</v>
      </c>
      <c r="CT5" s="50">
        <f t="shared" ref="CT5:CT65" si="33">CR5+CS5</f>
        <v>760.40299999999922</v>
      </c>
      <c r="CU5" s="52">
        <v>95.106999999999999</v>
      </c>
      <c r="CV5" s="52">
        <v>506.84100000000001</v>
      </c>
      <c r="CW5" s="49">
        <f t="shared" ref="CW5:CW65" si="34">CQ5+CT5+CU5+CV5</f>
        <v>4659.4220000000005</v>
      </c>
      <c r="CX5" s="35"/>
      <c r="CY5" s="53">
        <v>584.05700000000002</v>
      </c>
      <c r="CZ5" s="35"/>
      <c r="DA5" s="54">
        <v>225</v>
      </c>
      <c r="DB5" s="51">
        <v>210</v>
      </c>
      <c r="DC5" s="51">
        <v>125</v>
      </c>
      <c r="DD5" s="51">
        <v>50</v>
      </c>
      <c r="DE5" s="51">
        <v>30</v>
      </c>
      <c r="DF5" s="55">
        <v>0</v>
      </c>
      <c r="DG5" s="32">
        <f>DA5+DB5+DC5+DD5+DE5+DF5</f>
        <v>640</v>
      </c>
      <c r="DH5" s="56">
        <f t="shared" ref="DH5:DH66" si="35">DG5/C5</f>
        <v>0.13735609266557097</v>
      </c>
      <c r="DI5" s="35"/>
      <c r="DJ5" s="57" t="s">
        <v>225</v>
      </c>
      <c r="DK5" s="58">
        <v>31.1</v>
      </c>
      <c r="DL5" s="59">
        <v>3</v>
      </c>
      <c r="DM5" s="60" t="s">
        <v>155</v>
      </c>
      <c r="DN5" s="61" t="s">
        <v>156</v>
      </c>
      <c r="DO5" s="56">
        <v>0.2494297486626566</v>
      </c>
      <c r="DP5" s="62"/>
      <c r="DQ5" s="54">
        <v>395.59188319999998</v>
      </c>
      <c r="DR5" s="51">
        <v>435.59188319999998</v>
      </c>
      <c r="DS5" s="55">
        <v>490.71865679999991</v>
      </c>
      <c r="DT5" s="32"/>
      <c r="DU5" s="57">
        <f t="shared" ref="DU5:DU65" si="36">DV5/2+DW5/2</f>
        <v>2157.4234999999999</v>
      </c>
      <c r="DV5" s="51">
        <v>2055.5529999999999</v>
      </c>
      <c r="DW5" s="55">
        <v>2259.2939999999999</v>
      </c>
      <c r="DX5" s="32"/>
      <c r="DY5" s="54">
        <v>354.17</v>
      </c>
      <c r="DZ5" s="51">
        <v>25.78</v>
      </c>
      <c r="EA5" s="51">
        <v>261.24400000000003</v>
      </c>
      <c r="EB5" s="51">
        <v>20.509</v>
      </c>
      <c r="EC5" s="51">
        <v>612.14400000000001</v>
      </c>
      <c r="ED5" s="51">
        <v>23.161000000000001</v>
      </c>
      <c r="EE5" s="51">
        <v>48.412999999999556</v>
      </c>
      <c r="EF5" s="51">
        <v>2125.625</v>
      </c>
      <c r="EG5" s="63">
        <f>DY5+DZ5+EA5+EB5+EC5+ED5+EE5+EF5</f>
        <v>3471.0459999999998</v>
      </c>
      <c r="EH5" s="58"/>
      <c r="EI5" s="42">
        <f>DY5/$EG5</f>
        <v>0.10203552473807609</v>
      </c>
      <c r="EJ5" s="44">
        <f>DZ5/$EG5</f>
        <v>7.4271559639370963E-3</v>
      </c>
      <c r="EK5" s="44">
        <f>EA5/$EG5</f>
        <v>7.5263767751853491E-2</v>
      </c>
      <c r="EL5" s="44">
        <f>EB5/$EG5</f>
        <v>5.908593547881532E-3</v>
      </c>
      <c r="EM5" s="44">
        <f>EC5/$EG5</f>
        <v>0.17635721335873972</v>
      </c>
      <c r="EN5" s="44">
        <f t="shared" ref="EN5:EP20" si="37">ED5/$EG5</f>
        <v>6.672628366204309E-3</v>
      </c>
      <c r="EO5" s="44">
        <f t="shared" si="37"/>
        <v>1.3947668800701448E-2</v>
      </c>
      <c r="EP5" s="44">
        <f t="shared" si="37"/>
        <v>0.61238744747260632</v>
      </c>
      <c r="EQ5" s="56">
        <f>EI5+EJ5+EK5+EL5+EM5+EN5+EO5+EP5</f>
        <v>1</v>
      </c>
      <c r="ER5" s="58"/>
      <c r="ES5" s="48">
        <v>23.172999999999998</v>
      </c>
      <c r="ET5" s="52">
        <v>35.225000000000009</v>
      </c>
      <c r="EU5" s="49">
        <f t="shared" ref="EU5:EU65" si="38">ES5+ET5</f>
        <v>58.39800000000001</v>
      </c>
      <c r="EW5" s="48">
        <f>CD5</f>
        <v>13.71</v>
      </c>
      <c r="EX5" s="52">
        <f>CE5</f>
        <v>13.493</v>
      </c>
      <c r="EY5" s="49">
        <f t="shared" ref="EY5:EY65" si="39">EW5+EX5</f>
        <v>27.203000000000003</v>
      </c>
      <c r="FA5" s="54">
        <f>FE5*E5</f>
        <v>2797.567</v>
      </c>
      <c r="FB5" s="51">
        <f>E5*FF5</f>
        <v>1109.9019999999998</v>
      </c>
      <c r="FC5" s="55">
        <f t="shared" ref="FC5:FC65" si="40">FA5+FB5</f>
        <v>3907.4690000000001</v>
      </c>
      <c r="FE5" s="42">
        <v>0.71595372861563333</v>
      </c>
      <c r="FF5" s="44">
        <v>0.28404627138436667</v>
      </c>
      <c r="FG5" s="43">
        <f t="shared" ref="FG5:FG66" si="41">FE5+FF5</f>
        <v>1</v>
      </c>
      <c r="FH5" s="58"/>
      <c r="FI5" s="64">
        <f t="shared" ref="FI5:FI65" si="42">FJ5/2+FK5/2</f>
        <v>487.387</v>
      </c>
      <c r="FJ5" s="51">
        <v>467.93299999999999</v>
      </c>
      <c r="FK5" s="33">
        <f>CV5</f>
        <v>506.84100000000001</v>
      </c>
      <c r="FM5" s="64">
        <f t="shared" ref="FM5:FM65" si="43">FN5/2+FO5/2</f>
        <v>3593.63</v>
      </c>
      <c r="FN5" s="32">
        <v>3279.7910000000002</v>
      </c>
      <c r="FO5" s="55">
        <f>CC5</f>
        <v>3907.4690000000001</v>
      </c>
      <c r="FQ5" s="64">
        <f t="shared" ref="FQ5:FQ65" si="44">FR5/2+FS5/2</f>
        <v>1398.048</v>
      </c>
      <c r="FR5" s="32">
        <v>1427.1980000000001</v>
      </c>
      <c r="FS5" s="33">
        <v>1368.8979999999999</v>
      </c>
      <c r="FU5" s="64">
        <f t="shared" ref="FU5:FU65" si="45">FV5/2+FW5/2</f>
        <v>4991.6779999999999</v>
      </c>
      <c r="FV5" s="58">
        <f t="shared" ref="FV5:FW35" si="46">FN5+FR5</f>
        <v>4706.9890000000005</v>
      </c>
      <c r="FW5" s="59">
        <f t="shared" si="46"/>
        <v>5276.3670000000002</v>
      </c>
      <c r="FY5" s="64">
        <f t="shared" ref="FY5:FY65" si="47">FZ5/2+GA5/2</f>
        <v>2956.5990000000002</v>
      </c>
      <c r="FZ5" s="32">
        <v>2730.8420000000001</v>
      </c>
      <c r="GA5" s="55">
        <f>G5</f>
        <v>3182.3560000000002</v>
      </c>
      <c r="GB5" s="32"/>
      <c r="GC5" s="57">
        <f t="shared" ref="GC5:GC65" si="48">GD5/2+GE5/2</f>
        <v>4320.4794999999995</v>
      </c>
      <c r="GD5" s="51">
        <v>3981.5369999999998</v>
      </c>
      <c r="GE5" s="55">
        <f>C5</f>
        <v>4659.4219999999996</v>
      </c>
      <c r="GF5" s="32"/>
      <c r="GG5" s="65">
        <f>DW5/C5</f>
        <v>0.48488718128557579</v>
      </c>
      <c r="GH5" s="66"/>
    </row>
    <row r="6" spans="1:190" x14ac:dyDescent="0.2">
      <c r="A6" s="1"/>
      <c r="B6" s="67" t="s">
        <v>157</v>
      </c>
      <c r="C6" s="31">
        <v>4280.97</v>
      </c>
      <c r="D6" s="32">
        <v>4149.9080000000004</v>
      </c>
      <c r="E6" s="32">
        <v>3505.1780000000003</v>
      </c>
      <c r="F6" s="32">
        <v>1387.894</v>
      </c>
      <c r="G6" s="32">
        <v>3145.59</v>
      </c>
      <c r="H6" s="32">
        <f t="shared" si="0"/>
        <v>5668.8640000000005</v>
      </c>
      <c r="I6" s="33">
        <f t="shared" si="1"/>
        <v>4893.0720000000001</v>
      </c>
      <c r="J6" s="32"/>
      <c r="K6" s="34">
        <v>30.804000000000002</v>
      </c>
      <c r="L6" s="35">
        <v>12.11</v>
      </c>
      <c r="M6" s="35">
        <v>0.185</v>
      </c>
      <c r="N6" s="36">
        <f t="shared" si="2"/>
        <v>43.099000000000004</v>
      </c>
      <c r="O6" s="35">
        <v>27.496000000000002</v>
      </c>
      <c r="P6" s="36">
        <f t="shared" si="3"/>
        <v>15.603000000000002</v>
      </c>
      <c r="Q6" s="35">
        <v>-1.5030000000000001</v>
      </c>
      <c r="R6" s="36">
        <f t="shared" si="4"/>
        <v>17.106000000000002</v>
      </c>
      <c r="S6" s="35">
        <v>6.35</v>
      </c>
      <c r="T6" s="35">
        <v>0.46800000000000003</v>
      </c>
      <c r="U6" s="35">
        <v>-1.2</v>
      </c>
      <c r="V6" s="36">
        <f t="shared" si="5"/>
        <v>22.724000000000004</v>
      </c>
      <c r="W6" s="35">
        <v>4.1390000000000002</v>
      </c>
      <c r="X6" s="37">
        <f t="shared" si="6"/>
        <v>18.585000000000004</v>
      </c>
      <c r="Y6" s="35"/>
      <c r="Z6" s="38">
        <f t="shared" si="7"/>
        <v>1.4845630312768379E-2</v>
      </c>
      <c r="AA6" s="39">
        <f t="shared" si="8"/>
        <v>5.8362739607721419E-3</v>
      </c>
      <c r="AB6" s="6">
        <f t="shared" si="9"/>
        <v>0.55083438507923144</v>
      </c>
      <c r="AC6" s="6">
        <f t="shared" si="10"/>
        <v>0.55604764504843374</v>
      </c>
      <c r="AD6" s="6">
        <f t="shared" si="11"/>
        <v>0.63797303881760592</v>
      </c>
      <c r="AE6" s="39">
        <f t="shared" si="12"/>
        <v>1.325137810283987E-2</v>
      </c>
      <c r="AF6" s="39">
        <f t="shared" si="13"/>
        <v>8.9568250669653411E-3</v>
      </c>
      <c r="AG6" s="39">
        <f>X6/DU6*2</f>
        <v>1.9486315149338729E-2</v>
      </c>
      <c r="AH6" s="39">
        <f>(P6+S6+T6)/DU6*2</f>
        <v>2.3508349311989432E-2</v>
      </c>
      <c r="AI6" s="39">
        <f>R6/DU6*2</f>
        <v>1.7935588213321942E-2</v>
      </c>
      <c r="AJ6" s="40">
        <f>X6/FI6*2</f>
        <v>7.6823393002188767E-2</v>
      </c>
      <c r="AK6" s="41"/>
      <c r="AL6" s="47">
        <f t="shared" si="14"/>
        <v>0.11184708866284425</v>
      </c>
      <c r="AM6" s="6">
        <f t="shared" si="15"/>
        <v>8.2247139319850962E-2</v>
      </c>
      <c r="AN6" s="40">
        <f t="shared" si="16"/>
        <v>6.9231388920897571E-2</v>
      </c>
      <c r="AO6" s="35"/>
      <c r="AP6" s="47">
        <f t="shared" si="17"/>
        <v>0.8974123425400935</v>
      </c>
      <c r="AQ6" s="6">
        <f t="shared" si="18"/>
        <v>0.84189883906662843</v>
      </c>
      <c r="AR6" s="6">
        <f t="shared" si="19"/>
        <v>-7.7776765546126326E-3</v>
      </c>
      <c r="AS6" s="6">
        <f t="shared" si="20"/>
        <v>0.14576369374230605</v>
      </c>
      <c r="AT6" s="68">
        <v>1.84</v>
      </c>
      <c r="AU6" s="69">
        <v>1.41</v>
      </c>
      <c r="AV6" s="35"/>
      <c r="AW6" s="47">
        <f>FK6/C6</f>
        <v>0.11670602690511729</v>
      </c>
      <c r="AX6" s="6">
        <v>0.1013</v>
      </c>
      <c r="AY6" s="6">
        <f t="shared" si="21"/>
        <v>0.19965126286398005</v>
      </c>
      <c r="AZ6" s="6">
        <f t="shared" si="22"/>
        <v>0.21958479450273063</v>
      </c>
      <c r="BA6" s="40">
        <f t="shared" si="23"/>
        <v>0.23204325177694976</v>
      </c>
      <c r="BB6" s="6"/>
      <c r="BC6" s="47">
        <v>0.1865</v>
      </c>
      <c r="BD6" s="6">
        <v>0.2054</v>
      </c>
      <c r="BE6" s="40">
        <v>0.21960000000000002</v>
      </c>
      <c r="BF6" s="6"/>
      <c r="BG6" s="47"/>
      <c r="BH6" s="40">
        <v>2.1999999999999999E-2</v>
      </c>
      <c r="BI6" s="6"/>
      <c r="BJ6" s="47"/>
      <c r="BK6" s="40">
        <f>BC6-(4.5%+2.5%+3%+1%+BH6)</f>
        <v>5.4499999999999993E-2</v>
      </c>
      <c r="BL6" s="6"/>
      <c r="BM6" s="47"/>
      <c r="BN6" s="40">
        <f>BD6-(6%+2.5%+3%+1%+BH6)</f>
        <v>5.8400000000000007E-2</v>
      </c>
      <c r="BO6" s="6"/>
      <c r="BP6" s="47"/>
      <c r="BQ6" s="40">
        <f>BE6-(8%+2.5%+3%+1%+BH6)</f>
        <v>5.2600000000000008E-2</v>
      </c>
      <c r="BR6" s="35"/>
      <c r="BS6" s="38">
        <f>Q6/FM6*2</f>
        <v>-9.0300777289624879E-4</v>
      </c>
      <c r="BT6" s="6">
        <f t="shared" si="24"/>
        <v>-6.703536862762588E-2</v>
      </c>
      <c r="BU6" s="39">
        <f>EU6/E6</f>
        <v>7.21047547371346E-3</v>
      </c>
      <c r="BV6" s="6">
        <f t="shared" si="25"/>
        <v>4.9048965515902966E-2</v>
      </c>
      <c r="BW6" s="6">
        <f t="shared" si="26"/>
        <v>0.80729994311273201</v>
      </c>
      <c r="BX6" s="40">
        <f t="shared" si="27"/>
        <v>0.86195829532040402</v>
      </c>
      <c r="BY6" s="35"/>
      <c r="BZ6" s="34">
        <v>4.056</v>
      </c>
      <c r="CA6" s="35">
        <v>198.96199999999999</v>
      </c>
      <c r="CB6" s="36">
        <f t="shared" si="28"/>
        <v>203.018</v>
      </c>
      <c r="CC6" s="32">
        <v>3505.1780000000003</v>
      </c>
      <c r="CD6" s="35">
        <v>7.93</v>
      </c>
      <c r="CE6" s="35">
        <v>7.7360000000000007</v>
      </c>
      <c r="CF6" s="36">
        <f t="shared" si="29"/>
        <v>3489.5120000000006</v>
      </c>
      <c r="CG6" s="35">
        <v>420.07799999999997</v>
      </c>
      <c r="CH6" s="35">
        <v>125.16500000000001</v>
      </c>
      <c r="CI6" s="36">
        <f t="shared" si="30"/>
        <v>545.24299999999994</v>
      </c>
      <c r="CJ6" s="35">
        <v>0</v>
      </c>
      <c r="CK6" s="35">
        <v>0</v>
      </c>
      <c r="CL6" s="35">
        <v>33.893000000000001</v>
      </c>
      <c r="CM6" s="35">
        <v>9.303999999999661</v>
      </c>
      <c r="CN6" s="36">
        <f t="shared" si="31"/>
        <v>4280.9700000000012</v>
      </c>
      <c r="CO6" s="35">
        <v>5.8000000000000003E-2</v>
      </c>
      <c r="CP6" s="32">
        <v>3145.59</v>
      </c>
      <c r="CQ6" s="36">
        <f t="shared" si="32"/>
        <v>3145.6480000000001</v>
      </c>
      <c r="CR6" s="35">
        <v>525.65599999999995</v>
      </c>
      <c r="CS6" s="35">
        <v>45.051000000000158</v>
      </c>
      <c r="CT6" s="36">
        <f t="shared" si="33"/>
        <v>570.70700000000011</v>
      </c>
      <c r="CU6" s="35">
        <v>65</v>
      </c>
      <c r="CV6" s="35">
        <v>499.61500000000001</v>
      </c>
      <c r="CW6" s="70">
        <f t="shared" si="34"/>
        <v>4280.97</v>
      </c>
      <c r="CX6" s="35"/>
      <c r="CY6" s="71">
        <v>624.01</v>
      </c>
      <c r="CZ6" s="35"/>
      <c r="DA6" s="31">
        <v>195</v>
      </c>
      <c r="DB6" s="32">
        <v>200</v>
      </c>
      <c r="DC6" s="32">
        <v>190</v>
      </c>
      <c r="DD6" s="32">
        <v>0</v>
      </c>
      <c r="DE6" s="32">
        <v>0</v>
      </c>
      <c r="DF6" s="33">
        <v>0</v>
      </c>
      <c r="DG6" s="32">
        <f t="shared" ref="DG6:DG65" si="49">DA6+DB6+DC6+DD6+DE6+DF6</f>
        <v>585</v>
      </c>
      <c r="DH6" s="72">
        <f t="shared" si="35"/>
        <v>0.13665127295916579</v>
      </c>
      <c r="DI6" s="35"/>
      <c r="DJ6" s="64" t="s">
        <v>226</v>
      </c>
      <c r="DK6" s="58">
        <v>29.2</v>
      </c>
      <c r="DL6" s="73">
        <v>2</v>
      </c>
      <c r="DM6" s="74" t="s">
        <v>155</v>
      </c>
      <c r="DN6" s="61" t="s">
        <v>158</v>
      </c>
      <c r="DO6" s="72">
        <v>9.4127399402191669E-2</v>
      </c>
      <c r="DP6" s="62"/>
      <c r="DQ6" s="31">
        <v>400.63400000000001</v>
      </c>
      <c r="DR6" s="32">
        <v>440.63400000000001</v>
      </c>
      <c r="DS6" s="33">
        <v>465.63400000000001</v>
      </c>
      <c r="DT6" s="32"/>
      <c r="DU6" s="64">
        <f t="shared" si="36"/>
        <v>1907.4925000000001</v>
      </c>
      <c r="DV6" s="32">
        <v>1808.316</v>
      </c>
      <c r="DW6" s="33">
        <v>2006.6690000000001</v>
      </c>
      <c r="DX6" s="32"/>
      <c r="DY6" s="31">
        <v>201.917</v>
      </c>
      <c r="DZ6" s="32">
        <v>7.1669999999999998</v>
      </c>
      <c r="EA6" s="32">
        <v>86.325000000000003</v>
      </c>
      <c r="EB6" s="32">
        <v>17.28</v>
      </c>
      <c r="EC6" s="32">
        <v>306.43</v>
      </c>
      <c r="ED6" s="32">
        <v>15.06</v>
      </c>
      <c r="EE6" s="32">
        <v>60.133000000000003</v>
      </c>
      <c r="EF6" s="32">
        <v>2742.114</v>
      </c>
      <c r="EG6" s="75">
        <f t="shared" ref="EG6:EG65" si="50">DY6+DZ6+EA6+EB6+EC6+ED6+EE6+EF6</f>
        <v>3436.4259999999999</v>
      </c>
      <c r="EH6" s="58"/>
      <c r="EI6" s="47">
        <f t="shared" ref="EI6:EP43" si="51">DY6/$EG6</f>
        <v>5.8757848997766871E-2</v>
      </c>
      <c r="EJ6" s="6">
        <f t="shared" si="51"/>
        <v>2.0855970709103004E-3</v>
      </c>
      <c r="EK6" s="6">
        <f t="shared" si="51"/>
        <v>2.5120575854099582E-2</v>
      </c>
      <c r="EL6" s="6">
        <f t="shared" si="51"/>
        <v>5.0284801709683264E-3</v>
      </c>
      <c r="EM6" s="6">
        <f t="shared" si="51"/>
        <v>8.9171133031818534E-2</v>
      </c>
      <c r="EN6" s="6">
        <f t="shared" si="37"/>
        <v>4.3824601490036457E-3</v>
      </c>
      <c r="EO6" s="6">
        <f t="shared" si="37"/>
        <v>1.7498703594955922E-2</v>
      </c>
      <c r="EP6" s="6">
        <f t="shared" si="37"/>
        <v>0.79795520113047691</v>
      </c>
      <c r="EQ6" s="72">
        <f t="shared" ref="EQ6:EQ66" si="52">EI6+EJ6+EK6+EL6+EM6+EN6+EO6+EP6</f>
        <v>1</v>
      </c>
      <c r="ER6" s="58"/>
      <c r="ES6" s="34">
        <v>7.2390000000000008</v>
      </c>
      <c r="ET6" s="35">
        <v>18.035</v>
      </c>
      <c r="EU6" s="70">
        <f t="shared" si="38"/>
        <v>25.274000000000001</v>
      </c>
      <c r="EW6" s="34">
        <f>CD6</f>
        <v>7.93</v>
      </c>
      <c r="EX6" s="35">
        <f>CE6</f>
        <v>7.7360000000000007</v>
      </c>
      <c r="EY6" s="70">
        <f t="shared" si="39"/>
        <v>15.666</v>
      </c>
      <c r="FA6" s="31">
        <f>FE6*E6</f>
        <v>2829.73</v>
      </c>
      <c r="FB6" s="32">
        <f>E6*FF6</f>
        <v>675.44800000000032</v>
      </c>
      <c r="FC6" s="33">
        <f t="shared" si="40"/>
        <v>3505.1780000000003</v>
      </c>
      <c r="FE6" s="47">
        <v>0.80729994311273201</v>
      </c>
      <c r="FF6" s="6">
        <v>0.19270005688726799</v>
      </c>
      <c r="FG6" s="40">
        <f t="shared" si="41"/>
        <v>1</v>
      </c>
      <c r="FH6" s="58"/>
      <c r="FI6" s="64">
        <f t="shared" si="42"/>
        <v>483.83699999999999</v>
      </c>
      <c r="FJ6" s="32">
        <v>468.05900000000003</v>
      </c>
      <c r="FK6" s="33">
        <f>CV6</f>
        <v>499.61500000000001</v>
      </c>
      <c r="FM6" s="64">
        <f t="shared" si="43"/>
        <v>3328.875</v>
      </c>
      <c r="FN6" s="32">
        <v>3152.5720000000001</v>
      </c>
      <c r="FO6" s="33">
        <f>CC6</f>
        <v>3505.1780000000003</v>
      </c>
      <c r="FQ6" s="64">
        <f t="shared" si="44"/>
        <v>1378.2685000000001</v>
      </c>
      <c r="FR6" s="32">
        <v>1368.643</v>
      </c>
      <c r="FS6" s="33">
        <v>1387.894</v>
      </c>
      <c r="FU6" s="64">
        <f t="shared" si="45"/>
        <v>4707.1435000000001</v>
      </c>
      <c r="FV6" s="58">
        <f t="shared" si="46"/>
        <v>4521.2150000000001</v>
      </c>
      <c r="FW6" s="73">
        <f t="shared" si="46"/>
        <v>4893.0720000000001</v>
      </c>
      <c r="FY6" s="64">
        <f t="shared" si="47"/>
        <v>3043.7534999999998</v>
      </c>
      <c r="FZ6" s="32">
        <v>2941.9169999999999</v>
      </c>
      <c r="GA6" s="33">
        <f>G6</f>
        <v>3145.59</v>
      </c>
      <c r="GB6" s="32"/>
      <c r="GC6" s="64">
        <f t="shared" si="48"/>
        <v>4149.9080000000004</v>
      </c>
      <c r="GD6" s="32">
        <v>4018.846</v>
      </c>
      <c r="GE6" s="33">
        <f>C6</f>
        <v>4280.97</v>
      </c>
      <c r="GF6" s="32"/>
      <c r="GG6" s="76">
        <f>DW6/C6</f>
        <v>0.46874166368836967</v>
      </c>
      <c r="GH6" s="66"/>
    </row>
    <row r="7" spans="1:190" x14ac:dyDescent="0.2">
      <c r="A7" s="1"/>
      <c r="B7" s="77" t="s">
        <v>159</v>
      </c>
      <c r="C7" s="31">
        <v>3684.741</v>
      </c>
      <c r="D7" s="32">
        <v>3539.3910000000001</v>
      </c>
      <c r="E7" s="32">
        <v>2879.6440000000002</v>
      </c>
      <c r="F7" s="32">
        <v>1335.356</v>
      </c>
      <c r="G7" s="32">
        <v>2752.4</v>
      </c>
      <c r="H7" s="32">
        <f t="shared" si="0"/>
        <v>5020.0969999999998</v>
      </c>
      <c r="I7" s="33">
        <f t="shared" si="1"/>
        <v>4215</v>
      </c>
      <c r="J7" s="32"/>
      <c r="K7" s="34">
        <v>25.952999999999999</v>
      </c>
      <c r="L7" s="35">
        <v>10.544</v>
      </c>
      <c r="M7" s="35">
        <v>2.3E-2</v>
      </c>
      <c r="N7" s="36">
        <f t="shared" si="2"/>
        <v>36.520000000000003</v>
      </c>
      <c r="O7" s="35">
        <v>22.131</v>
      </c>
      <c r="P7" s="36">
        <f t="shared" si="3"/>
        <v>14.389000000000003</v>
      </c>
      <c r="Q7" s="35">
        <v>-0.19600000000000006</v>
      </c>
      <c r="R7" s="36">
        <f t="shared" si="4"/>
        <v>14.585000000000003</v>
      </c>
      <c r="S7" s="35">
        <v>5.0789999999999997</v>
      </c>
      <c r="T7" s="35">
        <v>-7.4999999999999956E-2</v>
      </c>
      <c r="U7" s="35">
        <v>-0.35499999999999998</v>
      </c>
      <c r="V7" s="36">
        <f t="shared" si="5"/>
        <v>19.234000000000002</v>
      </c>
      <c r="W7" s="35">
        <v>3.75</v>
      </c>
      <c r="X7" s="37">
        <f t="shared" si="6"/>
        <v>15.484000000000002</v>
      </c>
      <c r="Y7" s="35"/>
      <c r="Z7" s="38">
        <f t="shared" si="7"/>
        <v>1.4665234781915872E-2</v>
      </c>
      <c r="AA7" s="39">
        <f t="shared" si="8"/>
        <v>5.9580871398497654E-3</v>
      </c>
      <c r="AB7" s="6">
        <f t="shared" si="9"/>
        <v>0.53296888546382815</v>
      </c>
      <c r="AC7" s="6">
        <f t="shared" si="10"/>
        <v>0.53200798096108071</v>
      </c>
      <c r="AD7" s="6">
        <f t="shared" si="11"/>
        <v>0.60599671412924416</v>
      </c>
      <c r="AE7" s="39">
        <f t="shared" si="12"/>
        <v>1.2505541207512818E-2</v>
      </c>
      <c r="AF7" s="39">
        <f t="shared" si="13"/>
        <v>8.7495278142482712E-3</v>
      </c>
      <c r="AG7" s="39">
        <f>X7/DU7*2</f>
        <v>1.7816915771520263E-2</v>
      </c>
      <c r="AH7" s="39">
        <f>(P7+S7+T7)/DU7*2</f>
        <v>2.2314870030811968E-2</v>
      </c>
      <c r="AI7" s="39">
        <f>R7/DU7*2</f>
        <v>1.6782466838518667E-2</v>
      </c>
      <c r="AJ7" s="40">
        <f>X7/FI7*2</f>
        <v>7.5287207519968688E-2</v>
      </c>
      <c r="AK7" s="41"/>
      <c r="AL7" s="47">
        <f t="shared" si="14"/>
        <v>8.5857037544000675E-2</v>
      </c>
      <c r="AM7" s="6">
        <f t="shared" si="15"/>
        <v>7.5893776739406338E-2</v>
      </c>
      <c r="AN7" s="40">
        <f t="shared" si="16"/>
        <v>0.1262400343060473</v>
      </c>
      <c r="AO7" s="35"/>
      <c r="AP7" s="47">
        <f t="shared" si="17"/>
        <v>0.95581259350114112</v>
      </c>
      <c r="AQ7" s="6">
        <f t="shared" si="18"/>
        <v>0.85255458173747789</v>
      </c>
      <c r="AR7" s="6">
        <f t="shared" si="19"/>
        <v>-4.9203186872564461E-2</v>
      </c>
      <c r="AS7" s="6">
        <f t="shared" si="20"/>
        <v>0.17838865743888105</v>
      </c>
      <c r="AT7" s="68">
        <v>2.16</v>
      </c>
      <c r="AU7" s="69">
        <v>1.33</v>
      </c>
      <c r="AV7" s="35"/>
      <c r="AW7" s="47">
        <f>FK7/C7</f>
        <v>0.11566837397798109</v>
      </c>
      <c r="AX7" s="6">
        <v>9.11E-2</v>
      </c>
      <c r="AY7" s="6">
        <f t="shared" si="21"/>
        <v>0.18532212804663073</v>
      </c>
      <c r="AZ7" s="6">
        <f t="shared" si="22"/>
        <v>0.18532212804663073</v>
      </c>
      <c r="BA7" s="40">
        <f t="shared" si="23"/>
        <v>0.19913716787262753</v>
      </c>
      <c r="BB7" s="6"/>
      <c r="BC7" s="47">
        <v>0.1696</v>
      </c>
      <c r="BD7" s="6">
        <v>0.17350000000000002</v>
      </c>
      <c r="BE7" s="40">
        <v>0.1888</v>
      </c>
      <c r="BF7" s="6"/>
      <c r="BG7" s="47">
        <v>2.5000000000000001E-2</v>
      </c>
      <c r="BH7" s="40"/>
      <c r="BI7" s="6"/>
      <c r="BJ7" s="47">
        <f>AY7-(4.5%+2.5%+3%+1%+BG7)</f>
        <v>5.0322128046630721E-2</v>
      </c>
      <c r="BK7" s="40"/>
      <c r="BL7" s="6"/>
      <c r="BM7" s="47">
        <f>AZ7-(6%+2.5%+3%+1%+BG7)</f>
        <v>3.5322128046630735E-2</v>
      </c>
      <c r="BN7" s="40"/>
      <c r="BO7" s="6"/>
      <c r="BP7" s="47">
        <f>BA7-(8%+2.5%+3%+1%+BG7)</f>
        <v>2.9137167872627517E-2</v>
      </c>
      <c r="BQ7" s="40"/>
      <c r="BR7" s="35"/>
      <c r="BS7" s="38">
        <f>Q7/FM7*2</f>
        <v>-1.41731170318022E-4</v>
      </c>
      <c r="BT7" s="6">
        <f t="shared" si="24"/>
        <v>-1.0106739545196721E-2</v>
      </c>
      <c r="BU7" s="39">
        <f>EU7/E7</f>
        <v>1.0260296064374622E-2</v>
      </c>
      <c r="BV7" s="6">
        <f t="shared" si="25"/>
        <v>6.6295243373504786E-2</v>
      </c>
      <c r="BW7" s="6">
        <f t="shared" si="26"/>
        <v>0.85909751344263385</v>
      </c>
      <c r="BX7" s="40">
        <f t="shared" si="27"/>
        <v>0.90373689205219454</v>
      </c>
      <c r="BY7" s="35"/>
      <c r="BZ7" s="34">
        <v>1.84</v>
      </c>
      <c r="CA7" s="35">
        <v>207.64400000000001</v>
      </c>
      <c r="CB7" s="36">
        <f t="shared" si="28"/>
        <v>209.48400000000001</v>
      </c>
      <c r="CC7" s="32">
        <v>2879.6440000000002</v>
      </c>
      <c r="CD7" s="35">
        <v>9.9749999999999996</v>
      </c>
      <c r="CE7" s="35">
        <v>9.49</v>
      </c>
      <c r="CF7" s="36">
        <f t="shared" si="29"/>
        <v>2860.1790000000005</v>
      </c>
      <c r="CG7" s="35">
        <v>447.83199999999999</v>
      </c>
      <c r="CH7" s="35">
        <v>118.39999999999999</v>
      </c>
      <c r="CI7" s="36">
        <f t="shared" si="30"/>
        <v>566.23199999999997</v>
      </c>
      <c r="CJ7" s="35">
        <v>0</v>
      </c>
      <c r="CK7" s="35">
        <v>0</v>
      </c>
      <c r="CL7" s="35">
        <v>44.585999999999999</v>
      </c>
      <c r="CM7" s="35">
        <v>4.2599999999995504</v>
      </c>
      <c r="CN7" s="36">
        <f t="shared" si="31"/>
        <v>3684.741</v>
      </c>
      <c r="CO7" s="35">
        <v>50.686</v>
      </c>
      <c r="CP7" s="32">
        <v>2752.4</v>
      </c>
      <c r="CQ7" s="36">
        <f t="shared" si="32"/>
        <v>2803.0860000000002</v>
      </c>
      <c r="CR7" s="35">
        <v>400.31700000000001</v>
      </c>
      <c r="CS7" s="35">
        <v>30.117999999999711</v>
      </c>
      <c r="CT7" s="36">
        <f t="shared" si="33"/>
        <v>430.43499999999972</v>
      </c>
      <c r="CU7" s="35">
        <v>25.012</v>
      </c>
      <c r="CV7" s="35">
        <v>426.20800000000003</v>
      </c>
      <c r="CW7" s="70">
        <f t="shared" si="34"/>
        <v>3684.741</v>
      </c>
      <c r="CX7" s="35"/>
      <c r="CY7" s="71">
        <v>657.31600000000003</v>
      </c>
      <c r="CZ7" s="35"/>
      <c r="DA7" s="31">
        <v>150</v>
      </c>
      <c r="DB7" s="32">
        <v>150</v>
      </c>
      <c r="DC7" s="32">
        <v>125</v>
      </c>
      <c r="DD7" s="32">
        <v>0</v>
      </c>
      <c r="DE7" s="32">
        <v>100</v>
      </c>
      <c r="DF7" s="33">
        <v>0</v>
      </c>
      <c r="DG7" s="32">
        <f t="shared" si="49"/>
        <v>525</v>
      </c>
      <c r="DH7" s="72">
        <f t="shared" si="35"/>
        <v>0.14247948498958271</v>
      </c>
      <c r="DI7" s="35"/>
      <c r="DJ7" s="64" t="s">
        <v>227</v>
      </c>
      <c r="DK7" s="58">
        <v>21</v>
      </c>
      <c r="DL7" s="73">
        <v>1</v>
      </c>
      <c r="DM7" s="74" t="s">
        <v>155</v>
      </c>
      <c r="DN7" s="58"/>
      <c r="DO7" s="72" t="s">
        <v>228</v>
      </c>
      <c r="DP7" s="62"/>
      <c r="DQ7" s="31">
        <v>335.363</v>
      </c>
      <c r="DR7" s="32">
        <v>335.363</v>
      </c>
      <c r="DS7" s="33">
        <v>360.363</v>
      </c>
      <c r="DT7" s="32"/>
      <c r="DU7" s="64">
        <f t="shared" si="36"/>
        <v>1738.1235000000001</v>
      </c>
      <c r="DV7" s="32">
        <v>1666.625</v>
      </c>
      <c r="DW7" s="33">
        <v>1809.6220000000001</v>
      </c>
      <c r="DX7" s="32"/>
      <c r="DY7" s="31">
        <v>14.579000000000001</v>
      </c>
      <c r="DZ7" s="32">
        <v>3.09</v>
      </c>
      <c r="EA7" s="32">
        <v>76.049000000000007</v>
      </c>
      <c r="EB7" s="32">
        <v>21.381</v>
      </c>
      <c r="EC7" s="32">
        <v>224.71799999999999</v>
      </c>
      <c r="ED7" s="32">
        <v>3.105</v>
      </c>
      <c r="EE7" s="32">
        <v>56.731999999999971</v>
      </c>
      <c r="EF7" s="32">
        <v>2322.0169999999998</v>
      </c>
      <c r="EG7" s="75">
        <f>DY7+DZ7+EA7+EB7+EC7+ED7+EE7+EF7</f>
        <v>2721.6709999999998</v>
      </c>
      <c r="EH7" s="58"/>
      <c r="EI7" s="47">
        <f t="shared" si="51"/>
        <v>5.3566356844747219E-3</v>
      </c>
      <c r="EJ7" s="6">
        <f t="shared" si="51"/>
        <v>1.1353319339479312E-3</v>
      </c>
      <c r="EK7" s="6">
        <f t="shared" si="51"/>
        <v>2.7942025321943766E-2</v>
      </c>
      <c r="EL7" s="6">
        <f t="shared" si="51"/>
        <v>7.855835624511559E-3</v>
      </c>
      <c r="EM7" s="6">
        <f t="shared" si="51"/>
        <v>8.2566188198353152E-2</v>
      </c>
      <c r="EN7" s="6">
        <f t="shared" si="37"/>
        <v>1.1408432540156398E-3</v>
      </c>
      <c r="EO7" s="6">
        <f t="shared" si="37"/>
        <v>2.0844547338748871E-2</v>
      </c>
      <c r="EP7" s="6">
        <f t="shared" si="37"/>
        <v>0.8531585926440044</v>
      </c>
      <c r="EQ7" s="72">
        <f t="shared" si="52"/>
        <v>1</v>
      </c>
      <c r="ER7" s="58"/>
      <c r="ES7" s="34">
        <v>7.4480000000000004</v>
      </c>
      <c r="ET7" s="35">
        <v>22.097999999999999</v>
      </c>
      <c r="EU7" s="70">
        <f t="shared" si="38"/>
        <v>29.545999999999999</v>
      </c>
      <c r="EW7" s="34">
        <f>CD7</f>
        <v>9.9749999999999996</v>
      </c>
      <c r="EX7" s="35">
        <f>CE7</f>
        <v>9.49</v>
      </c>
      <c r="EY7" s="70">
        <f t="shared" si="39"/>
        <v>19.465</v>
      </c>
      <c r="FA7" s="31">
        <f>FE7*E7</f>
        <v>2473.895</v>
      </c>
      <c r="FB7" s="32">
        <f>E7*FF7</f>
        <v>405.74900000000014</v>
      </c>
      <c r="FC7" s="33">
        <f t="shared" si="40"/>
        <v>2879.6440000000002</v>
      </c>
      <c r="FE7" s="47">
        <v>0.85909751344263385</v>
      </c>
      <c r="FF7" s="6">
        <v>0.14090248655736615</v>
      </c>
      <c r="FG7" s="40">
        <f t="shared" si="41"/>
        <v>1</v>
      </c>
      <c r="FH7" s="58"/>
      <c r="FI7" s="64">
        <f t="shared" si="42"/>
        <v>411.33150000000001</v>
      </c>
      <c r="FJ7" s="32">
        <v>396.45499999999998</v>
      </c>
      <c r="FK7" s="33">
        <f>CV7</f>
        <v>426.20800000000003</v>
      </c>
      <c r="FM7" s="64">
        <f t="shared" si="43"/>
        <v>2765.7995000000001</v>
      </c>
      <c r="FN7" s="32">
        <v>2651.9549999999999</v>
      </c>
      <c r="FO7" s="33">
        <f>CC7</f>
        <v>2879.6440000000002</v>
      </c>
      <c r="FQ7" s="64">
        <f t="shared" si="44"/>
        <v>1300.537</v>
      </c>
      <c r="FR7" s="32">
        <v>1265.7180000000001</v>
      </c>
      <c r="FS7" s="33">
        <v>1335.356</v>
      </c>
      <c r="FU7" s="64">
        <f t="shared" si="45"/>
        <v>4066.3364999999999</v>
      </c>
      <c r="FV7" s="58">
        <f t="shared" si="46"/>
        <v>3917.6729999999998</v>
      </c>
      <c r="FW7" s="73">
        <f t="shared" si="46"/>
        <v>4215</v>
      </c>
      <c r="FY7" s="64">
        <f t="shared" si="47"/>
        <v>2598.1419999999998</v>
      </c>
      <c r="FZ7" s="32">
        <v>2443.884</v>
      </c>
      <c r="GA7" s="33">
        <f>G7</f>
        <v>2752.4</v>
      </c>
      <c r="GB7" s="32"/>
      <c r="GC7" s="64">
        <f t="shared" si="48"/>
        <v>3539.3910000000001</v>
      </c>
      <c r="GD7" s="32">
        <v>3394.0410000000002</v>
      </c>
      <c r="GE7" s="33">
        <f>C7</f>
        <v>3684.741</v>
      </c>
      <c r="GF7" s="32"/>
      <c r="GG7" s="76">
        <f>DW7/C7</f>
        <v>0.49111240111584509</v>
      </c>
      <c r="GH7" s="66"/>
    </row>
    <row r="8" spans="1:190" x14ac:dyDescent="0.2">
      <c r="A8" s="1"/>
      <c r="B8" s="77" t="s">
        <v>160</v>
      </c>
      <c r="C8" s="31">
        <v>10462.438</v>
      </c>
      <c r="D8" s="32">
        <v>10073.695</v>
      </c>
      <c r="E8" s="32">
        <v>8812.3389999999999</v>
      </c>
      <c r="F8" s="32">
        <v>4151.9690000000001</v>
      </c>
      <c r="G8" s="32">
        <v>7240.6109999999999</v>
      </c>
      <c r="H8" s="32">
        <f t="shared" si="0"/>
        <v>14614.406999999999</v>
      </c>
      <c r="I8" s="33">
        <f t="shared" si="1"/>
        <v>12964.308000000001</v>
      </c>
      <c r="J8" s="32"/>
      <c r="K8" s="34">
        <v>100.82599999999999</v>
      </c>
      <c r="L8" s="35">
        <v>37.917999999999999</v>
      </c>
      <c r="M8" s="35">
        <v>0.47299999999999998</v>
      </c>
      <c r="N8" s="36">
        <f t="shared" si="2"/>
        <v>139.21700000000001</v>
      </c>
      <c r="O8" s="35">
        <v>60.458999999999996</v>
      </c>
      <c r="P8" s="36">
        <f t="shared" si="3"/>
        <v>78.75800000000001</v>
      </c>
      <c r="Q8" s="35">
        <v>-3.0680000000000001</v>
      </c>
      <c r="R8" s="36">
        <f t="shared" si="4"/>
        <v>81.826000000000008</v>
      </c>
      <c r="S8" s="35">
        <v>15.16</v>
      </c>
      <c r="T8" s="35">
        <v>2.4009999999999998</v>
      </c>
      <c r="U8" s="35">
        <v>-2</v>
      </c>
      <c r="V8" s="36">
        <f t="shared" si="5"/>
        <v>97.387</v>
      </c>
      <c r="W8" s="35">
        <v>20.613</v>
      </c>
      <c r="X8" s="37">
        <f t="shared" si="6"/>
        <v>76.774000000000001</v>
      </c>
      <c r="Y8" s="35"/>
      <c r="Z8" s="38">
        <f t="shared" si="7"/>
        <v>2.001767970938171E-2</v>
      </c>
      <c r="AA8" s="39">
        <f t="shared" si="8"/>
        <v>7.5281215085427943E-3</v>
      </c>
      <c r="AB8" s="6">
        <f t="shared" si="9"/>
        <v>0.38563446401918627</v>
      </c>
      <c r="AC8" s="6">
        <f t="shared" si="10"/>
        <v>0.39163217318642018</v>
      </c>
      <c r="AD8" s="6">
        <f t="shared" si="11"/>
        <v>0.43427885962202883</v>
      </c>
      <c r="AE8" s="39">
        <f t="shared" si="12"/>
        <v>1.2003341375731546E-2</v>
      </c>
      <c r="AF8" s="39">
        <f t="shared" si="13"/>
        <v>1.5242470612818831E-2</v>
      </c>
      <c r="AG8" s="39">
        <f>X8/DU8*2</f>
        <v>2.8408941634267163E-2</v>
      </c>
      <c r="AH8" s="39">
        <f>(P8+S8+T8)/DU8*2</f>
        <v>3.5641243770950827E-2</v>
      </c>
      <c r="AI8" s="39">
        <f>R8/DU8*2</f>
        <v>3.0278350198837435E-2</v>
      </c>
      <c r="AJ8" s="40">
        <f>X8/FI8*2</f>
        <v>0.11900676305138709</v>
      </c>
      <c r="AK8" s="41"/>
      <c r="AL8" s="47">
        <f t="shared" si="14"/>
        <v>9.8796071568623176E-2</v>
      </c>
      <c r="AM8" s="6">
        <f t="shared" si="15"/>
        <v>8.5885341976654761E-2</v>
      </c>
      <c r="AN8" s="40">
        <f t="shared" si="16"/>
        <v>5.5805243118013811E-2</v>
      </c>
      <c r="AO8" s="35"/>
      <c r="AP8" s="47">
        <f t="shared" si="17"/>
        <v>0.82164462806072258</v>
      </c>
      <c r="AQ8" s="6">
        <f t="shared" si="18"/>
        <v>0.8034568588397708</v>
      </c>
      <c r="AR8" s="6">
        <f t="shared" si="19"/>
        <v>4.9488560888007169E-2</v>
      </c>
      <c r="AS8" s="6">
        <f t="shared" si="20"/>
        <v>0.11980391186069633</v>
      </c>
      <c r="AT8" s="68">
        <v>1.58</v>
      </c>
      <c r="AU8" s="69">
        <v>1.1299999999999999</v>
      </c>
      <c r="AV8" s="35"/>
      <c r="AW8" s="47">
        <f>FK8/C8</f>
        <v>0.13054767923116964</v>
      </c>
      <c r="AX8" s="6">
        <v>0.1041</v>
      </c>
      <c r="AY8" s="6">
        <f t="shared" si="21"/>
        <v>0.17521688287896506</v>
      </c>
      <c r="AZ8" s="6">
        <f t="shared" si="22"/>
        <v>0.19062596841822313</v>
      </c>
      <c r="BA8" s="40">
        <f t="shared" si="23"/>
        <v>0.21117141580390056</v>
      </c>
      <c r="BB8" s="6"/>
      <c r="BC8" s="47">
        <v>0.16699999999999998</v>
      </c>
      <c r="BD8" s="6">
        <v>0.1825</v>
      </c>
      <c r="BE8" s="40">
        <v>0.20280000000000001</v>
      </c>
      <c r="BF8" s="6"/>
      <c r="BG8" s="47">
        <v>2.3E-2</v>
      </c>
      <c r="BH8" s="40"/>
      <c r="BI8" s="6"/>
      <c r="BJ8" s="47">
        <f>AY8-(4.5%+2.5%+3%+1%+BG8)</f>
        <v>4.2216882878965051E-2</v>
      </c>
      <c r="BK8" s="40"/>
      <c r="BL8" s="6"/>
      <c r="BM8" s="47">
        <f>AZ8-(6%+2.5%+3%+1%+BG8)</f>
        <v>4.2625968418223137E-2</v>
      </c>
      <c r="BN8" s="40"/>
      <c r="BO8" s="6"/>
      <c r="BP8" s="47">
        <f>BA8-(8%+2.5%+3%+1%+BG8)</f>
        <v>4.3171415803900548E-2</v>
      </c>
      <c r="BQ8" s="40"/>
      <c r="BR8" s="35"/>
      <c r="BS8" s="38">
        <f>Q8/FM8*2</f>
        <v>-7.2907298536257668E-4</v>
      </c>
      <c r="BT8" s="6">
        <f t="shared" si="24"/>
        <v>-3.1852490162896208E-2</v>
      </c>
      <c r="BU8" s="39">
        <f>EU8/E8</f>
        <v>2.1771858753958512E-2</v>
      </c>
      <c r="BV8" s="6">
        <f t="shared" si="25"/>
        <v>0.13313880060511013</v>
      </c>
      <c r="BW8" s="6">
        <f t="shared" si="26"/>
        <v>0.70529311230537095</v>
      </c>
      <c r="BX8" s="40">
        <f t="shared" si="27"/>
        <v>0.79967638843507882</v>
      </c>
      <c r="BY8" s="35"/>
      <c r="BZ8" s="34">
        <v>9.8889999999999993</v>
      </c>
      <c r="CA8" s="35">
        <v>325.05900000000003</v>
      </c>
      <c r="CB8" s="36">
        <f t="shared" si="28"/>
        <v>334.94800000000004</v>
      </c>
      <c r="CC8" s="32">
        <v>8812.3389999999999</v>
      </c>
      <c r="CD8" s="35">
        <v>54.26</v>
      </c>
      <c r="CE8" s="35">
        <v>20.952999999999999</v>
      </c>
      <c r="CF8" s="36">
        <f t="shared" si="29"/>
        <v>8737.1260000000002</v>
      </c>
      <c r="CG8" s="35">
        <v>918.49300000000005</v>
      </c>
      <c r="CH8" s="35">
        <v>397.178</v>
      </c>
      <c r="CI8" s="36">
        <f t="shared" si="30"/>
        <v>1315.671</v>
      </c>
      <c r="CJ8" s="35">
        <v>2.3530000000000002</v>
      </c>
      <c r="CK8" s="35">
        <v>0</v>
      </c>
      <c r="CL8" s="35">
        <v>50.26</v>
      </c>
      <c r="CM8" s="35">
        <v>22.079999999999536</v>
      </c>
      <c r="CN8" s="36">
        <f t="shared" si="31"/>
        <v>10462.438</v>
      </c>
      <c r="CO8" s="35">
        <v>8.5039999999999996</v>
      </c>
      <c r="CP8" s="32">
        <v>7240.6109999999999</v>
      </c>
      <c r="CQ8" s="36">
        <f t="shared" si="32"/>
        <v>7249.1149999999998</v>
      </c>
      <c r="CR8" s="35">
        <v>1552.357</v>
      </c>
      <c r="CS8" s="35">
        <v>84.768000000000256</v>
      </c>
      <c r="CT8" s="36">
        <f t="shared" si="33"/>
        <v>1637.1250000000002</v>
      </c>
      <c r="CU8" s="35">
        <v>210.351</v>
      </c>
      <c r="CV8" s="35">
        <v>1365.847</v>
      </c>
      <c r="CW8" s="70">
        <f t="shared" si="34"/>
        <v>10462.438</v>
      </c>
      <c r="CX8" s="35"/>
      <c r="CY8" s="71">
        <v>1253.441</v>
      </c>
      <c r="CZ8" s="35"/>
      <c r="DA8" s="31">
        <v>340</v>
      </c>
      <c r="DB8" s="32">
        <v>300</v>
      </c>
      <c r="DC8" s="32">
        <v>470</v>
      </c>
      <c r="DD8" s="32">
        <v>220</v>
      </c>
      <c r="DE8" s="32">
        <v>150</v>
      </c>
      <c r="DF8" s="33">
        <v>0</v>
      </c>
      <c r="DG8" s="32">
        <f t="shared" si="49"/>
        <v>1480</v>
      </c>
      <c r="DH8" s="72">
        <f t="shared" si="35"/>
        <v>0.14145842489102445</v>
      </c>
      <c r="DI8" s="35"/>
      <c r="DJ8" s="64" t="s">
        <v>225</v>
      </c>
      <c r="DK8" s="58">
        <v>51</v>
      </c>
      <c r="DL8" s="73">
        <v>4</v>
      </c>
      <c r="DM8" s="74" t="s">
        <v>155</v>
      </c>
      <c r="DN8" s="61" t="s">
        <v>158</v>
      </c>
      <c r="DO8" s="72">
        <v>0.85436824902925101</v>
      </c>
      <c r="DP8" s="62"/>
      <c r="DQ8" s="31">
        <v>1023.3910000000001</v>
      </c>
      <c r="DR8" s="32">
        <v>1113.3910000000001</v>
      </c>
      <c r="DS8" s="33">
        <v>1233.3910000000001</v>
      </c>
      <c r="DT8" s="32"/>
      <c r="DU8" s="64">
        <f t="shared" si="36"/>
        <v>5404.9179999999997</v>
      </c>
      <c r="DV8" s="32">
        <v>4969.1260000000002</v>
      </c>
      <c r="DW8" s="33">
        <v>5840.71</v>
      </c>
      <c r="DX8" s="32"/>
      <c r="DY8" s="31">
        <v>274.65300000000002</v>
      </c>
      <c r="DZ8" s="32">
        <v>101.111</v>
      </c>
      <c r="EA8" s="32">
        <v>388.38200000000001</v>
      </c>
      <c r="EB8" s="32">
        <v>130.31200000000001</v>
      </c>
      <c r="EC8" s="32">
        <v>1186.6210000000001</v>
      </c>
      <c r="ED8" s="32">
        <v>40.536000000000001</v>
      </c>
      <c r="EE8" s="32">
        <v>170.34700000000001</v>
      </c>
      <c r="EF8" s="32">
        <v>5861.4679999999998</v>
      </c>
      <c r="EG8" s="75">
        <f t="shared" si="50"/>
        <v>8153.43</v>
      </c>
      <c r="EH8" s="58"/>
      <c r="EI8" s="47">
        <f t="shared" si="51"/>
        <v>3.3685577726183948E-2</v>
      </c>
      <c r="EJ8" s="6">
        <f t="shared" si="51"/>
        <v>1.2401038581308725E-2</v>
      </c>
      <c r="EK8" s="6">
        <f t="shared" si="51"/>
        <v>4.7634185857976338E-2</v>
      </c>
      <c r="EL8" s="6">
        <f t="shared" si="51"/>
        <v>1.598247608675122E-2</v>
      </c>
      <c r="EM8" s="6">
        <f t="shared" si="51"/>
        <v>0.14553641841531725</v>
      </c>
      <c r="EN8" s="6">
        <f t="shared" si="37"/>
        <v>4.9716499681729037E-3</v>
      </c>
      <c r="EO8" s="6">
        <f t="shared" si="37"/>
        <v>2.0892679522605824E-2</v>
      </c>
      <c r="EP8" s="6">
        <f t="shared" si="37"/>
        <v>0.7188959738416838</v>
      </c>
      <c r="EQ8" s="72">
        <f t="shared" si="52"/>
        <v>1</v>
      </c>
      <c r="ER8" s="58"/>
      <c r="ES8" s="34">
        <v>124.803</v>
      </c>
      <c r="ET8" s="35">
        <v>67.057999999999993</v>
      </c>
      <c r="EU8" s="70">
        <f t="shared" si="38"/>
        <v>191.86099999999999</v>
      </c>
      <c r="EV8" s="78"/>
      <c r="EW8" s="34">
        <f>CD8</f>
        <v>54.26</v>
      </c>
      <c r="EX8" s="35">
        <f>CE8</f>
        <v>20.952999999999999</v>
      </c>
      <c r="EY8" s="70">
        <f t="shared" si="39"/>
        <v>75.212999999999994</v>
      </c>
      <c r="EZ8" s="78"/>
      <c r="FA8" s="31">
        <f>FE8*E8</f>
        <v>6215.2820000000002</v>
      </c>
      <c r="FB8" s="32">
        <f>E8*FF8</f>
        <v>2597.0569999999998</v>
      </c>
      <c r="FC8" s="33">
        <f t="shared" si="40"/>
        <v>8812.3389999999999</v>
      </c>
      <c r="FE8" s="47">
        <v>0.70529311230537095</v>
      </c>
      <c r="FF8" s="6">
        <v>0.29470688769462905</v>
      </c>
      <c r="FG8" s="40">
        <f t="shared" si="41"/>
        <v>1</v>
      </c>
      <c r="FH8" s="58"/>
      <c r="FI8" s="64">
        <f t="shared" si="42"/>
        <v>1290.2460000000001</v>
      </c>
      <c r="FJ8" s="32">
        <v>1214.645</v>
      </c>
      <c r="FK8" s="33">
        <f>CV8</f>
        <v>1365.847</v>
      </c>
      <c r="FM8" s="64">
        <f t="shared" si="43"/>
        <v>8416.1669999999995</v>
      </c>
      <c r="FN8" s="32">
        <v>8019.9949999999999</v>
      </c>
      <c r="FO8" s="33">
        <f>CC8</f>
        <v>8812.3389999999999</v>
      </c>
      <c r="FQ8" s="64">
        <f t="shared" si="44"/>
        <v>4035.4515000000001</v>
      </c>
      <c r="FR8" s="32">
        <v>3918.9340000000002</v>
      </c>
      <c r="FS8" s="33">
        <v>4151.9690000000001</v>
      </c>
      <c r="FU8" s="64">
        <f t="shared" si="45"/>
        <v>12451.6185</v>
      </c>
      <c r="FV8" s="58">
        <f t="shared" si="46"/>
        <v>11938.929</v>
      </c>
      <c r="FW8" s="73">
        <f t="shared" si="46"/>
        <v>12964.308000000001</v>
      </c>
      <c r="FY8" s="64">
        <f t="shared" si="47"/>
        <v>7049.2574999999997</v>
      </c>
      <c r="FZ8" s="32">
        <v>6857.9040000000005</v>
      </c>
      <c r="GA8" s="33">
        <f>G8</f>
        <v>7240.6109999999999</v>
      </c>
      <c r="GB8" s="32"/>
      <c r="GC8" s="64">
        <f t="shared" si="48"/>
        <v>10073.695</v>
      </c>
      <c r="GD8" s="32">
        <v>9684.9519999999993</v>
      </c>
      <c r="GE8" s="33">
        <f>C8</f>
        <v>10462.438</v>
      </c>
      <c r="GF8" s="32"/>
      <c r="GG8" s="76">
        <f>DW8/C8</f>
        <v>0.55825516003057796</v>
      </c>
      <c r="GH8" s="66"/>
    </row>
    <row r="9" spans="1:190" x14ac:dyDescent="0.2">
      <c r="A9" s="1"/>
      <c r="B9" s="77" t="s">
        <v>161</v>
      </c>
      <c r="C9" s="31">
        <v>13095.597</v>
      </c>
      <c r="D9" s="32">
        <v>12428.753499999999</v>
      </c>
      <c r="E9" s="32">
        <v>10646.252</v>
      </c>
      <c r="F9" s="32">
        <v>1926.4069999999999</v>
      </c>
      <c r="G9" s="32">
        <v>8024.634</v>
      </c>
      <c r="H9" s="32">
        <f t="shared" si="0"/>
        <v>15022.003999999999</v>
      </c>
      <c r="I9" s="33">
        <f t="shared" si="1"/>
        <v>12572.659</v>
      </c>
      <c r="J9" s="32"/>
      <c r="K9" s="34">
        <v>97.007000000000005</v>
      </c>
      <c r="L9" s="35">
        <v>22.945</v>
      </c>
      <c r="M9" s="35">
        <v>6.2E-2</v>
      </c>
      <c r="N9" s="36">
        <f t="shared" si="2"/>
        <v>120.014</v>
      </c>
      <c r="O9" s="35">
        <v>49.685000000000002</v>
      </c>
      <c r="P9" s="36">
        <f t="shared" si="3"/>
        <v>70.328999999999994</v>
      </c>
      <c r="Q9" s="35">
        <v>1.913</v>
      </c>
      <c r="R9" s="36">
        <f t="shared" si="4"/>
        <v>68.415999999999997</v>
      </c>
      <c r="S9" s="35">
        <v>16.204000000000001</v>
      </c>
      <c r="T9" s="35">
        <v>2.8769999999999998</v>
      </c>
      <c r="U9" s="35">
        <v>-2.8</v>
      </c>
      <c r="V9" s="36">
        <f t="shared" si="5"/>
        <v>84.697000000000003</v>
      </c>
      <c r="W9" s="35">
        <v>18.312000000000001</v>
      </c>
      <c r="X9" s="37">
        <f t="shared" si="6"/>
        <v>66.385000000000005</v>
      </c>
      <c r="Y9" s="35"/>
      <c r="Z9" s="38">
        <f t="shared" si="7"/>
        <v>1.5610093160186984E-2</v>
      </c>
      <c r="AA9" s="39">
        <f t="shared" si="8"/>
        <v>3.6922447613109395E-3</v>
      </c>
      <c r="AB9" s="6">
        <f t="shared" si="9"/>
        <v>0.35720191236205473</v>
      </c>
      <c r="AC9" s="6">
        <f t="shared" si="10"/>
        <v>0.36474621562495418</v>
      </c>
      <c r="AD9" s="6">
        <f t="shared" si="11"/>
        <v>0.41399336744046533</v>
      </c>
      <c r="AE9" s="39">
        <f t="shared" si="12"/>
        <v>7.9951702316728712E-3</v>
      </c>
      <c r="AF9" s="39">
        <f t="shared" si="13"/>
        <v>1.0682487185863008E-2</v>
      </c>
      <c r="AG9" s="39">
        <f>X9/DU9*2</f>
        <v>2.0041308310855984E-2</v>
      </c>
      <c r="AH9" s="39">
        <f>(P9+S9+T9)/DU9*2</f>
        <v>2.6992443715803768E-2</v>
      </c>
      <c r="AI9" s="39">
        <f>R9/DU9*2</f>
        <v>2.0654457323123036E-2</v>
      </c>
      <c r="AJ9" s="40">
        <f>X9/FI9*2</f>
        <v>0.10301539411709711</v>
      </c>
      <c r="AK9" s="41"/>
      <c r="AL9" s="47">
        <f t="shared" si="14"/>
        <v>9.5495721689344948E-2</v>
      </c>
      <c r="AM9" s="6">
        <f t="shared" si="15"/>
        <v>8.7078255069732532E-2</v>
      </c>
      <c r="AN9" s="40">
        <f t="shared" si="16"/>
        <v>0.13059654967053413</v>
      </c>
      <c r="AO9" s="35"/>
      <c r="AP9" s="47">
        <f t="shared" si="17"/>
        <v>0.75375202465618885</v>
      </c>
      <c r="AQ9" s="6">
        <f t="shared" si="18"/>
        <v>0.68868133008323851</v>
      </c>
      <c r="AR9" s="6">
        <f t="shared" si="19"/>
        <v>0.13498032964820161</v>
      </c>
      <c r="AS9" s="6">
        <f t="shared" si="20"/>
        <v>0.14202414750545544</v>
      </c>
      <c r="AT9" s="68">
        <v>1.8559999999999999</v>
      </c>
      <c r="AU9" s="69">
        <v>1.36</v>
      </c>
      <c r="AV9" s="35"/>
      <c r="AW9" s="47">
        <f>FK9/C9</f>
        <v>0.10260853323449096</v>
      </c>
      <c r="AX9" s="6">
        <v>9.2100000000000015E-2</v>
      </c>
      <c r="AY9" s="6">
        <f t="shared" si="21"/>
        <v>0.16251347357705639</v>
      </c>
      <c r="AZ9" s="6">
        <f t="shared" si="22"/>
        <v>0.17667941081600472</v>
      </c>
      <c r="BA9" s="40">
        <f t="shared" si="23"/>
        <v>0.20075867093476912</v>
      </c>
      <c r="BB9" s="6"/>
      <c r="BC9" s="47">
        <v>0.1585</v>
      </c>
      <c r="BD9" s="6">
        <v>0.1726</v>
      </c>
      <c r="BE9" s="40">
        <v>0.19760000000000003</v>
      </c>
      <c r="BF9" s="6"/>
      <c r="BG9" s="47"/>
      <c r="BH9" s="40">
        <v>2.8000000000000001E-2</v>
      </c>
      <c r="BI9" s="6"/>
      <c r="BJ9" s="47"/>
      <c r="BK9" s="40">
        <f>BC9-(4.5%+2.5%+3%+1%+BH9)</f>
        <v>2.049999999999999E-2</v>
      </c>
      <c r="BL9" s="6"/>
      <c r="BM9" s="47"/>
      <c r="BN9" s="40">
        <f>BD9-(6%+2.5%+3%+1%+BH9)</f>
        <v>1.9600000000000006E-2</v>
      </c>
      <c r="BO9" s="6"/>
      <c r="BP9" s="47"/>
      <c r="BQ9" s="40">
        <f>BE9-(8%+2.5%+3%+1%+BH9)</f>
        <v>2.4600000000000011E-2</v>
      </c>
      <c r="BR9" s="35"/>
      <c r="BS9" s="38">
        <f>Q9/FM9*2</f>
        <v>3.7575271464395044E-4</v>
      </c>
      <c r="BT9" s="6">
        <f t="shared" si="24"/>
        <v>2.1395817022704398E-2</v>
      </c>
      <c r="BU9" s="39">
        <f>EU9/E9</f>
        <v>3.6897492187861038E-3</v>
      </c>
      <c r="BV9" s="6">
        <f t="shared" si="25"/>
        <v>2.8234695425105313E-2</v>
      </c>
      <c r="BW9" s="6">
        <f t="shared" si="26"/>
        <v>0.7</v>
      </c>
      <c r="BX9" s="40">
        <f t="shared" si="27"/>
        <v>0.74596657715762438</v>
      </c>
      <c r="BY9" s="35"/>
      <c r="BZ9" s="34">
        <v>4.7229999999999999</v>
      </c>
      <c r="CA9" s="35">
        <v>751.64499999999998</v>
      </c>
      <c r="CB9" s="36">
        <f t="shared" si="28"/>
        <v>756.36799999999994</v>
      </c>
      <c r="CC9" s="32">
        <v>10646.252</v>
      </c>
      <c r="CD9" s="35">
        <v>10.529</v>
      </c>
      <c r="CE9" s="35">
        <v>37.018000000000001</v>
      </c>
      <c r="CF9" s="36">
        <f t="shared" si="29"/>
        <v>10598.705</v>
      </c>
      <c r="CG9" s="35">
        <v>1103.5229999999999</v>
      </c>
      <c r="CH9" s="35">
        <v>531.27</v>
      </c>
      <c r="CI9" s="36">
        <f t="shared" si="30"/>
        <v>1634.7929999999999</v>
      </c>
      <c r="CJ9" s="35">
        <v>21.998999999999999</v>
      </c>
      <c r="CK9" s="35">
        <v>0</v>
      </c>
      <c r="CL9" s="35">
        <v>51.052999999999997</v>
      </c>
      <c r="CM9" s="35">
        <v>32.678999999999547</v>
      </c>
      <c r="CN9" s="36">
        <f t="shared" si="31"/>
        <v>13095.597</v>
      </c>
      <c r="CO9" s="35">
        <v>126.93300000000001</v>
      </c>
      <c r="CP9" s="32">
        <v>8024.634</v>
      </c>
      <c r="CQ9" s="36">
        <f t="shared" si="32"/>
        <v>8151.567</v>
      </c>
      <c r="CR9" s="35">
        <v>3215.5149999999999</v>
      </c>
      <c r="CS9" s="35">
        <v>99.703999999999951</v>
      </c>
      <c r="CT9" s="36">
        <f t="shared" si="33"/>
        <v>3315.2190000000001</v>
      </c>
      <c r="CU9" s="35">
        <v>285.09100000000001</v>
      </c>
      <c r="CV9" s="35">
        <v>1343.72</v>
      </c>
      <c r="CW9" s="70">
        <f t="shared" si="34"/>
        <v>13095.597</v>
      </c>
      <c r="CX9" s="35"/>
      <c r="CY9" s="71">
        <v>1859.8909999999998</v>
      </c>
      <c r="CZ9" s="35"/>
      <c r="DA9" s="31">
        <v>300</v>
      </c>
      <c r="DB9" s="32">
        <v>700</v>
      </c>
      <c r="DC9" s="32">
        <v>710</v>
      </c>
      <c r="DD9" s="32">
        <v>1195</v>
      </c>
      <c r="DE9" s="32">
        <v>250</v>
      </c>
      <c r="DF9" s="33">
        <v>0</v>
      </c>
      <c r="DG9" s="32">
        <f t="shared" si="49"/>
        <v>3155</v>
      </c>
      <c r="DH9" s="72">
        <f t="shared" si="35"/>
        <v>0.2409206697487713</v>
      </c>
      <c r="DI9" s="35"/>
      <c r="DJ9" s="64" t="s">
        <v>227</v>
      </c>
      <c r="DK9" s="58">
        <v>57.8</v>
      </c>
      <c r="DL9" s="73">
        <v>5</v>
      </c>
      <c r="DM9" s="74" t="s">
        <v>155</v>
      </c>
      <c r="DN9" s="61" t="s">
        <v>156</v>
      </c>
      <c r="DO9" s="72">
        <v>0.36660063578542368</v>
      </c>
      <c r="DP9" s="62"/>
      <c r="DQ9" s="31">
        <v>1147.213</v>
      </c>
      <c r="DR9" s="32">
        <v>1247.213</v>
      </c>
      <c r="DS9" s="33">
        <v>1417.193</v>
      </c>
      <c r="DT9" s="32"/>
      <c r="DU9" s="64">
        <f t="shared" si="36"/>
        <v>6624.817</v>
      </c>
      <c r="DV9" s="32">
        <v>6190.4470000000001</v>
      </c>
      <c r="DW9" s="33">
        <v>7059.1869999999999</v>
      </c>
      <c r="DX9" s="32"/>
      <c r="DY9" s="31">
        <v>67.986999999999995</v>
      </c>
      <c r="DZ9" s="32">
        <v>20.475000000000001</v>
      </c>
      <c r="EA9" s="32">
        <v>817.30399999999997</v>
      </c>
      <c r="EB9" s="32">
        <v>106.19999999999999</v>
      </c>
      <c r="EC9" s="32">
        <v>1376.454</v>
      </c>
      <c r="ED9" s="32">
        <v>19.472000000000001</v>
      </c>
      <c r="EE9" s="32">
        <v>373.34200000000033</v>
      </c>
      <c r="EF9" s="32">
        <v>7073</v>
      </c>
      <c r="EG9" s="75">
        <f t="shared" si="50"/>
        <v>9854.2340000000004</v>
      </c>
      <c r="EH9" s="58"/>
      <c r="EI9" s="47">
        <f t="shared" si="51"/>
        <v>6.8992678680047572E-3</v>
      </c>
      <c r="EJ9" s="6">
        <f t="shared" si="51"/>
        <v>2.0777870710194219E-3</v>
      </c>
      <c r="EK9" s="6">
        <f t="shared" si="51"/>
        <v>8.293937408021769E-2</v>
      </c>
      <c r="EL9" s="6">
        <f t="shared" si="51"/>
        <v>1.0777093379353482E-2</v>
      </c>
      <c r="EM9" s="6">
        <f t="shared" si="51"/>
        <v>0.13968148107706799</v>
      </c>
      <c r="EN9" s="6">
        <f t="shared" si="37"/>
        <v>1.9760034113255279E-3</v>
      </c>
      <c r="EO9" s="6">
        <f t="shared" si="37"/>
        <v>3.7886455710306889E-2</v>
      </c>
      <c r="EP9" s="6">
        <f t="shared" si="37"/>
        <v>0.71776253740270424</v>
      </c>
      <c r="EQ9" s="72">
        <f t="shared" si="52"/>
        <v>1</v>
      </c>
      <c r="ER9" s="58"/>
      <c r="ES9" s="34">
        <v>13.911</v>
      </c>
      <c r="ET9" s="35">
        <v>25.370999999999999</v>
      </c>
      <c r="EU9" s="70">
        <f t="shared" si="38"/>
        <v>39.281999999999996</v>
      </c>
      <c r="EW9" s="34">
        <f>CD9</f>
        <v>10.529</v>
      </c>
      <c r="EX9" s="35">
        <f>CE9</f>
        <v>37.018000000000001</v>
      </c>
      <c r="EY9" s="70">
        <f t="shared" si="39"/>
        <v>47.546999999999997</v>
      </c>
      <c r="FA9" s="31">
        <f>FE9*E9</f>
        <v>7452.3764000000001</v>
      </c>
      <c r="FB9" s="32">
        <f>E9*FF9</f>
        <v>3193.8756000000008</v>
      </c>
      <c r="FC9" s="33">
        <f t="shared" si="40"/>
        <v>10646.252</v>
      </c>
      <c r="FE9" s="47">
        <v>0.7</v>
      </c>
      <c r="FF9" s="6">
        <v>0.30000000000000004</v>
      </c>
      <c r="FG9" s="40">
        <f t="shared" si="41"/>
        <v>1</v>
      </c>
      <c r="FH9" s="58"/>
      <c r="FI9" s="64">
        <f t="shared" si="42"/>
        <v>1288.8364999999999</v>
      </c>
      <c r="FJ9" s="32">
        <v>1233.953</v>
      </c>
      <c r="FK9" s="33">
        <f>CV9</f>
        <v>1343.72</v>
      </c>
      <c r="FM9" s="64">
        <f t="shared" si="43"/>
        <v>10182.228500000001</v>
      </c>
      <c r="FN9" s="32">
        <v>9718.2049999999999</v>
      </c>
      <c r="FO9" s="33">
        <f>CC9</f>
        <v>10646.252</v>
      </c>
      <c r="FQ9" s="64">
        <f t="shared" si="44"/>
        <v>1886.8764999999999</v>
      </c>
      <c r="FR9" s="32">
        <v>1847.346</v>
      </c>
      <c r="FS9" s="33">
        <v>1926.4069999999999</v>
      </c>
      <c r="FU9" s="64">
        <f t="shared" si="45"/>
        <v>12069.105</v>
      </c>
      <c r="FV9" s="58">
        <f t="shared" si="46"/>
        <v>11565.550999999999</v>
      </c>
      <c r="FW9" s="73">
        <f t="shared" si="46"/>
        <v>12572.659</v>
      </c>
      <c r="FY9" s="64">
        <f t="shared" si="47"/>
        <v>7561.1664999999994</v>
      </c>
      <c r="FZ9" s="32">
        <v>7097.6989999999996</v>
      </c>
      <c r="GA9" s="33">
        <f>G9</f>
        <v>8024.634</v>
      </c>
      <c r="GB9" s="32"/>
      <c r="GC9" s="64">
        <f t="shared" si="48"/>
        <v>12428.753499999999</v>
      </c>
      <c r="GD9" s="32">
        <v>11761.91</v>
      </c>
      <c r="GE9" s="33">
        <f>C9</f>
        <v>13095.597</v>
      </c>
      <c r="GF9" s="32"/>
      <c r="GG9" s="76">
        <f>DW9/C9</f>
        <v>0.5390504151891663</v>
      </c>
      <c r="GH9" s="66"/>
    </row>
    <row r="10" spans="1:190" x14ac:dyDescent="0.2">
      <c r="A10" s="1"/>
      <c r="B10" s="77" t="s">
        <v>162</v>
      </c>
      <c r="C10" s="31">
        <v>3775.53</v>
      </c>
      <c r="D10" s="32">
        <v>3750.5230000000001</v>
      </c>
      <c r="E10" s="32">
        <v>2940.4459999999999</v>
      </c>
      <c r="F10" s="32">
        <v>1214.453</v>
      </c>
      <c r="G10" s="32">
        <v>2763.259</v>
      </c>
      <c r="H10" s="32">
        <f t="shared" si="0"/>
        <v>4989.9830000000002</v>
      </c>
      <c r="I10" s="33">
        <f t="shared" si="1"/>
        <v>4154.8989999999994</v>
      </c>
      <c r="J10" s="32"/>
      <c r="K10" s="34">
        <v>29.341999999999999</v>
      </c>
      <c r="L10" s="35">
        <v>13.977</v>
      </c>
      <c r="M10" s="35">
        <v>0</v>
      </c>
      <c r="N10" s="36">
        <f t="shared" si="2"/>
        <v>43.319000000000003</v>
      </c>
      <c r="O10" s="35">
        <v>24.228999999999999</v>
      </c>
      <c r="P10" s="36">
        <f t="shared" si="3"/>
        <v>19.090000000000003</v>
      </c>
      <c r="Q10" s="35">
        <v>1.214</v>
      </c>
      <c r="R10" s="36">
        <f t="shared" si="4"/>
        <v>17.876000000000005</v>
      </c>
      <c r="S10" s="35">
        <v>9.5150000000000006</v>
      </c>
      <c r="T10" s="35">
        <v>3.1640000000000001</v>
      </c>
      <c r="U10" s="35">
        <v>-0.8</v>
      </c>
      <c r="V10" s="36">
        <f t="shared" si="5"/>
        <v>29.755000000000006</v>
      </c>
      <c r="W10" s="35">
        <v>4.3</v>
      </c>
      <c r="X10" s="37">
        <f t="shared" si="6"/>
        <v>25.455000000000005</v>
      </c>
      <c r="Y10" s="35"/>
      <c r="Z10" s="38">
        <f t="shared" si="7"/>
        <v>1.5646884447849004E-2</v>
      </c>
      <c r="AA10" s="39">
        <f t="shared" si="8"/>
        <v>7.4533605046549507E-3</v>
      </c>
      <c r="AB10" s="6">
        <f t="shared" si="9"/>
        <v>0.43267616700596445</v>
      </c>
      <c r="AC10" s="6">
        <f t="shared" si="10"/>
        <v>0.45858727334670851</v>
      </c>
      <c r="AD10" s="6">
        <f t="shared" si="11"/>
        <v>0.55931577367898611</v>
      </c>
      <c r="AE10" s="39">
        <f t="shared" si="12"/>
        <v>1.2920331377783844E-2</v>
      </c>
      <c r="AF10" s="39">
        <f t="shared" si="13"/>
        <v>1.3574106864562625E-2</v>
      </c>
      <c r="AG10" s="39">
        <f>X10/DU10*2</f>
        <v>2.8663813610328662E-2</v>
      </c>
      <c r="AH10" s="39">
        <f>(P10+S10+T10)/DU10*2</f>
        <v>3.5773745613299206E-2</v>
      </c>
      <c r="AI10" s="39">
        <f>R10/DU10*2</f>
        <v>2.012941787853998E-2</v>
      </c>
      <c r="AJ10" s="40">
        <f>X10/FI10*2</f>
        <v>9.3229720338307981E-2</v>
      </c>
      <c r="AK10" s="41"/>
      <c r="AL10" s="47">
        <f t="shared" si="14"/>
        <v>3.4571252851676178E-2</v>
      </c>
      <c r="AM10" s="6">
        <f t="shared" si="15"/>
        <v>-1.1340474063653747E-2</v>
      </c>
      <c r="AN10" s="40">
        <f t="shared" si="16"/>
        <v>4.2132448917479325E-2</v>
      </c>
      <c r="AO10" s="35"/>
      <c r="AP10" s="47">
        <f t="shared" si="17"/>
        <v>0.93974145418756205</v>
      </c>
      <c r="AQ10" s="6">
        <f t="shared" si="18"/>
        <v>0.87880385746965739</v>
      </c>
      <c r="AR10" s="6">
        <f t="shared" si="19"/>
        <v>-7.4748975640506102E-2</v>
      </c>
      <c r="AS10" s="6">
        <f t="shared" si="20"/>
        <v>0.17568367884773792</v>
      </c>
      <c r="AT10" s="68">
        <v>2.0099999999999998</v>
      </c>
      <c r="AU10" s="69">
        <v>1.38</v>
      </c>
      <c r="AV10" s="35"/>
      <c r="AW10" s="47">
        <f>FK10/C10</f>
        <v>0.14982532253749803</v>
      </c>
      <c r="AX10" s="6">
        <v>0.1142</v>
      </c>
      <c r="AY10" s="6">
        <f t="shared" si="21"/>
        <v>0.23710000000000001</v>
      </c>
      <c r="AZ10" s="6">
        <f t="shared" si="22"/>
        <v>0.23710000000000001</v>
      </c>
      <c r="BA10" s="40">
        <f t="shared" si="23"/>
        <v>0.25900000000000001</v>
      </c>
      <c r="BB10" s="6"/>
      <c r="BC10" s="47">
        <v>0.22149999999999997</v>
      </c>
      <c r="BD10" s="6">
        <v>0.22559999999999999</v>
      </c>
      <c r="BE10" s="40">
        <v>0.24679999999999999</v>
      </c>
      <c r="BF10" s="6"/>
      <c r="BG10" s="47"/>
      <c r="BH10" s="40"/>
      <c r="BI10" s="6"/>
      <c r="BJ10" s="47"/>
      <c r="BK10" s="40"/>
      <c r="BL10" s="6"/>
      <c r="BM10" s="47"/>
      <c r="BN10" s="40"/>
      <c r="BO10" s="6"/>
      <c r="BP10" s="47"/>
      <c r="BQ10" s="40"/>
      <c r="BR10" s="35"/>
      <c r="BS10" s="38">
        <f>Q10/FM10*2</f>
        <v>8.3975572377570492E-4</v>
      </c>
      <c r="BT10" s="6">
        <f t="shared" si="24"/>
        <v>3.8213352639365414E-2</v>
      </c>
      <c r="BU10" s="39">
        <f>EU10/E10</f>
        <v>5.5341944725391997E-3</v>
      </c>
      <c r="BV10" s="6">
        <f t="shared" si="25"/>
        <v>2.8079893015831931E-2</v>
      </c>
      <c r="BW10" s="6">
        <f t="shared" si="26"/>
        <v>0.83783956583457064</v>
      </c>
      <c r="BX10" s="40">
        <f t="shared" si="27"/>
        <v>0.88523812492192955</v>
      </c>
      <c r="BY10" s="35"/>
      <c r="BZ10" s="34">
        <v>5.2690000000000001</v>
      </c>
      <c r="CA10" s="35">
        <v>170.875</v>
      </c>
      <c r="CB10" s="36">
        <f t="shared" si="28"/>
        <v>176.14400000000001</v>
      </c>
      <c r="CC10" s="32">
        <v>2940.4459999999999</v>
      </c>
      <c r="CD10" s="35">
        <v>4.87</v>
      </c>
      <c r="CE10" s="35">
        <v>8.9849999999999994</v>
      </c>
      <c r="CF10" s="36">
        <f t="shared" si="29"/>
        <v>2926.5909999999999</v>
      </c>
      <c r="CG10" s="35">
        <v>469.28300000000002</v>
      </c>
      <c r="CH10" s="35">
        <v>131.75100000000003</v>
      </c>
      <c r="CI10" s="36">
        <f t="shared" si="30"/>
        <v>601.03400000000011</v>
      </c>
      <c r="CJ10" s="35">
        <v>20.687000000000001</v>
      </c>
      <c r="CK10" s="35">
        <v>0</v>
      </c>
      <c r="CL10" s="35">
        <v>31.89</v>
      </c>
      <c r="CM10" s="35">
        <v>19.184000000000424</v>
      </c>
      <c r="CN10" s="36">
        <f t="shared" si="31"/>
        <v>3775.5299999999997</v>
      </c>
      <c r="CO10" s="35">
        <v>100.14</v>
      </c>
      <c r="CP10" s="32">
        <v>2763.259</v>
      </c>
      <c r="CQ10" s="36">
        <f t="shared" si="32"/>
        <v>2863.3989999999999</v>
      </c>
      <c r="CR10" s="35">
        <v>240.92</v>
      </c>
      <c r="CS10" s="35">
        <v>65.519000000000347</v>
      </c>
      <c r="CT10" s="36">
        <f t="shared" si="33"/>
        <v>306.43900000000031</v>
      </c>
      <c r="CU10" s="35">
        <v>40.021999999999998</v>
      </c>
      <c r="CV10" s="35">
        <v>565.66999999999996</v>
      </c>
      <c r="CW10" s="70">
        <f t="shared" si="34"/>
        <v>3775.53</v>
      </c>
      <c r="CX10" s="35"/>
      <c r="CY10" s="71">
        <v>663.29899999999998</v>
      </c>
      <c r="CZ10" s="35"/>
      <c r="DA10" s="31">
        <v>250</v>
      </c>
      <c r="DB10" s="32">
        <v>175</v>
      </c>
      <c r="DC10" s="32">
        <v>40</v>
      </c>
      <c r="DD10" s="32">
        <v>0</v>
      </c>
      <c r="DE10" s="32">
        <v>0</v>
      </c>
      <c r="DF10" s="33">
        <v>0</v>
      </c>
      <c r="DG10" s="32">
        <f t="shared" si="49"/>
        <v>465</v>
      </c>
      <c r="DH10" s="72">
        <f t="shared" si="35"/>
        <v>0.12316151639637349</v>
      </c>
      <c r="DI10" s="35"/>
      <c r="DJ10" s="64" t="s">
        <v>227</v>
      </c>
      <c r="DK10" s="58">
        <v>23</v>
      </c>
      <c r="DL10" s="73">
        <v>2</v>
      </c>
      <c r="DM10" s="64"/>
      <c r="DN10" s="58"/>
      <c r="DO10" s="72" t="s">
        <v>228</v>
      </c>
      <c r="DP10" s="62"/>
      <c r="DQ10" s="31">
        <v>432.75729100000001</v>
      </c>
      <c r="DR10" s="32">
        <v>432.75729100000001</v>
      </c>
      <c r="DS10" s="33">
        <v>472.72939000000002</v>
      </c>
      <c r="DT10" s="32"/>
      <c r="DU10" s="64">
        <f t="shared" si="36"/>
        <v>1776.107</v>
      </c>
      <c r="DV10" s="32">
        <v>1727.0039999999999</v>
      </c>
      <c r="DW10" s="33">
        <v>1825.21</v>
      </c>
      <c r="DX10" s="32"/>
      <c r="DY10" s="31">
        <v>118.437</v>
      </c>
      <c r="DZ10" s="32">
        <v>10.147</v>
      </c>
      <c r="EA10" s="32">
        <v>52.570999999999998</v>
      </c>
      <c r="EB10" s="32">
        <v>37.613</v>
      </c>
      <c r="EC10" s="32">
        <v>146.85</v>
      </c>
      <c r="ED10" s="32">
        <v>3.7170000000000001</v>
      </c>
      <c r="EE10" s="32">
        <v>61.372000000000298</v>
      </c>
      <c r="EF10" s="32">
        <v>2402.6640000000002</v>
      </c>
      <c r="EG10" s="75">
        <f t="shared" si="50"/>
        <v>2833.3710000000005</v>
      </c>
      <c r="EH10" s="58"/>
      <c r="EI10" s="47">
        <f t="shared" si="51"/>
        <v>4.1800738413712846E-2</v>
      </c>
      <c r="EJ10" s="6">
        <f t="shared" si="51"/>
        <v>3.581246508134656E-3</v>
      </c>
      <c r="EK10" s="6">
        <f t="shared" si="51"/>
        <v>1.8554223926199567E-2</v>
      </c>
      <c r="EL10" s="6">
        <f t="shared" si="51"/>
        <v>1.3274999991176584E-2</v>
      </c>
      <c r="EM10" s="6">
        <f t="shared" si="51"/>
        <v>5.1828722747568168E-2</v>
      </c>
      <c r="EN10" s="6">
        <f t="shared" si="37"/>
        <v>1.3118649128546877E-3</v>
      </c>
      <c r="EO10" s="6">
        <f t="shared" si="37"/>
        <v>2.1660417926208847E-2</v>
      </c>
      <c r="EP10" s="6">
        <f t="shared" si="37"/>
        <v>0.84798778557414467</v>
      </c>
      <c r="EQ10" s="72">
        <f t="shared" si="52"/>
        <v>1</v>
      </c>
      <c r="ER10" s="58"/>
      <c r="ES10" s="34">
        <v>4.351</v>
      </c>
      <c r="ET10" s="35">
        <v>11.922000000000001</v>
      </c>
      <c r="EU10" s="70">
        <f t="shared" si="38"/>
        <v>16.273</v>
      </c>
      <c r="EW10" s="34">
        <f>CD10</f>
        <v>4.87</v>
      </c>
      <c r="EX10" s="35">
        <f>CE10</f>
        <v>8.9849999999999994</v>
      </c>
      <c r="EY10" s="70">
        <f t="shared" si="39"/>
        <v>13.855</v>
      </c>
      <c r="FA10" s="31">
        <f>FE10*E10</f>
        <v>2463.6219999999998</v>
      </c>
      <c r="FB10" s="32">
        <f>E10*FF10</f>
        <v>476.82400000000007</v>
      </c>
      <c r="FC10" s="33">
        <f t="shared" si="40"/>
        <v>2940.4459999999999</v>
      </c>
      <c r="FE10" s="47">
        <v>0.83783956583457064</v>
      </c>
      <c r="FF10" s="6">
        <v>0.16216043416542936</v>
      </c>
      <c r="FG10" s="40">
        <f t="shared" si="41"/>
        <v>1</v>
      </c>
      <c r="FH10" s="58"/>
      <c r="FI10" s="64">
        <f t="shared" si="42"/>
        <v>546.07050000000004</v>
      </c>
      <c r="FJ10" s="32">
        <v>526.471</v>
      </c>
      <c r="FK10" s="33">
        <f>CV10</f>
        <v>565.66999999999996</v>
      </c>
      <c r="FM10" s="64">
        <f t="shared" si="43"/>
        <v>2891.317</v>
      </c>
      <c r="FN10" s="32">
        <v>2842.1880000000001</v>
      </c>
      <c r="FO10" s="33">
        <f>CC10</f>
        <v>2940.4459999999999</v>
      </c>
      <c r="FQ10" s="64">
        <f t="shared" si="44"/>
        <v>1287.4114999999999</v>
      </c>
      <c r="FR10" s="32">
        <v>1360.37</v>
      </c>
      <c r="FS10" s="33">
        <v>1214.453</v>
      </c>
      <c r="FU10" s="64">
        <f t="shared" si="45"/>
        <v>4178.7284999999993</v>
      </c>
      <c r="FV10" s="58">
        <f t="shared" si="46"/>
        <v>4202.558</v>
      </c>
      <c r="FW10" s="73">
        <f t="shared" si="46"/>
        <v>4154.8989999999994</v>
      </c>
      <c r="FY10" s="64">
        <f t="shared" si="47"/>
        <v>2707.4009999999998</v>
      </c>
      <c r="FZ10" s="32">
        <v>2651.5430000000001</v>
      </c>
      <c r="GA10" s="33">
        <f>G10</f>
        <v>2763.259</v>
      </c>
      <c r="GB10" s="32"/>
      <c r="GC10" s="64">
        <f t="shared" si="48"/>
        <v>3750.5230000000001</v>
      </c>
      <c r="GD10" s="32">
        <v>3725.5160000000001</v>
      </c>
      <c r="GE10" s="33">
        <f>C10</f>
        <v>3775.53</v>
      </c>
      <c r="GF10" s="32"/>
      <c r="GG10" s="76">
        <f>DW10/C10</f>
        <v>0.48343146525123626</v>
      </c>
      <c r="GH10" s="66"/>
    </row>
    <row r="11" spans="1:190" x14ac:dyDescent="0.2">
      <c r="A11" s="1"/>
      <c r="B11" s="77" t="s">
        <v>163</v>
      </c>
      <c r="C11" s="31">
        <v>5270.5129999999999</v>
      </c>
      <c r="D11" s="32">
        <v>5078.3305</v>
      </c>
      <c r="E11" s="32">
        <v>3678.51</v>
      </c>
      <c r="F11" s="32">
        <v>1541.7929999999999</v>
      </c>
      <c r="G11" s="32">
        <v>3649.5219999999999</v>
      </c>
      <c r="H11" s="32">
        <f t="shared" si="0"/>
        <v>6812.3059999999996</v>
      </c>
      <c r="I11" s="33">
        <f t="shared" si="1"/>
        <v>5220.3029999999999</v>
      </c>
      <c r="J11" s="32"/>
      <c r="K11" s="34">
        <v>38.322000000000003</v>
      </c>
      <c r="L11" s="35">
        <v>8.282</v>
      </c>
      <c r="M11" s="35">
        <v>1.2E-2</v>
      </c>
      <c r="N11" s="36">
        <f t="shared" si="2"/>
        <v>46.616</v>
      </c>
      <c r="O11" s="35">
        <v>26.173999999999999</v>
      </c>
      <c r="P11" s="36">
        <f t="shared" si="3"/>
        <v>20.442</v>
      </c>
      <c r="Q11" s="35">
        <v>2.5739999999999998</v>
      </c>
      <c r="R11" s="36">
        <f t="shared" si="4"/>
        <v>17.868000000000002</v>
      </c>
      <c r="S11" s="35">
        <v>6.3940000000000001</v>
      </c>
      <c r="T11" s="35">
        <v>0.43</v>
      </c>
      <c r="U11" s="35">
        <v>0</v>
      </c>
      <c r="V11" s="36">
        <f t="shared" si="5"/>
        <v>24.692</v>
      </c>
      <c r="W11" s="35">
        <v>4.5739999999999998</v>
      </c>
      <c r="X11" s="37">
        <f t="shared" si="6"/>
        <v>20.118000000000002</v>
      </c>
      <c r="Y11" s="35"/>
      <c r="Z11" s="38">
        <f t="shared" si="7"/>
        <v>1.5092361554648718E-2</v>
      </c>
      <c r="AA11" s="39">
        <f t="shared" si="8"/>
        <v>3.2617018526068754E-3</v>
      </c>
      <c r="AB11" s="6">
        <f t="shared" si="9"/>
        <v>0.48978293413173651</v>
      </c>
      <c r="AC11" s="6">
        <f t="shared" si="10"/>
        <v>0.49375589511412943</v>
      </c>
      <c r="AD11" s="6">
        <f t="shared" si="11"/>
        <v>0.56148103655397286</v>
      </c>
      <c r="AE11" s="39">
        <f t="shared" si="12"/>
        <v>1.0308112085261091E-2</v>
      </c>
      <c r="AF11" s="39">
        <f t="shared" si="13"/>
        <v>7.923076294463309E-3</v>
      </c>
      <c r="AG11" s="39">
        <f>X11/DU11*2</f>
        <v>1.7583078362819454E-2</v>
      </c>
      <c r="AH11" s="39">
        <f>(P11+S11+T11)/DU11*2</f>
        <v>2.3830411305330309E-2</v>
      </c>
      <c r="AI11" s="39">
        <f>R11/DU11*2</f>
        <v>1.5616584361609405E-2</v>
      </c>
      <c r="AJ11" s="40">
        <f>X11/FI11*2</f>
        <v>8.478849762562285E-2</v>
      </c>
      <c r="AK11" s="41"/>
      <c r="AL11" s="47">
        <f t="shared" si="14"/>
        <v>-5.2498424913312226E-2</v>
      </c>
      <c r="AM11" s="6">
        <f t="shared" si="15"/>
        <v>3.5786460087571153E-3</v>
      </c>
      <c r="AN11" s="40">
        <f t="shared" si="16"/>
        <v>9.8818389704078011E-2</v>
      </c>
      <c r="AO11" s="35"/>
      <c r="AP11" s="47">
        <f t="shared" si="17"/>
        <v>0.99211963539585313</v>
      </c>
      <c r="AQ11" s="6">
        <f t="shared" si="18"/>
        <v>0.77046067971976884</v>
      </c>
      <c r="AR11" s="6">
        <f t="shared" si="19"/>
        <v>-6.5800236143995883E-2</v>
      </c>
      <c r="AS11" s="6">
        <f t="shared" si="20"/>
        <v>0.27209571440199459</v>
      </c>
      <c r="AT11" s="68">
        <v>3.23</v>
      </c>
      <c r="AU11" s="69">
        <v>1.55</v>
      </c>
      <c r="AV11" s="35"/>
      <c r="AW11" s="47">
        <f>FK11/C11</f>
        <v>9.247221285669914E-2</v>
      </c>
      <c r="AX11" s="6">
        <v>7.8399999999999997E-2</v>
      </c>
      <c r="AY11" s="6">
        <f t="shared" si="21"/>
        <v>0.17070799105805665</v>
      </c>
      <c r="AZ11" s="6">
        <f t="shared" si="22"/>
        <v>0.18340000000000001</v>
      </c>
      <c r="BA11" s="40">
        <f t="shared" si="23"/>
        <v>0.2046</v>
      </c>
      <c r="BB11" s="6"/>
      <c r="BC11" s="47">
        <v>0.1646</v>
      </c>
      <c r="BD11" s="6">
        <v>0.17809999999999998</v>
      </c>
      <c r="BE11" s="40">
        <v>0.1993</v>
      </c>
      <c r="BF11" s="6"/>
      <c r="BG11" s="47"/>
      <c r="BH11" s="40">
        <v>2.7E-2</v>
      </c>
      <c r="BI11" s="6"/>
      <c r="BJ11" s="47"/>
      <c r="BK11" s="40">
        <f>BC11-(4.5%+2.5%+3%+1%+BH11)</f>
        <v>2.7599999999999986E-2</v>
      </c>
      <c r="BL11" s="6"/>
      <c r="BM11" s="47"/>
      <c r="BN11" s="40">
        <f>BD11-(6%+2.5%+3%+1%+BH11)</f>
        <v>2.6099999999999984E-2</v>
      </c>
      <c r="BO11" s="6"/>
      <c r="BP11" s="47"/>
      <c r="BQ11" s="40">
        <f>BE11-(8%+2.5%+3%+1%+BH11)</f>
        <v>2.7299999999999991E-2</v>
      </c>
      <c r="BR11" s="35"/>
      <c r="BS11" s="38">
        <f>Q11/FM11*2</f>
        <v>1.3617541763900182E-3</v>
      </c>
      <c r="BT11" s="6">
        <f t="shared" si="24"/>
        <v>9.4403286143915494E-2</v>
      </c>
      <c r="BU11" s="39">
        <f>EU11/E11</f>
        <v>5.7898442575934272E-3</v>
      </c>
      <c r="BV11" s="6">
        <f t="shared" si="25"/>
        <v>4.2711920151290599E-2</v>
      </c>
      <c r="BW11" s="6">
        <f t="shared" si="26"/>
        <v>0.8152186619038686</v>
      </c>
      <c r="BX11" s="40">
        <f t="shared" si="27"/>
        <v>0.86979299860563641</v>
      </c>
      <c r="BY11" s="35"/>
      <c r="BZ11" s="34">
        <v>2.5230000000000001</v>
      </c>
      <c r="CA11" s="35">
        <v>433.82400000000001</v>
      </c>
      <c r="CB11" s="36">
        <f t="shared" si="28"/>
        <v>436.34700000000004</v>
      </c>
      <c r="CC11" s="32">
        <v>3678.51</v>
      </c>
      <c r="CD11" s="35">
        <v>4.6760000000000002</v>
      </c>
      <c r="CE11" s="35">
        <v>6.5909999999999993</v>
      </c>
      <c r="CF11" s="36">
        <f t="shared" si="29"/>
        <v>3667.2430000000004</v>
      </c>
      <c r="CG11" s="35">
        <v>997.73700000000008</v>
      </c>
      <c r="CH11" s="35">
        <v>125.13099999999999</v>
      </c>
      <c r="CI11" s="36">
        <f t="shared" si="30"/>
        <v>1122.8680000000002</v>
      </c>
      <c r="CJ11" s="35">
        <v>0</v>
      </c>
      <c r="CK11" s="35">
        <v>0</v>
      </c>
      <c r="CL11" s="35">
        <v>29.175000000000001</v>
      </c>
      <c r="CM11" s="35">
        <v>14.879999999999608</v>
      </c>
      <c r="CN11" s="36">
        <f t="shared" si="31"/>
        <v>5270.5129999999999</v>
      </c>
      <c r="CO11" s="35">
        <v>132.02199999999999</v>
      </c>
      <c r="CP11" s="32">
        <v>3649.5219999999999</v>
      </c>
      <c r="CQ11" s="36">
        <f t="shared" si="32"/>
        <v>3781.5439999999999</v>
      </c>
      <c r="CR11" s="35">
        <v>874.86599999999999</v>
      </c>
      <c r="CS11" s="35">
        <v>46.332000000000107</v>
      </c>
      <c r="CT11" s="36">
        <f t="shared" si="33"/>
        <v>921.19800000000009</v>
      </c>
      <c r="CU11" s="35">
        <v>80.394999999999996</v>
      </c>
      <c r="CV11" s="35">
        <v>487.37599999999998</v>
      </c>
      <c r="CW11" s="70">
        <f t="shared" si="34"/>
        <v>5270.5130000000008</v>
      </c>
      <c r="CX11" s="35"/>
      <c r="CY11" s="71">
        <v>1434.0840000000001</v>
      </c>
      <c r="CZ11" s="35"/>
      <c r="DA11" s="31">
        <v>126</v>
      </c>
      <c r="DB11" s="32">
        <v>230</v>
      </c>
      <c r="DC11" s="32">
        <v>200</v>
      </c>
      <c r="DD11" s="32">
        <v>250</v>
      </c>
      <c r="DE11" s="32">
        <v>165</v>
      </c>
      <c r="DF11" s="33">
        <v>0</v>
      </c>
      <c r="DG11" s="32">
        <f t="shared" si="49"/>
        <v>971</v>
      </c>
      <c r="DH11" s="72">
        <f t="shared" si="35"/>
        <v>0.18423254055155541</v>
      </c>
      <c r="DI11" s="35"/>
      <c r="DJ11" s="64" t="s">
        <v>227</v>
      </c>
      <c r="DK11" s="58">
        <v>26.7</v>
      </c>
      <c r="DL11" s="73">
        <v>1</v>
      </c>
      <c r="DM11" s="74" t="s">
        <v>155</v>
      </c>
      <c r="DN11" s="61" t="s">
        <v>164</v>
      </c>
      <c r="DO11" s="72" t="s">
        <v>228</v>
      </c>
      <c r="DP11" s="62"/>
      <c r="DQ11" s="31">
        <v>403.50111280000004</v>
      </c>
      <c r="DR11" s="32">
        <v>433.50111280000004</v>
      </c>
      <c r="DS11" s="33">
        <v>483.61138320000003</v>
      </c>
      <c r="DT11" s="32"/>
      <c r="DU11" s="64">
        <f t="shared" si="36"/>
        <v>2288.3365000000003</v>
      </c>
      <c r="DV11" s="32">
        <v>2212.9810000000002</v>
      </c>
      <c r="DW11" s="33">
        <v>2363.692</v>
      </c>
      <c r="DX11" s="32"/>
      <c r="DY11" s="31">
        <v>0</v>
      </c>
      <c r="DZ11" s="32">
        <v>6.9569999999999999</v>
      </c>
      <c r="EA11" s="32">
        <v>102.32299999999999</v>
      </c>
      <c r="EB11" s="32">
        <v>7.4779999999999998</v>
      </c>
      <c r="EC11" s="32">
        <v>368.44900000000001</v>
      </c>
      <c r="ED11" s="32">
        <v>0.97899999999999998</v>
      </c>
      <c r="EE11" s="32">
        <v>51.925000000000253</v>
      </c>
      <c r="EF11" s="32">
        <v>3190.5819999999999</v>
      </c>
      <c r="EG11" s="75">
        <f t="shared" si="50"/>
        <v>3728.6930000000002</v>
      </c>
      <c r="EH11" s="58"/>
      <c r="EI11" s="47">
        <f t="shared" si="51"/>
        <v>0</v>
      </c>
      <c r="EJ11" s="6">
        <f t="shared" si="51"/>
        <v>1.8658012338371647E-3</v>
      </c>
      <c r="EK11" s="6">
        <f t="shared" si="51"/>
        <v>2.7442055433364986E-2</v>
      </c>
      <c r="EL11" s="6">
        <f t="shared" si="51"/>
        <v>2.0055284787457695E-3</v>
      </c>
      <c r="EM11" s="6">
        <f t="shared" si="51"/>
        <v>9.8814517580288849E-2</v>
      </c>
      <c r="EN11" s="6">
        <f t="shared" si="37"/>
        <v>2.6255848899332823E-4</v>
      </c>
      <c r="EO11" s="6">
        <f t="shared" si="37"/>
        <v>1.3925791155238645E-2</v>
      </c>
      <c r="EP11" s="6">
        <f t="shared" si="37"/>
        <v>0.85568374762953126</v>
      </c>
      <c r="EQ11" s="72">
        <f t="shared" si="52"/>
        <v>1</v>
      </c>
      <c r="ER11" s="58"/>
      <c r="ES11" s="34">
        <v>21.297999999999998</v>
      </c>
      <c r="ET11" s="35">
        <v>0</v>
      </c>
      <c r="EU11" s="70">
        <f t="shared" si="38"/>
        <v>21.297999999999998</v>
      </c>
      <c r="EW11" s="34">
        <f>CD11</f>
        <v>4.6760000000000002</v>
      </c>
      <c r="EX11" s="35">
        <f>CE11</f>
        <v>6.5909999999999993</v>
      </c>
      <c r="EY11" s="70">
        <f t="shared" si="39"/>
        <v>11.266999999999999</v>
      </c>
      <c r="FA11" s="31">
        <f>FE11*E11</f>
        <v>2998.79</v>
      </c>
      <c r="FB11" s="32">
        <f>E11*FF11</f>
        <v>679.72000000000037</v>
      </c>
      <c r="FC11" s="33">
        <f t="shared" si="40"/>
        <v>3678.51</v>
      </c>
      <c r="FE11" s="47">
        <v>0.8152186619038686</v>
      </c>
      <c r="FF11" s="6">
        <v>0.1847813380961314</v>
      </c>
      <c r="FG11" s="40">
        <f t="shared" si="41"/>
        <v>1</v>
      </c>
      <c r="FH11" s="58"/>
      <c r="FI11" s="64">
        <f t="shared" si="42"/>
        <v>474.54549999999995</v>
      </c>
      <c r="FJ11" s="32">
        <v>461.71499999999997</v>
      </c>
      <c r="FK11" s="33">
        <f>CV11</f>
        <v>487.37599999999998</v>
      </c>
      <c r="FM11" s="64">
        <f t="shared" si="43"/>
        <v>3780.4180000000001</v>
      </c>
      <c r="FN11" s="32">
        <v>3882.326</v>
      </c>
      <c r="FO11" s="33">
        <f>CC11</f>
        <v>3678.51</v>
      </c>
      <c r="FQ11" s="64">
        <f t="shared" si="44"/>
        <v>1430.5774999999999</v>
      </c>
      <c r="FR11" s="32">
        <v>1319.3620000000001</v>
      </c>
      <c r="FS11" s="33">
        <v>1541.7929999999999</v>
      </c>
      <c r="FU11" s="64">
        <f t="shared" si="45"/>
        <v>5210.9955</v>
      </c>
      <c r="FV11" s="58">
        <f t="shared" si="46"/>
        <v>5201.6880000000001</v>
      </c>
      <c r="FW11" s="73">
        <f t="shared" si="46"/>
        <v>5220.3029999999999</v>
      </c>
      <c r="FY11" s="64">
        <f t="shared" si="47"/>
        <v>3485.4184999999998</v>
      </c>
      <c r="FZ11" s="32">
        <v>3321.3150000000001</v>
      </c>
      <c r="GA11" s="33">
        <f>G11</f>
        <v>3649.5219999999999</v>
      </c>
      <c r="GB11" s="32"/>
      <c r="GC11" s="64">
        <f t="shared" si="48"/>
        <v>5078.3305</v>
      </c>
      <c r="GD11" s="32">
        <v>4886.1480000000001</v>
      </c>
      <c r="GE11" s="33">
        <f>C11</f>
        <v>5270.5129999999999</v>
      </c>
      <c r="GF11" s="32"/>
      <c r="GG11" s="76">
        <f>DW11/C11</f>
        <v>0.44847474999112991</v>
      </c>
      <c r="GH11" s="66"/>
    </row>
    <row r="12" spans="1:190" x14ac:dyDescent="0.2">
      <c r="A12" s="1"/>
      <c r="B12" s="77" t="s">
        <v>165</v>
      </c>
      <c r="C12" s="31">
        <v>1841.7629999999999</v>
      </c>
      <c r="D12" s="32">
        <v>1787.2819999999999</v>
      </c>
      <c r="E12" s="32">
        <v>1468.2170000000001</v>
      </c>
      <c r="F12" s="32">
        <v>731.07899999999995</v>
      </c>
      <c r="G12" s="32">
        <v>1487.6569999999999</v>
      </c>
      <c r="H12" s="32">
        <f t="shared" si="0"/>
        <v>2572.8419999999996</v>
      </c>
      <c r="I12" s="33">
        <f t="shared" si="1"/>
        <v>2199.2960000000003</v>
      </c>
      <c r="J12" s="32"/>
      <c r="K12" s="34">
        <v>13.33</v>
      </c>
      <c r="L12" s="35">
        <v>5.915</v>
      </c>
      <c r="M12" s="35">
        <v>0</v>
      </c>
      <c r="N12" s="36">
        <f t="shared" si="2"/>
        <v>19.245000000000001</v>
      </c>
      <c r="O12" s="35">
        <v>13.295999999999999</v>
      </c>
      <c r="P12" s="36">
        <f t="shared" si="3"/>
        <v>5.9490000000000016</v>
      </c>
      <c r="Q12" s="35">
        <v>-0.57599999999999996</v>
      </c>
      <c r="R12" s="36">
        <f t="shared" si="4"/>
        <v>6.5250000000000012</v>
      </c>
      <c r="S12" s="35">
        <v>4.3099999999999996</v>
      </c>
      <c r="T12" s="35">
        <v>0.13800000000000001</v>
      </c>
      <c r="U12" s="35">
        <v>-0.8</v>
      </c>
      <c r="V12" s="36">
        <f t="shared" si="5"/>
        <v>10.173</v>
      </c>
      <c r="W12" s="35">
        <v>1.522</v>
      </c>
      <c r="X12" s="37">
        <f t="shared" si="6"/>
        <v>8.6509999999999998</v>
      </c>
      <c r="Y12" s="35"/>
      <c r="Z12" s="38">
        <f t="shared" si="7"/>
        <v>1.4916504502367282E-2</v>
      </c>
      <c r="AA12" s="39">
        <f t="shared" si="8"/>
        <v>6.6189890571269677E-3</v>
      </c>
      <c r="AB12" s="6">
        <f t="shared" si="9"/>
        <v>0.56117840712446709</v>
      </c>
      <c r="AC12" s="6">
        <f t="shared" si="10"/>
        <v>0.56446614306941201</v>
      </c>
      <c r="AD12" s="6">
        <f t="shared" si="11"/>
        <v>0.69088074824629764</v>
      </c>
      <c r="AE12" s="39">
        <f t="shared" si="12"/>
        <v>1.4878457904236713E-2</v>
      </c>
      <c r="AF12" s="39">
        <f t="shared" si="13"/>
        <v>9.6806211890457135E-3</v>
      </c>
      <c r="AG12" s="39">
        <f>X12/DU12*2</f>
        <v>2.0575182301204878E-2</v>
      </c>
      <c r="AH12" s="39">
        <f>(P12+S12+T12)/DU12*2</f>
        <v>2.4727796831074688E-2</v>
      </c>
      <c r="AI12" s="39">
        <f>R12/DU12*2</f>
        <v>1.5518791413173258E-2</v>
      </c>
      <c r="AJ12" s="40">
        <f>X12/FI12*2</f>
        <v>6.6918063854885801E-2</v>
      </c>
      <c r="AK12" s="41"/>
      <c r="AL12" s="47">
        <f t="shared" si="14"/>
        <v>4.5306782098563397E-2</v>
      </c>
      <c r="AM12" s="6">
        <f t="shared" si="15"/>
        <v>3.9189021895161449E-2</v>
      </c>
      <c r="AN12" s="40">
        <f t="shared" si="16"/>
        <v>9.1312091855672906E-2</v>
      </c>
      <c r="AO12" s="35"/>
      <c r="AP12" s="47">
        <f t="shared" si="17"/>
        <v>1.0132405495917836</v>
      </c>
      <c r="AQ12" s="6">
        <f t="shared" si="18"/>
        <v>0.9519579147826821</v>
      </c>
      <c r="AR12" s="6">
        <f t="shared" si="19"/>
        <v>-0.10804810390913491</v>
      </c>
      <c r="AS12" s="6">
        <f t="shared" si="20"/>
        <v>0.14881176351137471</v>
      </c>
      <c r="AT12" s="68">
        <v>3.16</v>
      </c>
      <c r="AU12" s="69">
        <v>1.41</v>
      </c>
      <c r="AV12" s="35"/>
      <c r="AW12" s="47">
        <f>FK12/C12</f>
        <v>0.14465813462427032</v>
      </c>
      <c r="AX12" s="6">
        <v>0.1119</v>
      </c>
      <c r="AY12" s="6">
        <f t="shared" si="21"/>
        <v>0.23680000000000001</v>
      </c>
      <c r="AZ12" s="6">
        <f t="shared" si="22"/>
        <v>0.23680000000000001</v>
      </c>
      <c r="BA12" s="40">
        <f t="shared" si="23"/>
        <v>0.23680000000000001</v>
      </c>
      <c r="BB12" s="6"/>
      <c r="BC12" s="47">
        <v>0.20910000000000001</v>
      </c>
      <c r="BD12" s="6">
        <v>0.21359999999999998</v>
      </c>
      <c r="BE12" s="40">
        <v>0.21920000000000001</v>
      </c>
      <c r="BF12" s="6"/>
      <c r="BG12" s="47"/>
      <c r="BH12" s="40"/>
      <c r="BI12" s="6"/>
      <c r="BJ12" s="47"/>
      <c r="BK12" s="40"/>
      <c r="BL12" s="6"/>
      <c r="BM12" s="47"/>
      <c r="BN12" s="40"/>
      <c r="BO12" s="6"/>
      <c r="BP12" s="47"/>
      <c r="BQ12" s="40"/>
      <c r="BR12" s="35"/>
      <c r="BS12" s="38">
        <f>Q12/FM12*2</f>
        <v>-8.0200585004788012E-4</v>
      </c>
      <c r="BT12" s="6">
        <f t="shared" si="24"/>
        <v>-5.5400596325863222E-2</v>
      </c>
      <c r="BU12" s="39">
        <f>EU12/E12</f>
        <v>5.8744722340090053E-3</v>
      </c>
      <c r="BV12" s="6">
        <f t="shared" si="25"/>
        <v>3.2046637611048562E-2</v>
      </c>
      <c r="BW12" s="6">
        <f t="shared" si="26"/>
        <v>0.84435815686645765</v>
      </c>
      <c r="BX12" s="40">
        <f t="shared" si="27"/>
        <v>0.89609584157839584</v>
      </c>
      <c r="BY12" s="35"/>
      <c r="BZ12" s="34">
        <v>4.6509999999999998</v>
      </c>
      <c r="CA12" s="35">
        <v>127.697</v>
      </c>
      <c r="CB12" s="36">
        <f t="shared" si="28"/>
        <v>132.34800000000001</v>
      </c>
      <c r="CC12" s="32">
        <v>1468.2170000000001</v>
      </c>
      <c r="CD12" s="35">
        <v>0.92200000000000004</v>
      </c>
      <c r="CE12" s="35">
        <v>1.7909999999999999</v>
      </c>
      <c r="CF12" s="36">
        <f t="shared" si="29"/>
        <v>1465.5040000000001</v>
      </c>
      <c r="CG12" s="35">
        <v>141.72800000000001</v>
      </c>
      <c r="CH12" s="35">
        <v>93.236999999999995</v>
      </c>
      <c r="CI12" s="36">
        <f t="shared" si="30"/>
        <v>234.965</v>
      </c>
      <c r="CJ12" s="35">
        <v>0</v>
      </c>
      <c r="CK12" s="35">
        <v>0</v>
      </c>
      <c r="CL12" s="35">
        <v>5.4930000000000003</v>
      </c>
      <c r="CM12" s="35">
        <v>3.4529999999998271</v>
      </c>
      <c r="CN12" s="36">
        <f t="shared" si="31"/>
        <v>1841.7629999999997</v>
      </c>
      <c r="CO12" s="35">
        <v>75.076999999999998</v>
      </c>
      <c r="CP12" s="32">
        <v>1487.6569999999999</v>
      </c>
      <c r="CQ12" s="36">
        <f t="shared" si="32"/>
        <v>1562.7339999999999</v>
      </c>
      <c r="CR12" s="35">
        <v>0</v>
      </c>
      <c r="CS12" s="35">
        <v>12.603000000000009</v>
      </c>
      <c r="CT12" s="36">
        <f t="shared" si="33"/>
        <v>12.603000000000009</v>
      </c>
      <c r="CU12" s="35">
        <v>0</v>
      </c>
      <c r="CV12" s="35">
        <v>266.42599999999999</v>
      </c>
      <c r="CW12" s="70">
        <f t="shared" si="34"/>
        <v>1841.7629999999999</v>
      </c>
      <c r="CX12" s="35"/>
      <c r="CY12" s="71">
        <v>274.07600000000002</v>
      </c>
      <c r="CZ12" s="35"/>
      <c r="DA12" s="31">
        <v>25</v>
      </c>
      <c r="DB12" s="32">
        <v>25</v>
      </c>
      <c r="DC12" s="32">
        <v>25</v>
      </c>
      <c r="DD12" s="32">
        <v>0</v>
      </c>
      <c r="DE12" s="32">
        <v>0</v>
      </c>
      <c r="DF12" s="33">
        <v>0</v>
      </c>
      <c r="DG12" s="32">
        <f t="shared" si="49"/>
        <v>75</v>
      </c>
      <c r="DH12" s="72">
        <f t="shared" si="35"/>
        <v>4.0721851834356539E-2</v>
      </c>
      <c r="DI12" s="35"/>
      <c r="DJ12" s="64" t="s">
        <v>227</v>
      </c>
      <c r="DK12" s="58">
        <v>16</v>
      </c>
      <c r="DL12" s="73">
        <v>2</v>
      </c>
      <c r="DM12" s="64"/>
      <c r="DN12" s="58"/>
      <c r="DO12" s="72" t="s">
        <v>228</v>
      </c>
      <c r="DP12" s="62"/>
      <c r="DQ12" s="31">
        <v>202.84832640000002</v>
      </c>
      <c r="DR12" s="32">
        <v>202.84832640000002</v>
      </c>
      <c r="DS12" s="33">
        <v>202.84832640000002</v>
      </c>
      <c r="DT12" s="32"/>
      <c r="DU12" s="64">
        <f t="shared" si="36"/>
        <v>840.91599999999994</v>
      </c>
      <c r="DV12" s="32">
        <v>825.20899999999995</v>
      </c>
      <c r="DW12" s="33">
        <v>856.62300000000005</v>
      </c>
      <c r="DX12" s="32"/>
      <c r="DY12" s="31">
        <v>19.556000000000001</v>
      </c>
      <c r="DZ12" s="32">
        <v>14.523</v>
      </c>
      <c r="EA12" s="32">
        <v>86.933999999999997</v>
      </c>
      <c r="EB12" s="32">
        <v>5.26</v>
      </c>
      <c r="EC12" s="32">
        <v>61.935000000000002</v>
      </c>
      <c r="ED12" s="32">
        <v>19.608000000000001</v>
      </c>
      <c r="EE12" s="32">
        <v>22.360000000000355</v>
      </c>
      <c r="EF12" s="32">
        <v>1190.6379999999999</v>
      </c>
      <c r="EG12" s="75">
        <f t="shared" si="50"/>
        <v>1420.8140000000003</v>
      </c>
      <c r="EH12" s="58"/>
      <c r="EI12" s="47">
        <f t="shared" si="51"/>
        <v>1.3763940952158408E-2</v>
      </c>
      <c r="EJ12" s="6">
        <f t="shared" si="51"/>
        <v>1.0221605361433654E-2</v>
      </c>
      <c r="EK12" s="6">
        <f t="shared" si="51"/>
        <v>6.1186052502297965E-2</v>
      </c>
      <c r="EL12" s="6">
        <f t="shared" si="51"/>
        <v>3.7021031605825945E-3</v>
      </c>
      <c r="EM12" s="6">
        <f t="shared" si="51"/>
        <v>4.3591208983019589E-2</v>
      </c>
      <c r="EN12" s="6">
        <f t="shared" si="37"/>
        <v>1.3800539690628047E-2</v>
      </c>
      <c r="EO12" s="6">
        <f t="shared" si="37"/>
        <v>1.5737457541944513E-2</v>
      </c>
      <c r="EP12" s="6">
        <f t="shared" si="37"/>
        <v>0.83799709180793525</v>
      </c>
      <c r="EQ12" s="72">
        <f t="shared" si="52"/>
        <v>1</v>
      </c>
      <c r="ER12" s="58"/>
      <c r="ES12" s="34">
        <v>2.4529999999999998</v>
      </c>
      <c r="ET12" s="35">
        <v>6.1720000000000006</v>
      </c>
      <c r="EU12" s="70">
        <f t="shared" si="38"/>
        <v>8.625</v>
      </c>
      <c r="EW12" s="34">
        <f>CD12</f>
        <v>0.92200000000000004</v>
      </c>
      <c r="EX12" s="35">
        <f>CE12</f>
        <v>1.7909999999999999</v>
      </c>
      <c r="EY12" s="70">
        <f t="shared" si="39"/>
        <v>2.7130000000000001</v>
      </c>
      <c r="FA12" s="31">
        <f>FE12*E12</f>
        <v>1239.701</v>
      </c>
      <c r="FB12" s="32">
        <f>E12*FF12</f>
        <v>228.51600000000016</v>
      </c>
      <c r="FC12" s="33">
        <f t="shared" si="40"/>
        <v>1468.2170000000001</v>
      </c>
      <c r="FE12" s="47">
        <v>0.84435815686645765</v>
      </c>
      <c r="FF12" s="6">
        <v>0.15564184313354235</v>
      </c>
      <c r="FG12" s="40">
        <f t="shared" si="41"/>
        <v>1</v>
      </c>
      <c r="FH12" s="58"/>
      <c r="FI12" s="64">
        <f t="shared" si="42"/>
        <v>258.55500000000001</v>
      </c>
      <c r="FJ12" s="32">
        <v>250.684</v>
      </c>
      <c r="FK12" s="33">
        <f>CV12</f>
        <v>266.42599999999999</v>
      </c>
      <c r="FM12" s="64">
        <f t="shared" si="43"/>
        <v>1436.3985</v>
      </c>
      <c r="FN12" s="32">
        <v>1404.58</v>
      </c>
      <c r="FO12" s="33">
        <f>CC12</f>
        <v>1468.2170000000001</v>
      </c>
      <c r="FQ12" s="64">
        <f t="shared" si="44"/>
        <v>721.42849999999999</v>
      </c>
      <c r="FR12" s="32">
        <v>711.77800000000002</v>
      </c>
      <c r="FS12" s="33">
        <v>731.07899999999995</v>
      </c>
      <c r="FU12" s="64">
        <f t="shared" si="45"/>
        <v>2157.8270000000002</v>
      </c>
      <c r="FV12" s="58">
        <f t="shared" si="46"/>
        <v>2116.3580000000002</v>
      </c>
      <c r="FW12" s="73">
        <f t="shared" si="46"/>
        <v>2199.2960000000003</v>
      </c>
      <c r="FY12" s="64">
        <f t="shared" si="47"/>
        <v>1425.4195</v>
      </c>
      <c r="FZ12" s="32">
        <v>1363.182</v>
      </c>
      <c r="GA12" s="33">
        <f>G12</f>
        <v>1487.6569999999999</v>
      </c>
      <c r="GB12" s="32"/>
      <c r="GC12" s="64">
        <f t="shared" si="48"/>
        <v>1787.2819999999999</v>
      </c>
      <c r="GD12" s="32">
        <v>1732.8009999999999</v>
      </c>
      <c r="GE12" s="33">
        <f>C12</f>
        <v>1841.7629999999999</v>
      </c>
      <c r="GF12" s="32"/>
      <c r="GG12" s="76">
        <f>DW12/C12</f>
        <v>0.46511033178536004</v>
      </c>
      <c r="GH12" s="66"/>
    </row>
    <row r="13" spans="1:190" x14ac:dyDescent="0.2">
      <c r="A13" s="1"/>
      <c r="B13" s="77" t="s">
        <v>166</v>
      </c>
      <c r="C13" s="31">
        <v>3396.6849999999999</v>
      </c>
      <c r="D13" s="32">
        <v>3434.0315000000001</v>
      </c>
      <c r="E13" s="32">
        <v>2768.5219999999999</v>
      </c>
      <c r="F13" s="32">
        <v>191.77099999999999</v>
      </c>
      <c r="G13" s="32">
        <v>2464.768</v>
      </c>
      <c r="H13" s="32">
        <f t="shared" si="0"/>
        <v>3588.4560000000001</v>
      </c>
      <c r="I13" s="33">
        <f t="shared" si="1"/>
        <v>2960.2930000000001</v>
      </c>
      <c r="J13" s="32"/>
      <c r="K13" s="34">
        <v>32.014000000000003</v>
      </c>
      <c r="L13" s="35">
        <v>7.2240000000000002</v>
      </c>
      <c r="M13" s="35">
        <v>0.04</v>
      </c>
      <c r="N13" s="36">
        <f t="shared" si="2"/>
        <v>39.277999999999999</v>
      </c>
      <c r="O13" s="35">
        <v>21.393999999999998</v>
      </c>
      <c r="P13" s="36">
        <f t="shared" si="3"/>
        <v>17.884</v>
      </c>
      <c r="Q13" s="35">
        <v>0.20499999999999999</v>
      </c>
      <c r="R13" s="36">
        <f t="shared" si="4"/>
        <v>17.679000000000002</v>
      </c>
      <c r="S13" s="35">
        <v>3.0720000000000001</v>
      </c>
      <c r="T13" s="35">
        <v>-0.72299999999999998</v>
      </c>
      <c r="U13" s="35">
        <v>0</v>
      </c>
      <c r="V13" s="36">
        <f t="shared" si="5"/>
        <v>20.028000000000002</v>
      </c>
      <c r="W13" s="35">
        <v>4.3250000000000002</v>
      </c>
      <c r="X13" s="37">
        <f t="shared" si="6"/>
        <v>15.703000000000003</v>
      </c>
      <c r="Y13" s="35"/>
      <c r="Z13" s="38">
        <f t="shared" si="7"/>
        <v>1.8645140558553409E-2</v>
      </c>
      <c r="AA13" s="39">
        <f t="shared" si="8"/>
        <v>4.2072997874364288E-3</v>
      </c>
      <c r="AB13" s="6">
        <f t="shared" si="9"/>
        <v>0.51394527590265926</v>
      </c>
      <c r="AC13" s="6">
        <f t="shared" si="10"/>
        <v>0.50517119244391961</v>
      </c>
      <c r="AD13" s="6">
        <f t="shared" si="11"/>
        <v>0.54468150109476043</v>
      </c>
      <c r="AE13" s="39">
        <f t="shared" si="12"/>
        <v>1.245999053881713E-2</v>
      </c>
      <c r="AF13" s="39">
        <f t="shared" si="13"/>
        <v>9.145518903947155E-3</v>
      </c>
      <c r="AG13" s="39">
        <f>X13/DU13*2</f>
        <v>1.7603204292119253E-2</v>
      </c>
      <c r="AH13" s="39">
        <f>(P13+S13+T13)/DU13*2</f>
        <v>2.2681375052056856E-2</v>
      </c>
      <c r="AI13" s="39">
        <f>R13/DU13*2</f>
        <v>1.9818318071730005E-2</v>
      </c>
      <c r="AJ13" s="40">
        <f>X13/FI13*2</f>
        <v>7.4040632054176089E-2</v>
      </c>
      <c r="AK13" s="41"/>
      <c r="AL13" s="47">
        <f t="shared" si="14"/>
        <v>-3.8514006292934042E-2</v>
      </c>
      <c r="AM13" s="6">
        <f t="shared" si="15"/>
        <v>-3.5013167832739951E-2</v>
      </c>
      <c r="AN13" s="40">
        <f t="shared" si="16"/>
        <v>-3.3981952378862153E-2</v>
      </c>
      <c r="AO13" s="35"/>
      <c r="AP13" s="47">
        <f t="shared" si="17"/>
        <v>0.89028297409231349</v>
      </c>
      <c r="AQ13" s="6">
        <f t="shared" si="18"/>
        <v>0.84001363233590087</v>
      </c>
      <c r="AR13" s="6">
        <f t="shared" si="19"/>
        <v>-2.4503302484628398E-2</v>
      </c>
      <c r="AS13" s="6">
        <f t="shared" si="20"/>
        <v>0.16270628568736872</v>
      </c>
      <c r="AT13" s="68">
        <v>1.95</v>
      </c>
      <c r="AU13" s="69">
        <v>1.43</v>
      </c>
      <c r="AV13" s="35"/>
      <c r="AW13" s="47">
        <f>FK13/C13</f>
        <v>0.12977918176104056</v>
      </c>
      <c r="AX13" s="6">
        <v>0.11900000000000001</v>
      </c>
      <c r="AY13" s="6">
        <f t="shared" si="21"/>
        <v>0.22870000000000001</v>
      </c>
      <c r="AZ13" s="6">
        <f t="shared" si="22"/>
        <v>0.22870000000000001</v>
      </c>
      <c r="BA13" s="40">
        <f t="shared" si="23"/>
        <v>0.22870000000000001</v>
      </c>
      <c r="BB13" s="6"/>
      <c r="BC13" s="47">
        <v>0.22190000000000001</v>
      </c>
      <c r="BD13" s="6">
        <v>0.2228</v>
      </c>
      <c r="BE13" s="40">
        <v>0.22409999999999999</v>
      </c>
      <c r="BF13" s="6"/>
      <c r="BG13" s="47">
        <v>0.03</v>
      </c>
      <c r="BH13" s="40"/>
      <c r="BI13" s="6"/>
      <c r="BJ13" s="47">
        <f>AY13-(4.5%+2.5%+3%+1%+BG13)</f>
        <v>8.8700000000000001E-2</v>
      </c>
      <c r="BK13" s="40"/>
      <c r="BL13" s="6"/>
      <c r="BM13" s="47">
        <f>AZ13-(6%+2.5%+3%+1%+BG13)</f>
        <v>7.3700000000000043E-2</v>
      </c>
      <c r="BN13" s="40"/>
      <c r="BO13" s="6"/>
      <c r="BP13" s="47">
        <f>BA13-(8%+2.5%+3%+1%+BG13)</f>
        <v>5.3699999999999998E-2</v>
      </c>
      <c r="BQ13" s="40"/>
      <c r="BR13" s="35"/>
      <c r="BS13" s="38">
        <f>Q13/FM13*2</f>
        <v>1.451856269062253E-4</v>
      </c>
      <c r="BT13" s="6">
        <f t="shared" si="24"/>
        <v>1.0131962635298768E-2</v>
      </c>
      <c r="BU13" s="39">
        <f>EU13/E13</f>
        <v>1.4628382942234161E-2</v>
      </c>
      <c r="BV13" s="6">
        <f t="shared" si="25"/>
        <v>8.8741591252711624E-2</v>
      </c>
      <c r="BW13" s="6">
        <f t="shared" si="26"/>
        <v>0.83172609789627827</v>
      </c>
      <c r="BX13" s="40">
        <f t="shared" si="27"/>
        <v>0.84262706428046152</v>
      </c>
      <c r="BY13" s="35"/>
      <c r="BZ13" s="34">
        <v>5.4560000000000004</v>
      </c>
      <c r="CA13" s="35">
        <v>69.265000000000001</v>
      </c>
      <c r="CB13" s="36">
        <f t="shared" si="28"/>
        <v>74.721000000000004</v>
      </c>
      <c r="CC13" s="32">
        <v>2768.5219999999999</v>
      </c>
      <c r="CD13" s="35">
        <v>7.5410000000000004</v>
      </c>
      <c r="CE13" s="35">
        <v>8.01</v>
      </c>
      <c r="CF13" s="36">
        <f t="shared" si="29"/>
        <v>2752.9709999999995</v>
      </c>
      <c r="CG13" s="35">
        <v>477.94099999999997</v>
      </c>
      <c r="CH13" s="35">
        <v>46.43900000000005</v>
      </c>
      <c r="CI13" s="36">
        <f t="shared" si="30"/>
        <v>524.38</v>
      </c>
      <c r="CJ13" s="35">
        <v>0</v>
      </c>
      <c r="CK13" s="35">
        <v>0</v>
      </c>
      <c r="CL13" s="35">
        <v>34.713000000000001</v>
      </c>
      <c r="CM13" s="35">
        <v>9.9000000000003965</v>
      </c>
      <c r="CN13" s="36">
        <f t="shared" si="31"/>
        <v>3396.6850000000004</v>
      </c>
      <c r="CO13" s="35">
        <v>75.034999999999997</v>
      </c>
      <c r="CP13" s="32">
        <v>2464.768</v>
      </c>
      <c r="CQ13" s="36">
        <f t="shared" si="32"/>
        <v>2539.8029999999999</v>
      </c>
      <c r="CR13" s="35">
        <v>394.39699999999999</v>
      </c>
      <c r="CS13" s="35">
        <v>21.666000000000054</v>
      </c>
      <c r="CT13" s="36">
        <f t="shared" si="33"/>
        <v>416.06300000000005</v>
      </c>
      <c r="CU13" s="35">
        <v>0</v>
      </c>
      <c r="CV13" s="35">
        <v>440.81900000000002</v>
      </c>
      <c r="CW13" s="70">
        <f t="shared" si="34"/>
        <v>3396.6849999999999</v>
      </c>
      <c r="CX13" s="35"/>
      <c r="CY13" s="71">
        <v>552.66200000000003</v>
      </c>
      <c r="CZ13" s="35"/>
      <c r="DA13" s="31">
        <v>220</v>
      </c>
      <c r="DB13" s="32">
        <v>150</v>
      </c>
      <c r="DC13" s="32">
        <v>100</v>
      </c>
      <c r="DD13" s="32">
        <v>0</v>
      </c>
      <c r="DE13" s="32">
        <v>0</v>
      </c>
      <c r="DF13" s="33">
        <v>0</v>
      </c>
      <c r="DG13" s="32">
        <f t="shared" si="49"/>
        <v>470</v>
      </c>
      <c r="DH13" s="72">
        <f t="shared" si="35"/>
        <v>0.13837020506758796</v>
      </c>
      <c r="DI13" s="35"/>
      <c r="DJ13" s="64" t="s">
        <v>229</v>
      </c>
      <c r="DK13" s="58">
        <v>19</v>
      </c>
      <c r="DL13" s="73">
        <v>1</v>
      </c>
      <c r="DM13" s="74" t="s">
        <v>155</v>
      </c>
      <c r="DN13" s="58"/>
      <c r="DO13" s="72" t="s">
        <v>228</v>
      </c>
      <c r="DP13" s="62"/>
      <c r="DQ13" s="31">
        <v>414.87186280000003</v>
      </c>
      <c r="DR13" s="32">
        <v>414.87186280000003</v>
      </c>
      <c r="DS13" s="33">
        <v>414.87186280000003</v>
      </c>
      <c r="DT13" s="32"/>
      <c r="DU13" s="64">
        <f t="shared" si="36"/>
        <v>1784.107</v>
      </c>
      <c r="DV13" s="32">
        <v>1754.17</v>
      </c>
      <c r="DW13" s="33">
        <v>1814.0440000000001</v>
      </c>
      <c r="DX13" s="32"/>
      <c r="DY13" s="31">
        <v>55.195999999999998</v>
      </c>
      <c r="DZ13" s="32">
        <v>21.45</v>
      </c>
      <c r="EA13" s="32">
        <v>108.499</v>
      </c>
      <c r="EB13" s="32">
        <v>19.13</v>
      </c>
      <c r="EC13" s="32">
        <v>217.59299999999999</v>
      </c>
      <c r="ED13" s="32">
        <v>11.5</v>
      </c>
      <c r="EE13" s="32">
        <v>19.39600000000064</v>
      </c>
      <c r="EF13" s="32">
        <v>2213.4319999999998</v>
      </c>
      <c r="EG13" s="75">
        <f t="shared" si="50"/>
        <v>2666.1960000000004</v>
      </c>
      <c r="EH13" s="58"/>
      <c r="EI13" s="47">
        <f t="shared" si="51"/>
        <v>2.0702153930168672E-2</v>
      </c>
      <c r="EJ13" s="6">
        <f t="shared" si="51"/>
        <v>8.0451699725001442E-3</v>
      </c>
      <c r="EK13" s="6">
        <f t="shared" si="51"/>
        <v>4.0694307545281735E-2</v>
      </c>
      <c r="EL13" s="6">
        <f t="shared" si="51"/>
        <v>7.1750163903929031E-3</v>
      </c>
      <c r="EM13" s="6">
        <f t="shared" si="51"/>
        <v>8.1611779479078037E-2</v>
      </c>
      <c r="EN13" s="6">
        <f t="shared" si="37"/>
        <v>4.3132612906177934E-3</v>
      </c>
      <c r="EO13" s="6">
        <f t="shared" si="37"/>
        <v>7.2747839993761287E-3</v>
      </c>
      <c r="EP13" s="6">
        <f t="shared" si="37"/>
        <v>0.83018352739258461</v>
      </c>
      <c r="EQ13" s="72">
        <f t="shared" si="52"/>
        <v>1</v>
      </c>
      <c r="ER13" s="58"/>
      <c r="ES13" s="34">
        <v>17.783999999999999</v>
      </c>
      <c r="ET13" s="35">
        <v>22.715000000000003</v>
      </c>
      <c r="EU13" s="70">
        <f t="shared" si="38"/>
        <v>40.499000000000002</v>
      </c>
      <c r="EW13" s="34">
        <f>CD13</f>
        <v>7.5410000000000004</v>
      </c>
      <c r="EX13" s="35">
        <f>CE13</f>
        <v>8.01</v>
      </c>
      <c r="EY13" s="70">
        <f t="shared" si="39"/>
        <v>15.551</v>
      </c>
      <c r="FA13" s="31">
        <f>FE13*E13</f>
        <v>2302.652</v>
      </c>
      <c r="FB13" s="32">
        <f>E13*FF13</f>
        <v>465.86999999999989</v>
      </c>
      <c r="FC13" s="33">
        <f t="shared" si="40"/>
        <v>2768.5219999999999</v>
      </c>
      <c r="FE13" s="47">
        <v>0.83172609789627827</v>
      </c>
      <c r="FF13" s="6">
        <v>0.16827390210372173</v>
      </c>
      <c r="FG13" s="40">
        <f t="shared" si="41"/>
        <v>1</v>
      </c>
      <c r="FH13" s="58"/>
      <c r="FI13" s="64">
        <f t="shared" si="42"/>
        <v>424.17250000000001</v>
      </c>
      <c r="FJ13" s="32">
        <v>407.52600000000001</v>
      </c>
      <c r="FK13" s="33">
        <f>CV13</f>
        <v>440.81900000000002</v>
      </c>
      <c r="FM13" s="64">
        <f t="shared" si="43"/>
        <v>2823.971</v>
      </c>
      <c r="FN13" s="32">
        <v>2879.42</v>
      </c>
      <c r="FO13" s="33">
        <f>CC13</f>
        <v>2768.5219999999999</v>
      </c>
      <c r="FQ13" s="64">
        <f t="shared" si="44"/>
        <v>190.02699999999999</v>
      </c>
      <c r="FR13" s="32">
        <v>188.28299999999999</v>
      </c>
      <c r="FS13" s="33">
        <v>191.77099999999999</v>
      </c>
      <c r="FU13" s="64">
        <f t="shared" si="45"/>
        <v>3013.998</v>
      </c>
      <c r="FV13" s="58">
        <f t="shared" si="46"/>
        <v>3067.703</v>
      </c>
      <c r="FW13" s="73">
        <f t="shared" si="46"/>
        <v>2960.2930000000001</v>
      </c>
      <c r="FY13" s="64">
        <f t="shared" si="47"/>
        <v>2508.12</v>
      </c>
      <c r="FZ13" s="32">
        <v>2551.4720000000002</v>
      </c>
      <c r="GA13" s="33">
        <f>G13</f>
        <v>2464.768</v>
      </c>
      <c r="GB13" s="32"/>
      <c r="GC13" s="64">
        <f t="shared" si="48"/>
        <v>3434.0315000000001</v>
      </c>
      <c r="GD13" s="32">
        <v>3471.3780000000002</v>
      </c>
      <c r="GE13" s="33">
        <f>C13</f>
        <v>3396.6849999999999</v>
      </c>
      <c r="GF13" s="32"/>
      <c r="GG13" s="76">
        <f>DW13/C13</f>
        <v>0.53406306442899476</v>
      </c>
      <c r="GH13" s="66"/>
    </row>
    <row r="14" spans="1:190" x14ac:dyDescent="0.2">
      <c r="A14" s="1"/>
      <c r="B14" s="77" t="s">
        <v>167</v>
      </c>
      <c r="C14" s="31">
        <v>3092.1640000000002</v>
      </c>
      <c r="D14" s="32">
        <v>3017.8860000000004</v>
      </c>
      <c r="E14" s="32">
        <v>2414.8180000000002</v>
      </c>
      <c r="F14" s="32">
        <v>698.69200000000001</v>
      </c>
      <c r="G14" s="32">
        <v>2246.9479999999999</v>
      </c>
      <c r="H14" s="32">
        <f t="shared" si="0"/>
        <v>3790.8560000000002</v>
      </c>
      <c r="I14" s="33">
        <f t="shared" si="1"/>
        <v>3113.51</v>
      </c>
      <c r="J14" s="32"/>
      <c r="K14" s="34">
        <v>21.957999999999998</v>
      </c>
      <c r="L14" s="35">
        <v>7.5380000000000003</v>
      </c>
      <c r="M14" s="35">
        <v>0.80299999999999994</v>
      </c>
      <c r="N14" s="36">
        <f t="shared" si="2"/>
        <v>30.298999999999999</v>
      </c>
      <c r="O14" s="35">
        <v>23.327000000000002</v>
      </c>
      <c r="P14" s="36">
        <f t="shared" si="3"/>
        <v>6.9719999999999978</v>
      </c>
      <c r="Q14" s="35">
        <v>-0.41699999999999998</v>
      </c>
      <c r="R14" s="36">
        <f t="shared" si="4"/>
        <v>7.3889999999999976</v>
      </c>
      <c r="S14" s="35">
        <v>5.2389999999999999</v>
      </c>
      <c r="T14" s="35">
        <v>0.58699999999999997</v>
      </c>
      <c r="U14" s="35">
        <v>-0.16800000000000001</v>
      </c>
      <c r="V14" s="36">
        <f t="shared" si="5"/>
        <v>13.046999999999997</v>
      </c>
      <c r="W14" s="35">
        <v>1.9649999999999999</v>
      </c>
      <c r="X14" s="37">
        <f t="shared" si="6"/>
        <v>11.081999999999997</v>
      </c>
      <c r="Y14" s="35"/>
      <c r="Z14" s="38">
        <f t="shared" si="7"/>
        <v>1.455190819003766E-2</v>
      </c>
      <c r="AA14" s="39">
        <f t="shared" si="8"/>
        <v>4.9955498650379763E-3</v>
      </c>
      <c r="AB14" s="6">
        <f t="shared" si="9"/>
        <v>0.64573010380622842</v>
      </c>
      <c r="AC14" s="6">
        <f t="shared" si="10"/>
        <v>0.65639597051043963</v>
      </c>
      <c r="AD14" s="6">
        <f t="shared" si="11"/>
        <v>0.7698933958216444</v>
      </c>
      <c r="AE14" s="39">
        <f t="shared" si="12"/>
        <v>1.5459165786911764E-2</v>
      </c>
      <c r="AF14" s="39">
        <f t="shared" si="13"/>
        <v>7.3442137973402542E-3</v>
      </c>
      <c r="AG14" s="39">
        <f>X14/DU14*2</f>
        <v>1.7253008709406596E-2</v>
      </c>
      <c r="AH14" s="39">
        <f>(P14+S14+T14)/DU14*2</f>
        <v>1.9924562846326082E-2</v>
      </c>
      <c r="AI14" s="39">
        <f>R14/DU14*2</f>
        <v>1.1503562656001203E-2</v>
      </c>
      <c r="AJ14" s="40">
        <f>X14/FI14*2</f>
        <v>7.2613975339947984E-2</v>
      </c>
      <c r="AK14" s="41"/>
      <c r="AL14" s="47">
        <f t="shared" si="14"/>
        <v>0.12483172832823908</v>
      </c>
      <c r="AM14" s="6">
        <f t="shared" si="15"/>
        <v>7.7669486216189521E-2</v>
      </c>
      <c r="AN14" s="40">
        <f t="shared" si="16"/>
        <v>5.6581805870348244E-2</v>
      </c>
      <c r="AO14" s="35"/>
      <c r="AP14" s="47">
        <f t="shared" si="17"/>
        <v>0.93048337390229807</v>
      </c>
      <c r="AQ14" s="6">
        <f t="shared" si="18"/>
        <v>0.82147961151560478</v>
      </c>
      <c r="AR14" s="6">
        <f t="shared" si="19"/>
        <v>-2.6274479620097789E-2</v>
      </c>
      <c r="AS14" s="6">
        <f t="shared" si="20"/>
        <v>0.18418880757941689</v>
      </c>
      <c r="AT14" s="68">
        <v>3.71</v>
      </c>
      <c r="AU14" s="69">
        <v>1.42</v>
      </c>
      <c r="AV14" s="35"/>
      <c r="AW14" s="47">
        <f>FK14/C14</f>
        <v>0.10096618419980309</v>
      </c>
      <c r="AX14" s="6">
        <v>8.3499999999999991E-2</v>
      </c>
      <c r="AY14" s="6">
        <f t="shared" si="21"/>
        <v>0.18672890810047182</v>
      </c>
      <c r="AZ14" s="6">
        <f t="shared" si="22"/>
        <v>0.20976233343954304</v>
      </c>
      <c r="BA14" s="40">
        <f t="shared" si="23"/>
        <v>0.23279575877861425</v>
      </c>
      <c r="BB14" s="6"/>
      <c r="BC14" s="47">
        <v>0.18530000000000002</v>
      </c>
      <c r="BD14" s="6">
        <v>0.2069</v>
      </c>
      <c r="BE14" s="40">
        <v>0.22940000000000002</v>
      </c>
      <c r="BF14" s="6"/>
      <c r="BG14" s="47">
        <v>2.9000000000000001E-2</v>
      </c>
      <c r="BH14" s="40"/>
      <c r="BI14" s="6"/>
      <c r="BJ14" s="47">
        <f>AY14-(4.5%+2.5%+3%+1%+BG14)</f>
        <v>4.7728908100471812E-2</v>
      </c>
      <c r="BK14" s="40"/>
      <c r="BL14" s="6"/>
      <c r="BM14" s="47">
        <f>AZ14-(6%+2.5%+3%+1%+BG14)</f>
        <v>5.5762333439543038E-2</v>
      </c>
      <c r="BN14" s="40"/>
      <c r="BO14" s="6"/>
      <c r="BP14" s="47">
        <f>BA14-(8%+2.5%+3%+1%+BG14)</f>
        <v>5.8795758778614232E-2</v>
      </c>
      <c r="BQ14" s="40"/>
      <c r="BR14" s="35"/>
      <c r="BS14" s="38">
        <f>Q14/FM14*2</f>
        <v>-3.6565764448080555E-4</v>
      </c>
      <c r="BT14" s="6">
        <f t="shared" si="24"/>
        <v>-3.258321612751993E-2</v>
      </c>
      <c r="BU14" s="39">
        <f>EU14/E14</f>
        <v>2.4403909528585586E-2</v>
      </c>
      <c r="BV14" s="6">
        <f t="shared" si="25"/>
        <v>0.17620851635126286</v>
      </c>
      <c r="BW14" s="6">
        <f t="shared" si="26"/>
        <v>0.837787775310603</v>
      </c>
      <c r="BX14" s="40">
        <f t="shared" si="27"/>
        <v>0.87418925906774003</v>
      </c>
      <c r="BY14" s="35"/>
      <c r="BZ14" s="34">
        <v>2.6360000000000001</v>
      </c>
      <c r="CA14" s="35">
        <v>194.95500000000001</v>
      </c>
      <c r="CB14" s="36">
        <f t="shared" si="28"/>
        <v>197.59100000000001</v>
      </c>
      <c r="CC14" s="32">
        <v>2414.8180000000002</v>
      </c>
      <c r="CD14" s="35">
        <v>14.048999999999999</v>
      </c>
      <c r="CE14" s="35">
        <v>8.1859999999999999</v>
      </c>
      <c r="CF14" s="36">
        <f t="shared" si="29"/>
        <v>2392.5830000000001</v>
      </c>
      <c r="CG14" s="35">
        <v>370.45100000000002</v>
      </c>
      <c r="CH14" s="35">
        <v>99.414999999999992</v>
      </c>
      <c r="CI14" s="36">
        <f t="shared" si="30"/>
        <v>469.86599999999999</v>
      </c>
      <c r="CJ14" s="35">
        <v>3.7480000000000002</v>
      </c>
      <c r="CK14" s="35">
        <v>0</v>
      </c>
      <c r="CL14" s="35">
        <v>21.475000000000001</v>
      </c>
      <c r="CM14" s="35">
        <v>6.9010000000002485</v>
      </c>
      <c r="CN14" s="36">
        <f t="shared" si="31"/>
        <v>3092.1640000000002</v>
      </c>
      <c r="CO14" s="35">
        <v>102.524</v>
      </c>
      <c r="CP14" s="32">
        <v>2246.9479999999999</v>
      </c>
      <c r="CQ14" s="36">
        <f t="shared" si="32"/>
        <v>2349.4719999999998</v>
      </c>
      <c r="CR14" s="35">
        <v>325.51499999999999</v>
      </c>
      <c r="CS14" s="35">
        <v>44.715000000000543</v>
      </c>
      <c r="CT14" s="36">
        <f t="shared" si="33"/>
        <v>370.23000000000053</v>
      </c>
      <c r="CU14" s="35">
        <v>60.257999999999996</v>
      </c>
      <c r="CV14" s="35">
        <v>312.20399999999995</v>
      </c>
      <c r="CW14" s="70">
        <f t="shared" si="34"/>
        <v>3092.1639999999998</v>
      </c>
      <c r="CX14" s="35"/>
      <c r="CY14" s="71">
        <v>569.54200000000003</v>
      </c>
      <c r="CZ14" s="35"/>
      <c r="DA14" s="31">
        <v>20</v>
      </c>
      <c r="DB14" s="32">
        <v>150</v>
      </c>
      <c r="DC14" s="32">
        <v>110</v>
      </c>
      <c r="DD14" s="32">
        <v>0</v>
      </c>
      <c r="DE14" s="32">
        <v>130</v>
      </c>
      <c r="DF14" s="33">
        <v>0</v>
      </c>
      <c r="DG14" s="32">
        <f t="shared" si="49"/>
        <v>410</v>
      </c>
      <c r="DH14" s="72">
        <f t="shared" si="35"/>
        <v>0.13259322597378403</v>
      </c>
      <c r="DI14" s="35"/>
      <c r="DJ14" s="64" t="s">
        <v>227</v>
      </c>
      <c r="DK14" s="58">
        <v>21</v>
      </c>
      <c r="DL14" s="73">
        <v>2</v>
      </c>
      <c r="DM14" s="74" t="s">
        <v>155</v>
      </c>
      <c r="DN14" s="58"/>
      <c r="DO14" s="72" t="s">
        <v>228</v>
      </c>
      <c r="DP14" s="62"/>
      <c r="DQ14" s="31">
        <v>243.20600000000002</v>
      </c>
      <c r="DR14" s="32">
        <v>273.20600000000002</v>
      </c>
      <c r="DS14" s="33">
        <v>303.20600000000002</v>
      </c>
      <c r="DT14" s="32"/>
      <c r="DU14" s="64">
        <f t="shared" si="36"/>
        <v>1284.6455000000001</v>
      </c>
      <c r="DV14" s="32">
        <v>1266.836</v>
      </c>
      <c r="DW14" s="33">
        <v>1302.4549999999999</v>
      </c>
      <c r="DX14" s="32"/>
      <c r="DY14" s="31">
        <v>226.03299999999999</v>
      </c>
      <c r="DZ14" s="32">
        <v>5.2910000000000004</v>
      </c>
      <c r="EA14" s="32">
        <v>76.268000000000001</v>
      </c>
      <c r="EB14" s="32">
        <v>14.164999999999999</v>
      </c>
      <c r="EC14" s="32">
        <v>112.114</v>
      </c>
      <c r="ED14" s="32">
        <v>2.202</v>
      </c>
      <c r="EE14" s="32">
        <v>22.313999999999798</v>
      </c>
      <c r="EF14" s="32">
        <v>1940.405</v>
      </c>
      <c r="EG14" s="75">
        <f t="shared" si="50"/>
        <v>2398.7919999999999</v>
      </c>
      <c r="EH14" s="58"/>
      <c r="EI14" s="47">
        <f t="shared" si="51"/>
        <v>9.4227844681823186E-2</v>
      </c>
      <c r="EJ14" s="6">
        <f t="shared" si="51"/>
        <v>2.2056935324113137E-3</v>
      </c>
      <c r="EK14" s="6">
        <f t="shared" si="51"/>
        <v>3.1794336482696292E-2</v>
      </c>
      <c r="EL14" s="6">
        <f t="shared" si="51"/>
        <v>5.9050555446241272E-3</v>
      </c>
      <c r="EM14" s="6">
        <f t="shared" si="51"/>
        <v>4.6737691304623331E-2</v>
      </c>
      <c r="EN14" s="6">
        <f t="shared" si="37"/>
        <v>9.1796204089391665E-4</v>
      </c>
      <c r="EO14" s="6">
        <f t="shared" si="37"/>
        <v>9.302182098322738E-3</v>
      </c>
      <c r="EP14" s="6">
        <f t="shared" si="37"/>
        <v>0.80890923431460504</v>
      </c>
      <c r="EQ14" s="72">
        <f t="shared" si="52"/>
        <v>1</v>
      </c>
      <c r="ER14" s="58"/>
      <c r="ES14" s="34">
        <v>8.1549999999999994</v>
      </c>
      <c r="ET14" s="35">
        <v>50.775999999999996</v>
      </c>
      <c r="EU14" s="70">
        <f t="shared" si="38"/>
        <v>58.930999999999997</v>
      </c>
      <c r="EW14" s="34">
        <f>CD14</f>
        <v>14.048999999999999</v>
      </c>
      <c r="EX14" s="35">
        <f>CE14</f>
        <v>8.1859999999999999</v>
      </c>
      <c r="EY14" s="70">
        <f t="shared" si="39"/>
        <v>22.234999999999999</v>
      </c>
      <c r="FA14" s="31">
        <f>FE14*E14</f>
        <v>2023.1049999999998</v>
      </c>
      <c r="FB14" s="32">
        <f>E14*FF14</f>
        <v>391.71300000000031</v>
      </c>
      <c r="FC14" s="33">
        <f t="shared" si="40"/>
        <v>2414.8180000000002</v>
      </c>
      <c r="FE14" s="47">
        <v>0.837787775310603</v>
      </c>
      <c r="FF14" s="6">
        <v>0.162212224689397</v>
      </c>
      <c r="FG14" s="40">
        <f t="shared" si="41"/>
        <v>1</v>
      </c>
      <c r="FH14" s="58"/>
      <c r="FI14" s="64">
        <f t="shared" si="42"/>
        <v>305.23050000000001</v>
      </c>
      <c r="FJ14" s="32">
        <v>298.25700000000001</v>
      </c>
      <c r="FK14" s="33">
        <f>CV14</f>
        <v>312.20399999999995</v>
      </c>
      <c r="FM14" s="64">
        <f t="shared" si="43"/>
        <v>2280.8220000000001</v>
      </c>
      <c r="FN14" s="32">
        <v>2146.826</v>
      </c>
      <c r="FO14" s="33">
        <f>CC14</f>
        <v>2414.8180000000002</v>
      </c>
      <c r="FQ14" s="64">
        <f t="shared" si="44"/>
        <v>720.49</v>
      </c>
      <c r="FR14" s="32">
        <v>742.28800000000001</v>
      </c>
      <c r="FS14" s="33">
        <v>698.69200000000001</v>
      </c>
      <c r="FU14" s="64">
        <f t="shared" si="45"/>
        <v>3001.3119999999999</v>
      </c>
      <c r="FV14" s="58">
        <f t="shared" si="46"/>
        <v>2889.114</v>
      </c>
      <c r="FW14" s="73">
        <f t="shared" si="46"/>
        <v>3113.51</v>
      </c>
      <c r="FY14" s="64">
        <f t="shared" si="47"/>
        <v>2186.7839999999997</v>
      </c>
      <c r="FZ14" s="32">
        <v>2126.62</v>
      </c>
      <c r="GA14" s="33">
        <f>G14</f>
        <v>2246.9479999999999</v>
      </c>
      <c r="GB14" s="32"/>
      <c r="GC14" s="64">
        <f t="shared" si="48"/>
        <v>3017.8860000000004</v>
      </c>
      <c r="GD14" s="32">
        <v>2943.6080000000002</v>
      </c>
      <c r="GE14" s="33">
        <f>C14</f>
        <v>3092.1640000000002</v>
      </c>
      <c r="GF14" s="32"/>
      <c r="GG14" s="76">
        <f>DW14/C14</f>
        <v>0.42121148813581683</v>
      </c>
      <c r="GH14" s="66"/>
    </row>
    <row r="15" spans="1:190" x14ac:dyDescent="0.2">
      <c r="A15" s="1"/>
      <c r="B15" s="77" t="s">
        <v>168</v>
      </c>
      <c r="C15" s="31">
        <v>4469.6589999999997</v>
      </c>
      <c r="D15" s="32">
        <v>4219.7699999999995</v>
      </c>
      <c r="E15" s="32">
        <v>3692.3620000000001</v>
      </c>
      <c r="F15" s="32">
        <v>2015.364</v>
      </c>
      <c r="G15" s="32">
        <v>3142.2719999999999</v>
      </c>
      <c r="H15" s="32">
        <f t="shared" si="0"/>
        <v>6485.0229999999992</v>
      </c>
      <c r="I15" s="33">
        <f t="shared" si="1"/>
        <v>5707.7260000000006</v>
      </c>
      <c r="J15" s="32"/>
      <c r="K15" s="34">
        <v>33.770000000000003</v>
      </c>
      <c r="L15" s="35">
        <v>17.898</v>
      </c>
      <c r="M15" s="35">
        <v>0</v>
      </c>
      <c r="N15" s="36">
        <f t="shared" si="2"/>
        <v>51.668000000000006</v>
      </c>
      <c r="O15" s="35">
        <v>31.630000000000003</v>
      </c>
      <c r="P15" s="36">
        <f t="shared" si="3"/>
        <v>20.038000000000004</v>
      </c>
      <c r="Q15" s="35">
        <v>-0.71</v>
      </c>
      <c r="R15" s="36">
        <f t="shared" si="4"/>
        <v>20.748000000000005</v>
      </c>
      <c r="S15" s="35">
        <v>6.0190000000000001</v>
      </c>
      <c r="T15" s="35">
        <v>1.117</v>
      </c>
      <c r="U15" s="35">
        <v>0</v>
      </c>
      <c r="V15" s="36">
        <f t="shared" si="5"/>
        <v>27.884000000000004</v>
      </c>
      <c r="W15" s="35">
        <v>5.8550000000000004</v>
      </c>
      <c r="X15" s="37">
        <f t="shared" si="6"/>
        <v>22.029000000000003</v>
      </c>
      <c r="Y15" s="35"/>
      <c r="Z15" s="38">
        <f t="shared" si="7"/>
        <v>1.6005611680257457E-2</v>
      </c>
      <c r="AA15" s="39">
        <f t="shared" si="8"/>
        <v>8.4829267945883309E-3</v>
      </c>
      <c r="AB15" s="6">
        <f t="shared" si="9"/>
        <v>0.53788857900823073</v>
      </c>
      <c r="AC15" s="6">
        <f t="shared" si="10"/>
        <v>0.54830377728084312</v>
      </c>
      <c r="AD15" s="6">
        <f t="shared" si="11"/>
        <v>0.61217775025160637</v>
      </c>
      <c r="AE15" s="39">
        <f t="shared" si="12"/>
        <v>1.4991338390481E-2</v>
      </c>
      <c r="AF15" s="39">
        <f t="shared" si="13"/>
        <v>1.0440853411441858E-2</v>
      </c>
      <c r="AG15" s="39">
        <f>X15/DU15*2</f>
        <v>2.0918405257661549E-2</v>
      </c>
      <c r="AH15" s="39">
        <f>(P15+S15+T15)/DU15*2</f>
        <v>2.5804019450347038E-2</v>
      </c>
      <c r="AI15" s="39">
        <f>R15/DU15*2</f>
        <v>1.9701987030094958E-2</v>
      </c>
      <c r="AJ15" s="40">
        <f>X15/FI15*2</f>
        <v>9.4070673641507424E-2</v>
      </c>
      <c r="AK15" s="41"/>
      <c r="AL15" s="47">
        <f t="shared" si="14"/>
        <v>0.1154717254734323</v>
      </c>
      <c r="AM15" s="6">
        <f t="shared" si="15"/>
        <v>0.13282988655080999</v>
      </c>
      <c r="AN15" s="40">
        <f t="shared" si="16"/>
        <v>0.11124777513290844</v>
      </c>
      <c r="AO15" s="35"/>
      <c r="AP15" s="47">
        <f t="shared" si="17"/>
        <v>0.85101948292177199</v>
      </c>
      <c r="AQ15" s="6">
        <f t="shared" si="18"/>
        <v>0.79795161053174479</v>
      </c>
      <c r="AR15" s="6">
        <f t="shared" si="19"/>
        <v>4.7273852434827797E-2</v>
      </c>
      <c r="AS15" s="6">
        <f t="shared" si="20"/>
        <v>0.13073771399563144</v>
      </c>
      <c r="AT15" s="68">
        <v>2.0282</v>
      </c>
      <c r="AU15" s="69">
        <v>1.34</v>
      </c>
      <c r="AV15" s="35"/>
      <c r="AW15" s="47">
        <f>FK15/C15</f>
        <v>0.11092322702917606</v>
      </c>
      <c r="AX15" s="6">
        <v>8.5299999999999987E-2</v>
      </c>
      <c r="AY15" s="6">
        <f t="shared" si="21"/>
        <v>0.15624576283408964</v>
      </c>
      <c r="AZ15" s="6">
        <f t="shared" si="22"/>
        <v>0.1696</v>
      </c>
      <c r="BA15" s="40">
        <f t="shared" si="23"/>
        <v>0.18739999999999998</v>
      </c>
      <c r="BB15" s="6"/>
      <c r="BC15" s="47">
        <v>0.15279999999999999</v>
      </c>
      <c r="BD15" s="6">
        <v>0.16670000000000001</v>
      </c>
      <c r="BE15" s="40">
        <v>0.185</v>
      </c>
      <c r="BF15" s="6"/>
      <c r="BG15" s="47">
        <v>2.1999999999999999E-2</v>
      </c>
      <c r="BH15" s="40"/>
      <c r="BI15" s="6"/>
      <c r="BJ15" s="47">
        <f>AY15-(4.5%+2.5%+3%+1%+BG15)</f>
        <v>2.4245762834089635E-2</v>
      </c>
      <c r="BK15" s="40"/>
      <c r="BL15" s="6"/>
      <c r="BM15" s="47">
        <f>AZ15-(6%+2.5%+3%+1%+BG15)</f>
        <v>2.2600000000000009E-2</v>
      </c>
      <c r="BN15" s="40"/>
      <c r="BO15" s="6"/>
      <c r="BP15" s="47">
        <f>BA15-(8%+2.5%+3%+1%+BG15)</f>
        <v>2.0399999999999974E-2</v>
      </c>
      <c r="BQ15" s="40"/>
      <c r="BR15" s="35"/>
      <c r="BS15" s="38">
        <f>Q15/FM15*2</f>
        <v>-4.0556961323939155E-4</v>
      </c>
      <c r="BT15" s="6">
        <f t="shared" si="24"/>
        <v>-2.6127916390667544E-2</v>
      </c>
      <c r="BU15" s="39">
        <f>EU15/E15</f>
        <v>9.6612953984468487E-3</v>
      </c>
      <c r="BV15" s="6">
        <f t="shared" si="25"/>
        <v>6.9714540327261432E-2</v>
      </c>
      <c r="BW15" s="6">
        <f t="shared" si="26"/>
        <v>0.84619899132316923</v>
      </c>
      <c r="BX15" s="40">
        <f t="shared" si="27"/>
        <v>0.90050520995576855</v>
      </c>
      <c r="BY15" s="35"/>
      <c r="BZ15" s="34">
        <v>6.4740000000000002</v>
      </c>
      <c r="CA15" s="35">
        <v>346.28699999999998</v>
      </c>
      <c r="CB15" s="36">
        <f t="shared" si="28"/>
        <v>352.76099999999997</v>
      </c>
      <c r="CC15" s="32">
        <v>3692.3620000000001</v>
      </c>
      <c r="CD15" s="35">
        <v>9.4890000000000008</v>
      </c>
      <c r="CE15" s="35">
        <v>6.423</v>
      </c>
      <c r="CF15" s="36">
        <f t="shared" si="29"/>
        <v>3676.4500000000003</v>
      </c>
      <c r="CG15" s="35">
        <v>222.643</v>
      </c>
      <c r="CH15" s="35">
        <v>178.10500000000002</v>
      </c>
      <c r="CI15" s="36">
        <f t="shared" si="30"/>
        <v>400.74800000000005</v>
      </c>
      <c r="CJ15" s="35">
        <v>11.859</v>
      </c>
      <c r="CK15" s="35">
        <v>0.371</v>
      </c>
      <c r="CL15" s="35">
        <v>20.613</v>
      </c>
      <c r="CM15" s="35">
        <v>6.8569999999989086</v>
      </c>
      <c r="CN15" s="36">
        <f t="shared" si="31"/>
        <v>4469.6590000000006</v>
      </c>
      <c r="CO15" s="35">
        <v>150.19900000000001</v>
      </c>
      <c r="CP15" s="32">
        <v>3142.2719999999999</v>
      </c>
      <c r="CQ15" s="36">
        <f t="shared" si="32"/>
        <v>3292.471</v>
      </c>
      <c r="CR15" s="35">
        <v>575.40800000000002</v>
      </c>
      <c r="CS15" s="35">
        <v>35.946999999999662</v>
      </c>
      <c r="CT15" s="36">
        <f t="shared" si="33"/>
        <v>611.35499999999968</v>
      </c>
      <c r="CU15" s="35">
        <v>70.043999999999997</v>
      </c>
      <c r="CV15" s="35">
        <v>495.78899999999999</v>
      </c>
      <c r="CW15" s="70">
        <f t="shared" si="34"/>
        <v>4469.6589999999997</v>
      </c>
      <c r="CX15" s="35"/>
      <c r="CY15" s="71">
        <v>584.35299999999995</v>
      </c>
      <c r="CZ15" s="35"/>
      <c r="DA15" s="31">
        <v>150</v>
      </c>
      <c r="DB15" s="32">
        <v>130</v>
      </c>
      <c r="DC15" s="32">
        <v>225</v>
      </c>
      <c r="DD15" s="32">
        <v>40</v>
      </c>
      <c r="DE15" s="32">
        <v>250</v>
      </c>
      <c r="DF15" s="33">
        <v>0</v>
      </c>
      <c r="DG15" s="32">
        <f t="shared" si="49"/>
        <v>795</v>
      </c>
      <c r="DH15" s="72">
        <f t="shared" si="35"/>
        <v>0.17786591773555882</v>
      </c>
      <c r="DI15" s="35"/>
      <c r="DJ15" s="64" t="s">
        <v>230</v>
      </c>
      <c r="DK15" s="58">
        <v>32</v>
      </c>
      <c r="DL15" s="73">
        <v>5</v>
      </c>
      <c r="DM15" s="74" t="s">
        <v>155</v>
      </c>
      <c r="DN15" s="61" t="s">
        <v>158</v>
      </c>
      <c r="DO15" s="72">
        <v>9.4737850000683937E-2</v>
      </c>
      <c r="DP15" s="62"/>
      <c r="DQ15" s="31">
        <v>351.00266880000004</v>
      </c>
      <c r="DR15" s="32">
        <v>381.00266880000004</v>
      </c>
      <c r="DS15" s="33">
        <v>420.9899772</v>
      </c>
      <c r="DT15" s="32"/>
      <c r="DU15" s="64">
        <f t="shared" si="36"/>
        <v>2106.1835000000001</v>
      </c>
      <c r="DV15" s="32">
        <v>1965.8889999999999</v>
      </c>
      <c r="DW15" s="33">
        <v>2246.4780000000001</v>
      </c>
      <c r="DX15" s="32"/>
      <c r="DY15" s="31">
        <v>69.78</v>
      </c>
      <c r="DZ15" s="32">
        <v>15.146000000000001</v>
      </c>
      <c r="EA15" s="32">
        <v>83.24</v>
      </c>
      <c r="EB15" s="32">
        <v>27.725000000000001</v>
      </c>
      <c r="EC15" s="32">
        <v>287.44099999999997</v>
      </c>
      <c r="ED15" s="32">
        <v>14.933999999999999</v>
      </c>
      <c r="EE15" s="32">
        <v>58.974999999999909</v>
      </c>
      <c r="EF15" s="32">
        <v>2971.4810000000002</v>
      </c>
      <c r="EG15" s="75">
        <f t="shared" si="50"/>
        <v>3528.7220000000002</v>
      </c>
      <c r="EH15" s="58"/>
      <c r="EI15" s="47">
        <f t="shared" si="51"/>
        <v>1.9774864667718228E-2</v>
      </c>
      <c r="EJ15" s="6">
        <f t="shared" si="51"/>
        <v>4.2922055066961923E-3</v>
      </c>
      <c r="EK15" s="6">
        <f t="shared" si="51"/>
        <v>2.3589276797662154E-2</v>
      </c>
      <c r="EL15" s="6">
        <f t="shared" si="51"/>
        <v>7.8569521770204629E-3</v>
      </c>
      <c r="EM15" s="6">
        <f t="shared" si="51"/>
        <v>8.1457536184488311E-2</v>
      </c>
      <c r="EN15" s="6">
        <f t="shared" si="37"/>
        <v>4.23212709870599E-3</v>
      </c>
      <c r="EO15" s="6">
        <f t="shared" si="37"/>
        <v>1.6712849581236467E-2</v>
      </c>
      <c r="EP15" s="6">
        <f t="shared" si="37"/>
        <v>0.84208418798647222</v>
      </c>
      <c r="EQ15" s="72">
        <f t="shared" si="52"/>
        <v>1</v>
      </c>
      <c r="ER15" s="58"/>
      <c r="ES15" s="34">
        <v>9.3960000000000008</v>
      </c>
      <c r="ET15" s="35">
        <v>26.277000000000001</v>
      </c>
      <c r="EU15" s="70">
        <f t="shared" si="38"/>
        <v>35.673000000000002</v>
      </c>
      <c r="EW15" s="34">
        <f>CD15</f>
        <v>9.4890000000000008</v>
      </c>
      <c r="EX15" s="35">
        <f>CE15</f>
        <v>6.423</v>
      </c>
      <c r="EY15" s="70">
        <f t="shared" si="39"/>
        <v>15.912000000000001</v>
      </c>
      <c r="FA15" s="31">
        <f>FE15*E15</f>
        <v>3124.473</v>
      </c>
      <c r="FB15" s="32">
        <f>E15*FF15</f>
        <v>567.88900000000024</v>
      </c>
      <c r="FC15" s="33">
        <f t="shared" si="40"/>
        <v>3692.3620000000001</v>
      </c>
      <c r="FE15" s="47">
        <v>0.84619899132316923</v>
      </c>
      <c r="FF15" s="6">
        <v>0.15380100867683077</v>
      </c>
      <c r="FG15" s="40">
        <f t="shared" si="41"/>
        <v>1</v>
      </c>
      <c r="FH15" s="58"/>
      <c r="FI15" s="64">
        <f t="shared" si="42"/>
        <v>468.35</v>
      </c>
      <c r="FJ15" s="32">
        <v>440.911</v>
      </c>
      <c r="FK15" s="33">
        <f>CV15</f>
        <v>495.78899999999999</v>
      </c>
      <c r="FM15" s="64">
        <f t="shared" si="43"/>
        <v>3501.2485000000001</v>
      </c>
      <c r="FN15" s="32">
        <v>3310.1350000000002</v>
      </c>
      <c r="FO15" s="33">
        <f>CC15</f>
        <v>3692.3620000000001</v>
      </c>
      <c r="FQ15" s="64">
        <f t="shared" si="44"/>
        <v>1871.848</v>
      </c>
      <c r="FR15" s="32">
        <v>1728.3320000000001</v>
      </c>
      <c r="FS15" s="33">
        <v>2015.364</v>
      </c>
      <c r="FU15" s="64">
        <f t="shared" si="45"/>
        <v>5373.0965000000006</v>
      </c>
      <c r="FV15" s="58">
        <f t="shared" si="46"/>
        <v>5038.4670000000006</v>
      </c>
      <c r="FW15" s="73">
        <f t="shared" si="46"/>
        <v>5707.7260000000006</v>
      </c>
      <c r="FY15" s="64">
        <f t="shared" si="47"/>
        <v>2984.9845</v>
      </c>
      <c r="FZ15" s="32">
        <v>2827.6970000000001</v>
      </c>
      <c r="GA15" s="33">
        <f>G15</f>
        <v>3142.2719999999999</v>
      </c>
      <c r="GB15" s="32"/>
      <c r="GC15" s="64">
        <f t="shared" si="48"/>
        <v>4219.7699999999995</v>
      </c>
      <c r="GD15" s="32">
        <v>3969.8809999999999</v>
      </c>
      <c r="GE15" s="33">
        <f>C15</f>
        <v>4469.6589999999997</v>
      </c>
      <c r="GF15" s="32"/>
      <c r="GG15" s="76">
        <f>DW15/C15</f>
        <v>0.50260612722357567</v>
      </c>
      <c r="GH15" s="66"/>
    </row>
    <row r="16" spans="1:190" x14ac:dyDescent="0.2">
      <c r="A16" s="1"/>
      <c r="B16" s="77" t="s">
        <v>169</v>
      </c>
      <c r="C16" s="31">
        <v>6892.8440000000001</v>
      </c>
      <c r="D16" s="32">
        <v>6831.3490000000002</v>
      </c>
      <c r="E16" s="32">
        <v>5481.2469999999994</v>
      </c>
      <c r="F16" s="32">
        <v>1861.704</v>
      </c>
      <c r="G16" s="32">
        <v>5324.91</v>
      </c>
      <c r="H16" s="32">
        <f t="shared" si="0"/>
        <v>8754.5480000000007</v>
      </c>
      <c r="I16" s="33">
        <f t="shared" si="1"/>
        <v>7342.9509999999991</v>
      </c>
      <c r="J16" s="32"/>
      <c r="K16" s="34">
        <v>58.317</v>
      </c>
      <c r="L16" s="35">
        <v>22.058</v>
      </c>
      <c r="M16" s="35">
        <v>0.76200000000000001</v>
      </c>
      <c r="N16" s="36">
        <f t="shared" si="2"/>
        <v>81.137</v>
      </c>
      <c r="O16" s="35">
        <v>41.536999999999992</v>
      </c>
      <c r="P16" s="36">
        <f t="shared" si="3"/>
        <v>39.600000000000009</v>
      </c>
      <c r="Q16" s="35">
        <v>-2.9699999999999998</v>
      </c>
      <c r="R16" s="36">
        <f t="shared" si="4"/>
        <v>42.570000000000007</v>
      </c>
      <c r="S16" s="35">
        <v>10.487</v>
      </c>
      <c r="T16" s="35">
        <v>1.2410000000000001</v>
      </c>
      <c r="U16" s="35">
        <v>-0.82399999999999995</v>
      </c>
      <c r="V16" s="36">
        <f t="shared" si="5"/>
        <v>53.474000000000011</v>
      </c>
      <c r="W16" s="35">
        <v>13.369</v>
      </c>
      <c r="X16" s="37">
        <f t="shared" si="6"/>
        <v>40.105000000000011</v>
      </c>
      <c r="Y16" s="35"/>
      <c r="Z16" s="38">
        <f t="shared" si="7"/>
        <v>1.7073348177643975E-2</v>
      </c>
      <c r="AA16" s="39">
        <f t="shared" si="8"/>
        <v>6.4578753039846153E-3</v>
      </c>
      <c r="AB16" s="6">
        <f t="shared" si="9"/>
        <v>0.4472836913799601</v>
      </c>
      <c r="AC16" s="6">
        <f t="shared" si="10"/>
        <v>0.45334191914782146</v>
      </c>
      <c r="AD16" s="6">
        <f t="shared" si="11"/>
        <v>0.51193660105747063</v>
      </c>
      <c r="AE16" s="39">
        <f t="shared" si="12"/>
        <v>1.2160702080950627E-2</v>
      </c>
      <c r="AF16" s="39">
        <f t="shared" si="13"/>
        <v>1.174145838545213E-2</v>
      </c>
      <c r="AG16" s="39">
        <f>X16/DU16*2</f>
        <v>2.3559945683765675E-2</v>
      </c>
      <c r="AH16" s="39">
        <f>(P16+S16+T16)/DU16*2</f>
        <v>3.0152970753181012E-2</v>
      </c>
      <c r="AI16" s="39">
        <f>R16/DU16*2</f>
        <v>2.5008026125368527E-2</v>
      </c>
      <c r="AJ16" s="40">
        <f>X16/FI16*2</f>
        <v>9.1487843728132512E-2</v>
      </c>
      <c r="AK16" s="41"/>
      <c r="AL16" s="47">
        <f t="shared" si="14"/>
        <v>4.307351234086277E-2</v>
      </c>
      <c r="AM16" s="6">
        <f t="shared" si="15"/>
        <v>5.2533572576207367E-2</v>
      </c>
      <c r="AN16" s="40">
        <f t="shared" si="16"/>
        <v>8.8345735574729869E-2</v>
      </c>
      <c r="AO16" s="35"/>
      <c r="AP16" s="47">
        <f t="shared" si="17"/>
        <v>0.97147784071763243</v>
      </c>
      <c r="AQ16" s="6">
        <f t="shared" si="18"/>
        <v>0.90243091033176293</v>
      </c>
      <c r="AR16" s="6">
        <f t="shared" si="19"/>
        <v>-8.2137503764774022E-2</v>
      </c>
      <c r="AS16" s="6">
        <f t="shared" si="20"/>
        <v>0.16566166302327456</v>
      </c>
      <c r="AT16" s="68">
        <v>1.54</v>
      </c>
      <c r="AU16" s="69">
        <v>1.48</v>
      </c>
      <c r="AV16" s="35"/>
      <c r="AW16" s="47">
        <f>FK16/C16</f>
        <v>0.13259316473722602</v>
      </c>
      <c r="AX16" s="6">
        <v>0.1094</v>
      </c>
      <c r="AY16" s="6">
        <f t="shared" si="21"/>
        <v>0.22113817988195825</v>
      </c>
      <c r="AZ16" s="6">
        <f t="shared" si="22"/>
        <v>0.22113817988195825</v>
      </c>
      <c r="BA16" s="40">
        <f t="shared" si="23"/>
        <v>0.23538273554156236</v>
      </c>
      <c r="BB16" s="6"/>
      <c r="BC16" s="47">
        <v>0.2041</v>
      </c>
      <c r="BD16" s="6">
        <v>0.2072</v>
      </c>
      <c r="BE16" s="40">
        <v>0.22260000000000002</v>
      </c>
      <c r="BF16" s="6"/>
      <c r="BG16" s="47">
        <v>2.8000000000000001E-2</v>
      </c>
      <c r="BH16" s="40"/>
      <c r="BI16" s="6"/>
      <c r="BJ16" s="47">
        <f>AY16-(4.5%+2.5%+3%+1%+BG16)</f>
        <v>8.3138179881958235E-2</v>
      </c>
      <c r="BK16" s="40"/>
      <c r="BL16" s="6"/>
      <c r="BM16" s="47">
        <f>AZ16-(6%+2.5%+3%+1%+BG16)</f>
        <v>6.813817988195825E-2</v>
      </c>
      <c r="BN16" s="40"/>
      <c r="BO16" s="6"/>
      <c r="BP16" s="47">
        <f>BA16-(8%+2.5%+3%+1%+BG16)</f>
        <v>6.2382735541562345E-2</v>
      </c>
      <c r="BQ16" s="40"/>
      <c r="BR16" s="35"/>
      <c r="BS16" s="38">
        <f>Q16/FM16*2</f>
        <v>-1.1065422259959742E-3</v>
      </c>
      <c r="BT16" s="6">
        <f t="shared" si="24"/>
        <v>-5.7863154613466319E-2</v>
      </c>
      <c r="BU16" s="39">
        <f>EU16/E16</f>
        <v>6.2496727478254495E-3</v>
      </c>
      <c r="BV16" s="6">
        <f t="shared" si="25"/>
        <v>3.6597195810381747E-2</v>
      </c>
      <c r="BW16" s="6">
        <f t="shared" si="26"/>
        <v>0.71565868131832056</v>
      </c>
      <c r="BX16" s="40">
        <f t="shared" si="27"/>
        <v>0.78774950289059542</v>
      </c>
      <c r="BY16" s="35"/>
      <c r="BZ16" s="34">
        <v>7.4470000000000001</v>
      </c>
      <c r="CA16" s="35">
        <v>266.57299999999998</v>
      </c>
      <c r="CB16" s="36">
        <f t="shared" si="28"/>
        <v>274.02</v>
      </c>
      <c r="CC16" s="32">
        <v>5481.2469999999994</v>
      </c>
      <c r="CD16" s="35">
        <v>6.29</v>
      </c>
      <c r="CE16" s="35">
        <v>15.794</v>
      </c>
      <c r="CF16" s="36">
        <f t="shared" si="29"/>
        <v>5459.1629999999996</v>
      </c>
      <c r="CG16" s="35">
        <v>839.02300000000002</v>
      </c>
      <c r="CH16" s="35">
        <v>253.67099999999999</v>
      </c>
      <c r="CI16" s="36">
        <f t="shared" si="30"/>
        <v>1092.694</v>
      </c>
      <c r="CJ16" s="35">
        <v>8.1270000000000007</v>
      </c>
      <c r="CK16" s="35">
        <v>0</v>
      </c>
      <c r="CL16" s="35">
        <v>52.878999999999998</v>
      </c>
      <c r="CM16" s="35">
        <v>5.9610000000010075</v>
      </c>
      <c r="CN16" s="36">
        <f t="shared" si="31"/>
        <v>6892.8440000000001</v>
      </c>
      <c r="CO16" s="35">
        <v>25.588000000000001</v>
      </c>
      <c r="CP16" s="32">
        <v>5324.91</v>
      </c>
      <c r="CQ16" s="36">
        <f t="shared" si="32"/>
        <v>5350.4979999999996</v>
      </c>
      <c r="CR16" s="35">
        <v>500.09</v>
      </c>
      <c r="CS16" s="35">
        <v>78.27100000000064</v>
      </c>
      <c r="CT16" s="36">
        <f t="shared" si="33"/>
        <v>578.36100000000056</v>
      </c>
      <c r="CU16" s="35">
        <v>50.040999999999997</v>
      </c>
      <c r="CV16" s="35">
        <v>913.94399999999996</v>
      </c>
      <c r="CW16" s="70">
        <f t="shared" si="34"/>
        <v>6892.844000000001</v>
      </c>
      <c r="CX16" s="35"/>
      <c r="CY16" s="71">
        <v>1141.8800000000001</v>
      </c>
      <c r="CZ16" s="35"/>
      <c r="DA16" s="31">
        <v>200</v>
      </c>
      <c r="DB16" s="32">
        <v>200</v>
      </c>
      <c r="DC16" s="32">
        <v>250</v>
      </c>
      <c r="DD16" s="32">
        <v>0</v>
      </c>
      <c r="DE16" s="32">
        <v>0</v>
      </c>
      <c r="DF16" s="33">
        <v>0</v>
      </c>
      <c r="DG16" s="32">
        <f t="shared" si="49"/>
        <v>650</v>
      </c>
      <c r="DH16" s="72">
        <f t="shared" si="35"/>
        <v>9.4300697941227168E-2</v>
      </c>
      <c r="DI16" s="35"/>
      <c r="DJ16" s="64" t="s">
        <v>227</v>
      </c>
      <c r="DK16" s="58">
        <v>41</v>
      </c>
      <c r="DL16" s="73">
        <v>2</v>
      </c>
      <c r="DM16" s="74" t="s">
        <v>155</v>
      </c>
      <c r="DN16" s="58"/>
      <c r="DO16" s="72" t="s">
        <v>228</v>
      </c>
      <c r="DP16" s="62"/>
      <c r="DQ16" s="31">
        <v>776.22</v>
      </c>
      <c r="DR16" s="32">
        <v>776.22</v>
      </c>
      <c r="DS16" s="33">
        <v>826.22</v>
      </c>
      <c r="DT16" s="32"/>
      <c r="DU16" s="64">
        <f t="shared" si="36"/>
        <v>3404.5069999999996</v>
      </c>
      <c r="DV16" s="32">
        <v>3298.9009999999998</v>
      </c>
      <c r="DW16" s="33">
        <v>3510.1129999999998</v>
      </c>
      <c r="DX16" s="32"/>
      <c r="DY16" s="31">
        <v>440.37</v>
      </c>
      <c r="DZ16" s="32">
        <v>32.094999999999999</v>
      </c>
      <c r="EA16" s="32">
        <v>397.435</v>
      </c>
      <c r="EB16" s="32">
        <v>44.1</v>
      </c>
      <c r="EC16" s="32">
        <v>478.85899999999998</v>
      </c>
      <c r="ED16" s="32">
        <v>46.2</v>
      </c>
      <c r="EE16" s="32">
        <v>107.11699999999936</v>
      </c>
      <c r="EF16" s="32">
        <v>3839.096</v>
      </c>
      <c r="EG16" s="75">
        <f t="shared" si="50"/>
        <v>5385.271999999999</v>
      </c>
      <c r="EH16" s="58"/>
      <c r="EI16" s="47">
        <f t="shared" si="51"/>
        <v>8.1773028363284178E-2</v>
      </c>
      <c r="EJ16" s="6">
        <f t="shared" si="51"/>
        <v>5.9597732482221891E-3</v>
      </c>
      <c r="EK16" s="6">
        <f t="shared" si="51"/>
        <v>7.380035771637905E-2</v>
      </c>
      <c r="EL16" s="6">
        <f t="shared" si="51"/>
        <v>8.1890014097709476E-3</v>
      </c>
      <c r="EM16" s="6">
        <f t="shared" si="51"/>
        <v>8.8920113970102174E-2</v>
      </c>
      <c r="EN16" s="6">
        <f t="shared" si="37"/>
        <v>8.5789538578552784E-3</v>
      </c>
      <c r="EO16" s="6">
        <f t="shared" si="37"/>
        <v>1.9890731610213819E-2</v>
      </c>
      <c r="EP16" s="6">
        <f t="shared" si="37"/>
        <v>0.71288803982417248</v>
      </c>
      <c r="EQ16" s="72">
        <f t="shared" si="52"/>
        <v>1</v>
      </c>
      <c r="ER16" s="58"/>
      <c r="ES16" s="34">
        <v>8.427999999999999</v>
      </c>
      <c r="ET16" s="35">
        <v>25.828000000000003</v>
      </c>
      <c r="EU16" s="70">
        <f t="shared" si="38"/>
        <v>34.256</v>
      </c>
      <c r="EW16" s="34">
        <f>CD16</f>
        <v>6.29</v>
      </c>
      <c r="EX16" s="35">
        <f>CE16</f>
        <v>15.794</v>
      </c>
      <c r="EY16" s="70">
        <f t="shared" si="39"/>
        <v>22.084</v>
      </c>
      <c r="FA16" s="31">
        <f>FE16*E16</f>
        <v>3922.7020000000002</v>
      </c>
      <c r="FB16" s="32">
        <f>E16*FF16</f>
        <v>1558.5449999999992</v>
      </c>
      <c r="FC16" s="33">
        <f t="shared" si="40"/>
        <v>5481.2469999999994</v>
      </c>
      <c r="FE16" s="47">
        <v>0.71565868131832056</v>
      </c>
      <c r="FF16" s="6">
        <v>0.28434131868167944</v>
      </c>
      <c r="FG16" s="40">
        <f t="shared" si="41"/>
        <v>1</v>
      </c>
      <c r="FH16" s="58"/>
      <c r="FI16" s="64">
        <f t="shared" si="42"/>
        <v>876.72849999999994</v>
      </c>
      <c r="FJ16" s="32">
        <v>839.51300000000003</v>
      </c>
      <c r="FK16" s="33">
        <f>CV16</f>
        <v>913.94399999999996</v>
      </c>
      <c r="FM16" s="64">
        <f t="shared" si="43"/>
        <v>5368.0734999999995</v>
      </c>
      <c r="FN16" s="32">
        <v>5254.9</v>
      </c>
      <c r="FO16" s="33">
        <f>CC16</f>
        <v>5481.2469999999994</v>
      </c>
      <c r="FQ16" s="64">
        <f t="shared" si="44"/>
        <v>1791.6285</v>
      </c>
      <c r="FR16" s="32">
        <v>1721.5530000000001</v>
      </c>
      <c r="FS16" s="33">
        <v>1861.704</v>
      </c>
      <c r="FU16" s="64">
        <f t="shared" si="45"/>
        <v>7159.7019999999993</v>
      </c>
      <c r="FV16" s="58">
        <f t="shared" si="46"/>
        <v>6976.4529999999995</v>
      </c>
      <c r="FW16" s="73">
        <f t="shared" si="46"/>
        <v>7342.9509999999991</v>
      </c>
      <c r="FY16" s="64">
        <f t="shared" si="47"/>
        <v>5108.7870000000003</v>
      </c>
      <c r="FZ16" s="32">
        <v>4892.6639999999998</v>
      </c>
      <c r="GA16" s="33">
        <f>G16</f>
        <v>5324.91</v>
      </c>
      <c r="GB16" s="32"/>
      <c r="GC16" s="64">
        <f t="shared" si="48"/>
        <v>6831.3490000000002</v>
      </c>
      <c r="GD16" s="32">
        <v>6769.8540000000003</v>
      </c>
      <c r="GE16" s="33">
        <f>C16</f>
        <v>6892.8440000000001</v>
      </c>
      <c r="GF16" s="32"/>
      <c r="GG16" s="76">
        <f>DW16/C16</f>
        <v>0.50924016269626871</v>
      </c>
      <c r="GH16" s="66"/>
    </row>
    <row r="17" spans="1:190" x14ac:dyDescent="0.2">
      <c r="A17" s="1"/>
      <c r="B17" s="77" t="s">
        <v>170</v>
      </c>
      <c r="C17" s="31">
        <v>2049.7559999999999</v>
      </c>
      <c r="D17" s="32">
        <v>1930.9369999999999</v>
      </c>
      <c r="E17" s="32">
        <v>1605.377</v>
      </c>
      <c r="F17" s="32">
        <v>74.284999999999997</v>
      </c>
      <c r="G17" s="32">
        <v>1817.3150000000001</v>
      </c>
      <c r="H17" s="32">
        <f t="shared" si="0"/>
        <v>2124.0409999999997</v>
      </c>
      <c r="I17" s="33">
        <f t="shared" si="1"/>
        <v>1679.662</v>
      </c>
      <c r="J17" s="32"/>
      <c r="K17" s="34">
        <v>17.251000000000001</v>
      </c>
      <c r="L17" s="35">
        <v>4.2270000000000003</v>
      </c>
      <c r="M17" s="35">
        <v>0.123</v>
      </c>
      <c r="N17" s="36">
        <f t="shared" si="2"/>
        <v>21.601000000000003</v>
      </c>
      <c r="O17" s="35">
        <v>12.804</v>
      </c>
      <c r="P17" s="36">
        <f t="shared" si="3"/>
        <v>8.7970000000000024</v>
      </c>
      <c r="Q17" s="35">
        <v>0.36799999999999999</v>
      </c>
      <c r="R17" s="36">
        <f t="shared" si="4"/>
        <v>8.429000000000002</v>
      </c>
      <c r="S17" s="35">
        <v>1.9</v>
      </c>
      <c r="T17" s="35">
        <v>-7.0999999999999994E-2</v>
      </c>
      <c r="U17" s="35">
        <v>-0.8</v>
      </c>
      <c r="V17" s="36">
        <f t="shared" si="5"/>
        <v>9.458000000000002</v>
      </c>
      <c r="W17" s="35">
        <v>2.75</v>
      </c>
      <c r="X17" s="37">
        <f t="shared" si="6"/>
        <v>6.708000000000002</v>
      </c>
      <c r="Y17" s="35"/>
      <c r="Z17" s="38">
        <f t="shared" si="7"/>
        <v>1.7868009158248044E-2</v>
      </c>
      <c r="AA17" s="39">
        <f t="shared" si="8"/>
        <v>4.3781853058903536E-3</v>
      </c>
      <c r="AB17" s="6">
        <f t="shared" si="9"/>
        <v>0.54647887323943667</v>
      </c>
      <c r="AC17" s="6">
        <f t="shared" si="10"/>
        <v>0.54482787966469515</v>
      </c>
      <c r="AD17" s="6">
        <f t="shared" si="11"/>
        <v>0.59275033563260959</v>
      </c>
      <c r="AE17" s="39">
        <f t="shared" si="12"/>
        <v>1.3261955206203E-2</v>
      </c>
      <c r="AF17" s="39">
        <f t="shared" si="13"/>
        <v>6.9479221745712078E-3</v>
      </c>
      <c r="AG17" s="39">
        <f>X17/DU17*2</f>
        <v>1.6406122457714434E-2</v>
      </c>
      <c r="AH17" s="39">
        <f>(P17+S17+T17)/DU17*2</f>
        <v>2.5988589331495761E-2</v>
      </c>
      <c r="AI17" s="39">
        <f>R17/DU17*2</f>
        <v>2.0615266278484638E-2</v>
      </c>
      <c r="AJ17" s="40">
        <f>X17/FI17*2</f>
        <v>8.4060150375939877E-2</v>
      </c>
      <c r="AK17" s="41"/>
      <c r="AL17" s="47">
        <f t="shared" si="14"/>
        <v>3.1422405457480942E-2</v>
      </c>
      <c r="AM17" s="6">
        <f t="shared" si="15"/>
        <v>1.1856159799419416E-2</v>
      </c>
      <c r="AN17" s="40">
        <f t="shared" si="16"/>
        <v>0.11046509851607204</v>
      </c>
      <c r="AO17" s="35"/>
      <c r="AP17" s="47">
        <f t="shared" si="17"/>
        <v>1.1320175883920103</v>
      </c>
      <c r="AQ17" s="6">
        <f t="shared" si="18"/>
        <v>0.9899869041497068</v>
      </c>
      <c r="AR17" s="6">
        <f t="shared" si="19"/>
        <v>-0.1944441192024807</v>
      </c>
      <c r="AS17" s="6">
        <f t="shared" si="20"/>
        <v>0.20341152800626025</v>
      </c>
      <c r="AT17" s="68">
        <v>5.46</v>
      </c>
      <c r="AU17" s="69">
        <v>1.28</v>
      </c>
      <c r="AV17" s="35"/>
      <c r="AW17" s="47">
        <f>FK17/C17</f>
        <v>8.1292114768782231E-2</v>
      </c>
      <c r="AX17" s="6">
        <v>7.2999999999999995E-2</v>
      </c>
      <c r="AY17" s="6">
        <f t="shared" si="21"/>
        <v>0.16930000000000001</v>
      </c>
      <c r="AZ17" s="6">
        <f t="shared" si="22"/>
        <v>0.16930000000000001</v>
      </c>
      <c r="BA17" s="40">
        <f t="shared" si="23"/>
        <v>0.18609999999999999</v>
      </c>
      <c r="BB17" s="6"/>
      <c r="BC17" s="47">
        <v>0.16969999999999999</v>
      </c>
      <c r="BD17" s="6">
        <v>0.17079999999999998</v>
      </c>
      <c r="BE17" s="40">
        <v>0.18780000000000002</v>
      </c>
      <c r="BF17" s="6"/>
      <c r="BG17" s="47"/>
      <c r="BH17" s="40"/>
      <c r="BI17" s="6"/>
      <c r="BJ17" s="47"/>
      <c r="BK17" s="40"/>
      <c r="BL17" s="6"/>
      <c r="BM17" s="47"/>
      <c r="BN17" s="40"/>
      <c r="BO17" s="6"/>
      <c r="BP17" s="47"/>
      <c r="BQ17" s="40"/>
      <c r="BR17" s="35"/>
      <c r="BS17" s="38">
        <f>Q17/FM17*2</f>
        <v>4.6555082062820261E-4</v>
      </c>
      <c r="BT17" s="6">
        <f t="shared" si="24"/>
        <v>3.4632034632034625E-2</v>
      </c>
      <c r="BU17" s="39">
        <f>EU17/E17</f>
        <v>2.2377921198572046E-2</v>
      </c>
      <c r="BV17" s="6">
        <f t="shared" si="25"/>
        <v>0.20541483218022757</v>
      </c>
      <c r="BW17" s="6">
        <f t="shared" si="26"/>
        <v>0.85600329393033547</v>
      </c>
      <c r="BX17" s="40">
        <f t="shared" si="27"/>
        <v>0.86237171526176104</v>
      </c>
      <c r="BY17" s="35"/>
      <c r="BZ17" s="34">
        <v>6.4050000000000002</v>
      </c>
      <c r="CA17" s="35">
        <v>311.85399999999998</v>
      </c>
      <c r="CB17" s="36">
        <f t="shared" si="28"/>
        <v>318.25899999999996</v>
      </c>
      <c r="CC17" s="32">
        <v>1605.377</v>
      </c>
      <c r="CD17" s="35">
        <v>4.3929999999999998</v>
      </c>
      <c r="CE17" s="35">
        <v>3.8679999999999999</v>
      </c>
      <c r="CF17" s="36">
        <f t="shared" si="29"/>
        <v>1597.116</v>
      </c>
      <c r="CG17" s="35">
        <v>98.685000000000002</v>
      </c>
      <c r="CH17" s="35">
        <v>25.504000000000001</v>
      </c>
      <c r="CI17" s="36">
        <f t="shared" si="30"/>
        <v>124.18900000000001</v>
      </c>
      <c r="CJ17" s="35">
        <v>0.626</v>
      </c>
      <c r="CK17" s="35">
        <v>0</v>
      </c>
      <c r="CL17" s="35">
        <v>8.3800000000000008</v>
      </c>
      <c r="CM17" s="35">
        <v>1.1859999999998507</v>
      </c>
      <c r="CN17" s="36">
        <f t="shared" si="31"/>
        <v>2049.7559999999999</v>
      </c>
      <c r="CO17" s="35">
        <v>3.3679999999999999</v>
      </c>
      <c r="CP17" s="32">
        <v>1817.3150000000001</v>
      </c>
      <c r="CQ17" s="36">
        <f t="shared" si="32"/>
        <v>1820.683</v>
      </c>
      <c r="CR17" s="35">
        <v>0</v>
      </c>
      <c r="CS17" s="35">
        <v>47.430999999999869</v>
      </c>
      <c r="CT17" s="36">
        <f t="shared" si="33"/>
        <v>47.430999999999869</v>
      </c>
      <c r="CU17" s="35">
        <v>15.013</v>
      </c>
      <c r="CV17" s="35">
        <v>166.62899999999999</v>
      </c>
      <c r="CW17" s="70">
        <f t="shared" si="34"/>
        <v>2049.7559999999999</v>
      </c>
      <c r="CX17" s="35"/>
      <c r="CY17" s="71">
        <v>416.94399999999996</v>
      </c>
      <c r="CZ17" s="35"/>
      <c r="DA17" s="31">
        <v>0</v>
      </c>
      <c r="DB17" s="32">
        <v>15</v>
      </c>
      <c r="DC17" s="32">
        <v>0</v>
      </c>
      <c r="DD17" s="32">
        <v>0</v>
      </c>
      <c r="DE17" s="32">
        <v>0</v>
      </c>
      <c r="DF17" s="33">
        <v>0</v>
      </c>
      <c r="DG17" s="32">
        <f t="shared" si="49"/>
        <v>15</v>
      </c>
      <c r="DH17" s="72">
        <f t="shared" si="35"/>
        <v>7.3179441845761155E-3</v>
      </c>
      <c r="DI17" s="35"/>
      <c r="DJ17" s="64" t="s">
        <v>231</v>
      </c>
      <c r="DK17" s="58">
        <v>17</v>
      </c>
      <c r="DL17" s="73">
        <v>2</v>
      </c>
      <c r="DM17" s="64"/>
      <c r="DN17" s="58"/>
      <c r="DO17" s="72" t="s">
        <v>228</v>
      </c>
      <c r="DP17" s="62"/>
      <c r="DQ17" s="31">
        <v>151.5739514</v>
      </c>
      <c r="DR17" s="32">
        <v>151.5739514</v>
      </c>
      <c r="DS17" s="33">
        <v>166.61495779999998</v>
      </c>
      <c r="DT17" s="32"/>
      <c r="DU17" s="64">
        <f t="shared" si="36"/>
        <v>817.74350000000004</v>
      </c>
      <c r="DV17" s="32">
        <v>740.18899999999996</v>
      </c>
      <c r="DW17" s="33">
        <v>895.298</v>
      </c>
      <c r="DX17" s="32"/>
      <c r="DY17" s="31">
        <v>64.41</v>
      </c>
      <c r="DZ17" s="32">
        <v>17.466000000000001</v>
      </c>
      <c r="EA17" s="32">
        <v>29.768999999999998</v>
      </c>
      <c r="EB17" s="32">
        <v>9.577</v>
      </c>
      <c r="EC17" s="32">
        <v>53.49</v>
      </c>
      <c r="ED17" s="32">
        <v>6.8689999999999998</v>
      </c>
      <c r="EE17" s="32">
        <v>51.475000000000094</v>
      </c>
      <c r="EF17" s="32">
        <v>1348.3219999999999</v>
      </c>
      <c r="EG17" s="75">
        <f t="shared" si="50"/>
        <v>1581.3779999999999</v>
      </c>
      <c r="EH17" s="58"/>
      <c r="EI17" s="47">
        <f t="shared" si="51"/>
        <v>4.0730299776524016E-2</v>
      </c>
      <c r="EJ17" s="6">
        <f t="shared" si="51"/>
        <v>1.104479763851527E-2</v>
      </c>
      <c r="EK17" s="6">
        <f t="shared" si="51"/>
        <v>1.8824721224147547E-2</v>
      </c>
      <c r="EL17" s="6">
        <f t="shared" si="51"/>
        <v>6.0561105567422842E-3</v>
      </c>
      <c r="EM17" s="6">
        <f t="shared" si="51"/>
        <v>3.3824929902907468E-2</v>
      </c>
      <c r="EN17" s="6">
        <f t="shared" si="37"/>
        <v>4.3436800056659442E-3</v>
      </c>
      <c r="EO17" s="6">
        <f t="shared" si="37"/>
        <v>3.2550724747656849E-2</v>
      </c>
      <c r="EP17" s="6">
        <f t="shared" si="37"/>
        <v>0.85262473614784062</v>
      </c>
      <c r="EQ17" s="72">
        <f t="shared" si="52"/>
        <v>1</v>
      </c>
      <c r="ER17" s="58"/>
      <c r="ES17" s="34">
        <v>2.5870000000000002</v>
      </c>
      <c r="ET17" s="35">
        <v>33.337999999999994</v>
      </c>
      <c r="EU17" s="70">
        <f t="shared" si="38"/>
        <v>35.924999999999997</v>
      </c>
      <c r="EW17" s="34">
        <f>CD17</f>
        <v>4.3929999999999998</v>
      </c>
      <c r="EX17" s="35">
        <f>CE17</f>
        <v>3.8679999999999999</v>
      </c>
      <c r="EY17" s="70">
        <f t="shared" si="39"/>
        <v>8.2609999999999992</v>
      </c>
      <c r="FA17" s="31">
        <f>FE17*E17</f>
        <v>1374.2080000000001</v>
      </c>
      <c r="FB17" s="32">
        <f>E17*FF17</f>
        <v>231.16899999999981</v>
      </c>
      <c r="FC17" s="33">
        <f t="shared" si="40"/>
        <v>1605.377</v>
      </c>
      <c r="FE17" s="47">
        <v>0.85600329393033547</v>
      </c>
      <c r="FF17" s="6">
        <v>0.14399670606966453</v>
      </c>
      <c r="FG17" s="40">
        <f t="shared" si="41"/>
        <v>1</v>
      </c>
      <c r="FH17" s="58"/>
      <c r="FI17" s="64">
        <f t="shared" si="42"/>
        <v>159.6</v>
      </c>
      <c r="FJ17" s="32">
        <v>152.571</v>
      </c>
      <c r="FK17" s="33">
        <f>CV17</f>
        <v>166.62899999999999</v>
      </c>
      <c r="FM17" s="64">
        <f t="shared" si="43"/>
        <v>1580.923</v>
      </c>
      <c r="FN17" s="32">
        <v>1556.4690000000001</v>
      </c>
      <c r="FO17" s="33">
        <f>CC17</f>
        <v>1605.377</v>
      </c>
      <c r="FQ17" s="64">
        <f t="shared" si="44"/>
        <v>88.898499999999999</v>
      </c>
      <c r="FR17" s="32">
        <v>103.512</v>
      </c>
      <c r="FS17" s="33">
        <v>74.284999999999997</v>
      </c>
      <c r="FU17" s="64">
        <f t="shared" si="45"/>
        <v>1669.8215</v>
      </c>
      <c r="FV17" s="58">
        <f t="shared" si="46"/>
        <v>1659.981</v>
      </c>
      <c r="FW17" s="73">
        <f t="shared" si="46"/>
        <v>1679.662</v>
      </c>
      <c r="FY17" s="64">
        <f t="shared" si="47"/>
        <v>1726.9250000000002</v>
      </c>
      <c r="FZ17" s="32">
        <v>1636.5350000000001</v>
      </c>
      <c r="GA17" s="33">
        <f>G17</f>
        <v>1817.3150000000001</v>
      </c>
      <c r="GB17" s="32"/>
      <c r="GC17" s="64">
        <f t="shared" si="48"/>
        <v>1930.9369999999999</v>
      </c>
      <c r="GD17" s="32">
        <v>1812.1179999999999</v>
      </c>
      <c r="GE17" s="33">
        <f>C17</f>
        <v>2049.7559999999999</v>
      </c>
      <c r="GF17" s="32"/>
      <c r="GG17" s="76">
        <f>DW17/C17</f>
        <v>0.43678271950417519</v>
      </c>
      <c r="GH17" s="66"/>
    </row>
    <row r="18" spans="1:190" x14ac:dyDescent="0.2">
      <c r="A18" s="1"/>
      <c r="B18" s="77" t="s">
        <v>171</v>
      </c>
      <c r="C18" s="31">
        <v>2197.4160000000002</v>
      </c>
      <c r="D18" s="32">
        <v>2198.4814999999999</v>
      </c>
      <c r="E18" s="32">
        <v>1753.009</v>
      </c>
      <c r="F18" s="32">
        <v>663.57899999999995</v>
      </c>
      <c r="G18" s="32">
        <v>1594.0150000000001</v>
      </c>
      <c r="H18" s="32">
        <f t="shared" si="0"/>
        <v>2860.9949999999999</v>
      </c>
      <c r="I18" s="33">
        <f t="shared" si="1"/>
        <v>2416.5879999999997</v>
      </c>
      <c r="J18" s="32"/>
      <c r="K18" s="34">
        <v>16.050999999999998</v>
      </c>
      <c r="L18" s="35">
        <v>5.7489999999999997</v>
      </c>
      <c r="M18" s="35">
        <v>0</v>
      </c>
      <c r="N18" s="36">
        <f t="shared" si="2"/>
        <v>21.799999999999997</v>
      </c>
      <c r="O18" s="35">
        <v>14.757</v>
      </c>
      <c r="P18" s="36">
        <f t="shared" si="3"/>
        <v>7.0429999999999975</v>
      </c>
      <c r="Q18" s="35">
        <v>-0.86599999999999999</v>
      </c>
      <c r="R18" s="36">
        <f t="shared" si="4"/>
        <v>7.9089999999999971</v>
      </c>
      <c r="S18" s="35">
        <v>3.097</v>
      </c>
      <c r="T18" s="35">
        <v>0.24399999999999999</v>
      </c>
      <c r="U18" s="35">
        <v>-0.51600000000000001</v>
      </c>
      <c r="V18" s="36">
        <f t="shared" si="5"/>
        <v>10.733999999999996</v>
      </c>
      <c r="W18" s="35">
        <v>1.9319999999999999</v>
      </c>
      <c r="X18" s="37">
        <f t="shared" si="6"/>
        <v>8.801999999999996</v>
      </c>
      <c r="Y18" s="35"/>
      <c r="Z18" s="38">
        <f t="shared" si="7"/>
        <v>1.4601896809229461E-2</v>
      </c>
      <c r="AA18" s="39">
        <f t="shared" si="8"/>
        <v>5.2299735067136109E-3</v>
      </c>
      <c r="AB18" s="6">
        <f t="shared" si="9"/>
        <v>0.58696949206475479</v>
      </c>
      <c r="AC18" s="6">
        <f t="shared" si="10"/>
        <v>0.5927220147005664</v>
      </c>
      <c r="AD18" s="6">
        <f t="shared" si="11"/>
        <v>0.67692660550458728</v>
      </c>
      <c r="AE18" s="39">
        <f t="shared" si="12"/>
        <v>1.3424720653778529E-2</v>
      </c>
      <c r="AF18" s="39">
        <f t="shared" si="13"/>
        <v>8.0073450697674704E-3</v>
      </c>
      <c r="AG18" s="39">
        <f>X18/DU18*2</f>
        <v>1.5935057669991141E-2</v>
      </c>
      <c r="AH18" s="39">
        <f>(P18+S18+T18)/DU18*2</f>
        <v>1.8799095528878439E-2</v>
      </c>
      <c r="AI18" s="39">
        <f>R18/DU18*2</f>
        <v>1.431837890388093E-2</v>
      </c>
      <c r="AJ18" s="40">
        <f>X18/FI18*2</f>
        <v>6.6105399133314771E-2</v>
      </c>
      <c r="AK18" s="41"/>
      <c r="AL18" s="47">
        <f t="shared" si="14"/>
        <v>2.0599350149945281E-2</v>
      </c>
      <c r="AM18" s="6">
        <f t="shared" si="15"/>
        <v>4.9196470243457531E-2</v>
      </c>
      <c r="AN18" s="40">
        <f t="shared" si="16"/>
        <v>4.538049786925398E-2</v>
      </c>
      <c r="AO18" s="35"/>
      <c r="AP18" s="47">
        <f t="shared" si="17"/>
        <v>0.90930223404443455</v>
      </c>
      <c r="AQ18" s="6">
        <f t="shared" si="18"/>
        <v>0.83485786861849087</v>
      </c>
      <c r="AR18" s="6">
        <f t="shared" si="19"/>
        <v>-3.0258722062640863E-2</v>
      </c>
      <c r="AS18" s="6">
        <f t="shared" si="20"/>
        <v>0.173749986347601</v>
      </c>
      <c r="AT18" s="68">
        <v>2.3738000000000001</v>
      </c>
      <c r="AU18" s="69">
        <v>1.37</v>
      </c>
      <c r="AV18" s="35"/>
      <c r="AW18" s="47">
        <f>FK18/C18</f>
        <v>0.12468144402334376</v>
      </c>
      <c r="AX18" s="6">
        <v>0.1017</v>
      </c>
      <c r="AY18" s="6">
        <f t="shared" si="21"/>
        <v>0.20019999999999999</v>
      </c>
      <c r="AZ18" s="6">
        <f t="shared" si="22"/>
        <v>0.20019999999999999</v>
      </c>
      <c r="BA18" s="40">
        <f t="shared" si="23"/>
        <v>0.21780000000000002</v>
      </c>
      <c r="BB18" s="6"/>
      <c r="BC18" s="47">
        <v>0.18679999999999999</v>
      </c>
      <c r="BD18" s="6">
        <v>0.19</v>
      </c>
      <c r="BE18" s="40">
        <v>0.20809999999999998</v>
      </c>
      <c r="BF18" s="6"/>
      <c r="BG18" s="47"/>
      <c r="BH18" s="40"/>
      <c r="BI18" s="6"/>
      <c r="BJ18" s="47"/>
      <c r="BK18" s="40"/>
      <c r="BL18" s="6"/>
      <c r="BM18" s="47"/>
      <c r="BN18" s="40"/>
      <c r="BO18" s="6"/>
      <c r="BP18" s="47"/>
      <c r="BQ18" s="40"/>
      <c r="BR18" s="35"/>
      <c r="BS18" s="38">
        <f>Q18/FM18*2</f>
        <v>-9.9808795851826578E-4</v>
      </c>
      <c r="BT18" s="6">
        <f t="shared" si="24"/>
        <v>-8.3397534668721129E-2</v>
      </c>
      <c r="BU18" s="39">
        <f>EU18/E18</f>
        <v>1.6893238996491176E-2</v>
      </c>
      <c r="BV18" s="6">
        <f t="shared" si="25"/>
        <v>0.10382898754991779</v>
      </c>
      <c r="BW18" s="6">
        <f t="shared" si="26"/>
        <v>0.79274322037137279</v>
      </c>
      <c r="BX18" s="40">
        <f t="shared" si="27"/>
        <v>0.84965455427238734</v>
      </c>
      <c r="BY18" s="35"/>
      <c r="BZ18" s="34">
        <v>1.9830000000000001</v>
      </c>
      <c r="CA18" s="35">
        <v>132.232</v>
      </c>
      <c r="CB18" s="36">
        <f t="shared" si="28"/>
        <v>134.215</v>
      </c>
      <c r="CC18" s="32">
        <v>1753.009</v>
      </c>
      <c r="CD18" s="35">
        <v>5.3710000000000004</v>
      </c>
      <c r="CE18" s="35">
        <v>5.8710000000000004</v>
      </c>
      <c r="CF18" s="36">
        <f t="shared" si="29"/>
        <v>1741.7669999999998</v>
      </c>
      <c r="CG18" s="35">
        <v>247.58600000000001</v>
      </c>
      <c r="CH18" s="35">
        <v>60.715999999999994</v>
      </c>
      <c r="CI18" s="36">
        <f t="shared" si="30"/>
        <v>308.30200000000002</v>
      </c>
      <c r="CJ18" s="35">
        <v>0</v>
      </c>
      <c r="CK18" s="35">
        <v>0.35499999999999998</v>
      </c>
      <c r="CL18" s="35">
        <v>10.417999999999999</v>
      </c>
      <c r="CM18" s="35">
        <v>2.3590000000001758</v>
      </c>
      <c r="CN18" s="36">
        <f t="shared" si="31"/>
        <v>2197.4160000000002</v>
      </c>
      <c r="CO18" s="35">
        <v>95.134</v>
      </c>
      <c r="CP18" s="32">
        <v>1594.0150000000001</v>
      </c>
      <c r="CQ18" s="36">
        <f t="shared" si="32"/>
        <v>1689.1490000000001</v>
      </c>
      <c r="CR18" s="35">
        <v>200.154</v>
      </c>
      <c r="CS18" s="35">
        <v>14.11400000000009</v>
      </c>
      <c r="CT18" s="36">
        <f t="shared" si="33"/>
        <v>214.26800000000009</v>
      </c>
      <c r="CU18" s="35">
        <v>20.021999999999998</v>
      </c>
      <c r="CV18" s="35">
        <v>273.97699999999998</v>
      </c>
      <c r="CW18" s="70">
        <f t="shared" si="34"/>
        <v>2197.4160000000002</v>
      </c>
      <c r="CX18" s="35"/>
      <c r="CY18" s="71">
        <v>381.80100000000004</v>
      </c>
      <c r="CZ18" s="35"/>
      <c r="DA18" s="31">
        <v>110</v>
      </c>
      <c r="DB18" s="32">
        <v>75</v>
      </c>
      <c r="DC18" s="32">
        <v>120</v>
      </c>
      <c r="DD18" s="32">
        <v>25</v>
      </c>
      <c r="DE18" s="32">
        <v>50</v>
      </c>
      <c r="DF18" s="33">
        <v>0</v>
      </c>
      <c r="DG18" s="32">
        <f t="shared" si="49"/>
        <v>380</v>
      </c>
      <c r="DH18" s="72">
        <f t="shared" si="35"/>
        <v>0.17293038732766119</v>
      </c>
      <c r="DI18" s="35"/>
      <c r="DJ18" s="64" t="s">
        <v>227</v>
      </c>
      <c r="DK18" s="58">
        <v>16</v>
      </c>
      <c r="DL18" s="73">
        <v>2</v>
      </c>
      <c r="DM18" s="64"/>
      <c r="DN18" s="58"/>
      <c r="DO18" s="72" t="s">
        <v>228</v>
      </c>
      <c r="DP18" s="62"/>
      <c r="DQ18" s="31">
        <v>227.29146439999997</v>
      </c>
      <c r="DR18" s="32">
        <v>227.29146439999997</v>
      </c>
      <c r="DS18" s="33">
        <v>247.2731316</v>
      </c>
      <c r="DT18" s="32"/>
      <c r="DU18" s="64">
        <f t="shared" si="36"/>
        <v>1104.7339999999999</v>
      </c>
      <c r="DV18" s="32">
        <v>1074.146</v>
      </c>
      <c r="DW18" s="33">
        <v>1135.3219999999999</v>
      </c>
      <c r="DX18" s="32"/>
      <c r="DY18" s="31">
        <v>21.795000000000002</v>
      </c>
      <c r="DZ18" s="32">
        <v>18.459</v>
      </c>
      <c r="EA18" s="32">
        <v>64.08</v>
      </c>
      <c r="EB18" s="32">
        <v>57.389000000000003</v>
      </c>
      <c r="EC18" s="32">
        <v>158.90199999999999</v>
      </c>
      <c r="ED18" s="32">
        <v>14.567</v>
      </c>
      <c r="EE18" s="32">
        <v>23.921000000000049</v>
      </c>
      <c r="EF18" s="32">
        <v>1309.538</v>
      </c>
      <c r="EG18" s="75">
        <f t="shared" si="50"/>
        <v>1668.6510000000001</v>
      </c>
      <c r="EH18" s="58"/>
      <c r="EI18" s="47">
        <f t="shared" si="51"/>
        <v>1.3061449038774436E-2</v>
      </c>
      <c r="EJ18" s="6">
        <f t="shared" si="51"/>
        <v>1.1062229309783771E-2</v>
      </c>
      <c r="EK18" s="6">
        <f t="shared" si="51"/>
        <v>3.8402278247518504E-2</v>
      </c>
      <c r="EL18" s="6">
        <f t="shared" si="51"/>
        <v>3.4392452346236571E-2</v>
      </c>
      <c r="EM18" s="6">
        <f t="shared" si="51"/>
        <v>9.5227821755417982E-2</v>
      </c>
      <c r="EN18" s="6">
        <f t="shared" si="37"/>
        <v>8.7298062926279962E-3</v>
      </c>
      <c r="EO18" s="6">
        <f t="shared" si="37"/>
        <v>1.4335532115463357E-2</v>
      </c>
      <c r="EP18" s="6">
        <f t="shared" si="37"/>
        <v>0.78478843089417738</v>
      </c>
      <c r="EQ18" s="72">
        <f t="shared" si="52"/>
        <v>1</v>
      </c>
      <c r="ER18" s="58"/>
      <c r="ES18" s="34">
        <v>0.81699999999999995</v>
      </c>
      <c r="ET18" s="35">
        <v>28.797000000000001</v>
      </c>
      <c r="EU18" s="70">
        <f t="shared" si="38"/>
        <v>29.614000000000001</v>
      </c>
      <c r="EW18" s="34">
        <f>CD18</f>
        <v>5.3710000000000004</v>
      </c>
      <c r="EX18" s="35">
        <f>CE18</f>
        <v>5.8710000000000004</v>
      </c>
      <c r="EY18" s="70">
        <f t="shared" si="39"/>
        <v>11.242000000000001</v>
      </c>
      <c r="FA18" s="31">
        <f>FE18*E18</f>
        <v>1389.6859999999999</v>
      </c>
      <c r="FB18" s="32">
        <f>E18*FF18</f>
        <v>363.32300000000015</v>
      </c>
      <c r="FC18" s="33">
        <f t="shared" si="40"/>
        <v>1753.009</v>
      </c>
      <c r="FE18" s="47">
        <v>0.79274322037137279</v>
      </c>
      <c r="FF18" s="6">
        <v>0.20725677962862721</v>
      </c>
      <c r="FG18" s="40">
        <f t="shared" si="41"/>
        <v>1</v>
      </c>
      <c r="FH18" s="58"/>
      <c r="FI18" s="64">
        <f t="shared" si="42"/>
        <v>266.30200000000002</v>
      </c>
      <c r="FJ18" s="32">
        <v>258.62700000000001</v>
      </c>
      <c r="FK18" s="33">
        <f>CV18</f>
        <v>273.97699999999998</v>
      </c>
      <c r="FM18" s="64">
        <f t="shared" si="43"/>
        <v>1735.318</v>
      </c>
      <c r="FN18" s="32">
        <v>1717.627</v>
      </c>
      <c r="FO18" s="33">
        <f>CC18</f>
        <v>1753.009</v>
      </c>
      <c r="FQ18" s="64">
        <f t="shared" si="44"/>
        <v>624.61349999999993</v>
      </c>
      <c r="FR18" s="32">
        <v>585.64800000000002</v>
      </c>
      <c r="FS18" s="33">
        <v>663.57899999999995</v>
      </c>
      <c r="FU18" s="64">
        <f t="shared" si="45"/>
        <v>2359.9314999999997</v>
      </c>
      <c r="FV18" s="58">
        <f t="shared" si="46"/>
        <v>2303.2750000000001</v>
      </c>
      <c r="FW18" s="73">
        <f t="shared" si="46"/>
        <v>2416.5879999999997</v>
      </c>
      <c r="FY18" s="64">
        <f t="shared" si="47"/>
        <v>1559.4165</v>
      </c>
      <c r="FZ18" s="32">
        <v>1524.818</v>
      </c>
      <c r="GA18" s="33">
        <f>G18</f>
        <v>1594.0150000000001</v>
      </c>
      <c r="GB18" s="32"/>
      <c r="GC18" s="64">
        <f t="shared" si="48"/>
        <v>2198.4814999999999</v>
      </c>
      <c r="GD18" s="32">
        <v>2199.547</v>
      </c>
      <c r="GE18" s="33">
        <f>C18</f>
        <v>2197.4160000000002</v>
      </c>
      <c r="GF18" s="32"/>
      <c r="GG18" s="76">
        <f>DW18/C18</f>
        <v>0.51666229789898677</v>
      </c>
      <c r="GH18" s="66"/>
    </row>
    <row r="19" spans="1:190" x14ac:dyDescent="0.2">
      <c r="A19" s="1"/>
      <c r="B19" s="77" t="s">
        <v>172</v>
      </c>
      <c r="C19" s="31">
        <v>6135.3990000000003</v>
      </c>
      <c r="D19" s="32">
        <v>5327.9080000000004</v>
      </c>
      <c r="E19" s="32">
        <v>3121.6309999999999</v>
      </c>
      <c r="F19" s="32">
        <v>237.202</v>
      </c>
      <c r="G19" s="32">
        <v>5240.57</v>
      </c>
      <c r="H19" s="32">
        <f t="shared" si="0"/>
        <v>6372.6010000000006</v>
      </c>
      <c r="I19" s="33">
        <f t="shared" si="1"/>
        <v>3358.8329999999996</v>
      </c>
      <c r="J19" s="32"/>
      <c r="K19" s="34">
        <v>36.262999999999998</v>
      </c>
      <c r="L19" s="35">
        <v>1.4389999999999998</v>
      </c>
      <c r="M19" s="35">
        <v>7.5999999999999998E-2</v>
      </c>
      <c r="N19" s="36">
        <f t="shared" si="2"/>
        <v>37.777999999999999</v>
      </c>
      <c r="O19" s="35">
        <v>20.220000000000002</v>
      </c>
      <c r="P19" s="36">
        <f t="shared" si="3"/>
        <v>17.557999999999996</v>
      </c>
      <c r="Q19" s="35">
        <v>2.8000000000000001E-2</v>
      </c>
      <c r="R19" s="36">
        <f t="shared" si="4"/>
        <v>17.529999999999998</v>
      </c>
      <c r="S19" s="35">
        <v>3.0129999999999999</v>
      </c>
      <c r="T19" s="35">
        <v>-0.90800000000000003</v>
      </c>
      <c r="U19" s="35">
        <v>-0.6</v>
      </c>
      <c r="V19" s="36">
        <f t="shared" si="5"/>
        <v>19.034999999999997</v>
      </c>
      <c r="W19" s="35">
        <v>4.4249999999999998</v>
      </c>
      <c r="X19" s="37">
        <f t="shared" si="6"/>
        <v>14.609999999999996</v>
      </c>
      <c r="Y19" s="35"/>
      <c r="Z19" s="38">
        <f t="shared" si="7"/>
        <v>1.3612472287434391E-2</v>
      </c>
      <c r="AA19" s="39">
        <f t="shared" si="8"/>
        <v>5.4017449250249802E-4</v>
      </c>
      <c r="AB19" s="6">
        <f t="shared" si="9"/>
        <v>0.50698292505578835</v>
      </c>
      <c r="AC19" s="6">
        <f t="shared" si="10"/>
        <v>0.49569758034860639</v>
      </c>
      <c r="AD19" s="6">
        <f t="shared" si="11"/>
        <v>0.53523214569326072</v>
      </c>
      <c r="AE19" s="39">
        <f t="shared" si="12"/>
        <v>7.5902211524673481E-3</v>
      </c>
      <c r="AF19" s="39">
        <f t="shared" si="13"/>
        <v>5.4843289336077104E-3</v>
      </c>
      <c r="AG19" s="39">
        <f>X19/DU19*2</f>
        <v>1.57870807974907E-2</v>
      </c>
      <c r="AH19" s="39">
        <f>(P19+S19+T19)/DU19*2</f>
        <v>2.1247184785835708E-2</v>
      </c>
      <c r="AI19" s="39">
        <f>R19/DU19*2</f>
        <v>1.8942335823409449E-2</v>
      </c>
      <c r="AJ19" s="40">
        <f>X19/FI19*2</f>
        <v>7.9091931513208369E-2</v>
      </c>
      <c r="AK19" s="41"/>
      <c r="AL19" s="47">
        <f t="shared" si="14"/>
        <v>0.21351058953963947</v>
      </c>
      <c r="AM19" s="6">
        <f t="shared" si="15"/>
        <v>0.19474747388516392</v>
      </c>
      <c r="AN19" s="40">
        <f t="shared" si="16"/>
        <v>0.45920138018753692</v>
      </c>
      <c r="AO19" s="35"/>
      <c r="AP19" s="47">
        <f t="shared" si="17"/>
        <v>1.6787922723729998</v>
      </c>
      <c r="AQ19" s="6">
        <f t="shared" si="18"/>
        <v>0.91533432181016672</v>
      </c>
      <c r="AR19" s="6">
        <f t="shared" si="19"/>
        <v>-0.40708762380409158</v>
      </c>
      <c r="AS19" s="6">
        <f t="shared" si="20"/>
        <v>0.48609422141901448</v>
      </c>
      <c r="AT19" s="68">
        <v>3.1660000000000004</v>
      </c>
      <c r="AU19" s="69">
        <v>1.68</v>
      </c>
      <c r="AV19" s="35"/>
      <c r="AW19" s="47">
        <f>FK19/C19</f>
        <v>6.4611282819585156E-2</v>
      </c>
      <c r="AX19" s="6">
        <v>6.2E-2</v>
      </c>
      <c r="AY19" s="6">
        <f t="shared" si="21"/>
        <v>0.18721639385283759</v>
      </c>
      <c r="AZ19" s="6">
        <f t="shared" si="22"/>
        <v>0.20851264331710381</v>
      </c>
      <c r="BA19" s="40">
        <f t="shared" si="23"/>
        <v>0.22182279923227019</v>
      </c>
      <c r="BB19" s="6"/>
      <c r="BC19" s="47">
        <v>0.18049999999999999</v>
      </c>
      <c r="BD19" s="6">
        <v>0.2016</v>
      </c>
      <c r="BE19" s="40">
        <v>0.2157</v>
      </c>
      <c r="BF19" s="6"/>
      <c r="BG19" s="47"/>
      <c r="BH19" s="40">
        <v>3.1E-2</v>
      </c>
      <c r="BI19" s="6"/>
      <c r="BJ19" s="47"/>
      <c r="BK19" s="40">
        <f>BC19-(4.5%+2.5%+3%+1%+BH19)</f>
        <v>3.949999999999998E-2</v>
      </c>
      <c r="BL19" s="6"/>
      <c r="BM19" s="47"/>
      <c r="BN19" s="40">
        <f>BD19-(6%+2.5%+3%+1%+BH19)</f>
        <v>4.5600000000000029E-2</v>
      </c>
      <c r="BO19" s="6"/>
      <c r="BP19" s="47"/>
      <c r="BQ19" s="40">
        <f>BE19-(8%+2.5%+3%+1%+BH19)</f>
        <v>3.9699999999999985E-2</v>
      </c>
      <c r="BR19" s="35"/>
      <c r="BS19" s="38">
        <f>Q19/FM19*2</f>
        <v>1.9669731163949316E-5</v>
      </c>
      <c r="BT19" s="6">
        <f t="shared" si="24"/>
        <v>1.4239943040227842E-3</v>
      </c>
      <c r="BU19" s="39">
        <f>EU19/E19</f>
        <v>1.1680112095247644E-2</v>
      </c>
      <c r="BV19" s="6">
        <f t="shared" si="25"/>
        <v>8.7304551876062536E-2</v>
      </c>
      <c r="BW19" s="6">
        <f t="shared" si="26"/>
        <v>0.76533453185209921</v>
      </c>
      <c r="BX19" s="40">
        <f t="shared" si="27"/>
        <v>0.781906691996893</v>
      </c>
      <c r="BY19" s="35"/>
      <c r="BZ19" s="34">
        <v>0</v>
      </c>
      <c r="CA19" s="35">
        <v>2438.7060000000001</v>
      </c>
      <c r="CB19" s="36">
        <f t="shared" si="28"/>
        <v>2438.7060000000001</v>
      </c>
      <c r="CC19" s="32">
        <v>3121.6309999999999</v>
      </c>
      <c r="CD19" s="35">
        <v>7.7510000000000003</v>
      </c>
      <c r="CE19" s="35">
        <v>13.463000000000001</v>
      </c>
      <c r="CF19" s="36">
        <f t="shared" si="29"/>
        <v>3100.4169999999995</v>
      </c>
      <c r="CG19" s="35">
        <v>543.67600000000004</v>
      </c>
      <c r="CH19" s="35">
        <v>42.557000000000002</v>
      </c>
      <c r="CI19" s="36">
        <f t="shared" si="30"/>
        <v>586.23300000000006</v>
      </c>
      <c r="CJ19" s="35">
        <v>0</v>
      </c>
      <c r="CK19" s="35">
        <v>8.0000000000000002E-3</v>
      </c>
      <c r="CL19" s="35">
        <v>3.226</v>
      </c>
      <c r="CM19" s="35">
        <v>6.8090000000006894</v>
      </c>
      <c r="CN19" s="36">
        <f t="shared" si="31"/>
        <v>6135.3990000000003</v>
      </c>
      <c r="CO19" s="35">
        <v>3.9E-2</v>
      </c>
      <c r="CP19" s="32">
        <v>5240.57</v>
      </c>
      <c r="CQ19" s="36">
        <f t="shared" si="32"/>
        <v>5240.6089999999995</v>
      </c>
      <c r="CR19" s="35">
        <v>419.61700000000002</v>
      </c>
      <c r="CS19" s="35">
        <v>13.676000000000897</v>
      </c>
      <c r="CT19" s="36">
        <f t="shared" si="33"/>
        <v>433.29300000000092</v>
      </c>
      <c r="CU19" s="35">
        <v>65.080999999999989</v>
      </c>
      <c r="CV19" s="35">
        <v>396.416</v>
      </c>
      <c r="CW19" s="70">
        <f t="shared" si="34"/>
        <v>6135.3990000000003</v>
      </c>
      <c r="CX19" s="35"/>
      <c r="CY19" s="71">
        <v>2982.3820000000001</v>
      </c>
      <c r="CZ19" s="35"/>
      <c r="DA19" s="31">
        <v>55</v>
      </c>
      <c r="DB19" s="32">
        <v>130</v>
      </c>
      <c r="DC19" s="32">
        <v>110</v>
      </c>
      <c r="DD19" s="32">
        <v>50</v>
      </c>
      <c r="DE19" s="32">
        <v>70</v>
      </c>
      <c r="DF19" s="33">
        <v>0</v>
      </c>
      <c r="DG19" s="32">
        <f t="shared" si="49"/>
        <v>415</v>
      </c>
      <c r="DH19" s="72">
        <f t="shared" si="35"/>
        <v>6.7640262678922758E-2</v>
      </c>
      <c r="DI19" s="35"/>
      <c r="DJ19" s="64" t="s">
        <v>232</v>
      </c>
      <c r="DK19" s="58">
        <v>17.8</v>
      </c>
      <c r="DL19" s="73">
        <v>1</v>
      </c>
      <c r="DM19" s="74" t="s">
        <v>155</v>
      </c>
      <c r="DN19" s="58"/>
      <c r="DO19" s="72" t="s">
        <v>228</v>
      </c>
      <c r="DP19" s="62"/>
      <c r="DQ19" s="31">
        <v>351.642</v>
      </c>
      <c r="DR19" s="32">
        <v>391.642</v>
      </c>
      <c r="DS19" s="33">
        <v>416.642</v>
      </c>
      <c r="DT19" s="32"/>
      <c r="DU19" s="64">
        <f t="shared" si="36"/>
        <v>1850.8805000000002</v>
      </c>
      <c r="DV19" s="32">
        <v>1823.4960000000001</v>
      </c>
      <c r="DW19" s="33">
        <v>1878.2650000000001</v>
      </c>
      <c r="DX19" s="32"/>
      <c r="DY19" s="31">
        <v>0</v>
      </c>
      <c r="DZ19" s="32">
        <v>1.2629999999999999</v>
      </c>
      <c r="EA19" s="32">
        <v>202.959</v>
      </c>
      <c r="EB19" s="32">
        <v>0</v>
      </c>
      <c r="EC19" s="32">
        <v>212.93799999999999</v>
      </c>
      <c r="ED19" s="32">
        <v>1.8240000000000001</v>
      </c>
      <c r="EE19" s="32">
        <v>120.09399999999999</v>
      </c>
      <c r="EF19" s="32">
        <v>2153.9639999999999</v>
      </c>
      <c r="EG19" s="75">
        <f t="shared" si="50"/>
        <v>2693.0419999999999</v>
      </c>
      <c r="EH19" s="58"/>
      <c r="EI19" s="47">
        <f t="shared" si="51"/>
        <v>0</v>
      </c>
      <c r="EJ19" s="6">
        <f t="shared" si="51"/>
        <v>4.6898637303094415E-4</v>
      </c>
      <c r="EK19" s="6">
        <f t="shared" si="51"/>
        <v>7.5364216376870477E-2</v>
      </c>
      <c r="EL19" s="6">
        <f t="shared" si="51"/>
        <v>0</v>
      </c>
      <c r="EM19" s="6">
        <f t="shared" si="51"/>
        <v>7.906969144929786E-2</v>
      </c>
      <c r="EN19" s="6">
        <f t="shared" si="37"/>
        <v>6.7730098527984343E-4</v>
      </c>
      <c r="EO19" s="6">
        <f t="shared" si="37"/>
        <v>4.4594180113046882E-2</v>
      </c>
      <c r="EP19" s="6">
        <f t="shared" si="37"/>
        <v>0.79982562470247398</v>
      </c>
      <c r="EQ19" s="72">
        <f t="shared" si="52"/>
        <v>1</v>
      </c>
      <c r="ER19" s="58"/>
      <c r="ES19" s="34">
        <v>36.460999999999999</v>
      </c>
      <c r="ET19" s="35">
        <v>0</v>
      </c>
      <c r="EU19" s="70">
        <f t="shared" si="38"/>
        <v>36.460999999999999</v>
      </c>
      <c r="EW19" s="34">
        <f>CD19</f>
        <v>7.7510000000000003</v>
      </c>
      <c r="EX19" s="35">
        <f>CE19</f>
        <v>13.463000000000001</v>
      </c>
      <c r="EY19" s="70">
        <f t="shared" si="39"/>
        <v>21.214000000000002</v>
      </c>
      <c r="FA19" s="31">
        <f>FE19*E19</f>
        <v>2389.0920000000001</v>
      </c>
      <c r="FB19" s="32">
        <f>E19*FF19</f>
        <v>732.53899999999965</v>
      </c>
      <c r="FC19" s="33">
        <f t="shared" si="40"/>
        <v>3121.6309999999999</v>
      </c>
      <c r="FE19" s="47">
        <v>0.76533453185209921</v>
      </c>
      <c r="FF19" s="6">
        <v>0.23466546814790079</v>
      </c>
      <c r="FG19" s="40">
        <f t="shared" si="41"/>
        <v>1</v>
      </c>
      <c r="FH19" s="58"/>
      <c r="FI19" s="64">
        <f t="shared" si="42"/>
        <v>369.44349999999997</v>
      </c>
      <c r="FJ19" s="32">
        <v>342.471</v>
      </c>
      <c r="FK19" s="33">
        <f>CV19</f>
        <v>396.416</v>
      </c>
      <c r="FM19" s="64">
        <f t="shared" si="43"/>
        <v>2847.0140000000001</v>
      </c>
      <c r="FN19" s="32">
        <v>2572.3969999999999</v>
      </c>
      <c r="FO19" s="33">
        <f>CC19</f>
        <v>3121.6309999999999</v>
      </c>
      <c r="FQ19" s="64">
        <f t="shared" si="44"/>
        <v>238.06900000000002</v>
      </c>
      <c r="FR19" s="32">
        <v>238.93600000000001</v>
      </c>
      <c r="FS19" s="33">
        <v>237.202</v>
      </c>
      <c r="FU19" s="64">
        <f t="shared" si="45"/>
        <v>3085.0829999999996</v>
      </c>
      <c r="FV19" s="58">
        <f t="shared" si="46"/>
        <v>2811.3330000000001</v>
      </c>
      <c r="FW19" s="73">
        <f t="shared" si="46"/>
        <v>3358.8329999999996</v>
      </c>
      <c r="FY19" s="64">
        <f t="shared" si="47"/>
        <v>4415.9830000000002</v>
      </c>
      <c r="FZ19" s="32">
        <v>3591.3960000000002</v>
      </c>
      <c r="GA19" s="33">
        <f>G19</f>
        <v>5240.57</v>
      </c>
      <c r="GB19" s="32"/>
      <c r="GC19" s="64">
        <f t="shared" si="48"/>
        <v>5327.9080000000004</v>
      </c>
      <c r="GD19" s="32">
        <v>4520.4170000000004</v>
      </c>
      <c r="GE19" s="33">
        <f>C19</f>
        <v>6135.3990000000003</v>
      </c>
      <c r="GF19" s="32"/>
      <c r="GG19" s="76">
        <f>DW19/C19</f>
        <v>0.30613575417018518</v>
      </c>
      <c r="GH19" s="66"/>
    </row>
    <row r="20" spans="1:190" x14ac:dyDescent="0.2">
      <c r="A20" s="1"/>
      <c r="B20" s="77" t="s">
        <v>173</v>
      </c>
      <c r="C20" s="31">
        <v>805.202</v>
      </c>
      <c r="D20" s="32">
        <v>761.57500000000005</v>
      </c>
      <c r="E20" s="32">
        <v>681.62400000000002</v>
      </c>
      <c r="F20" s="32">
        <v>196.32400000000001</v>
      </c>
      <c r="G20" s="32">
        <v>618.56899999999996</v>
      </c>
      <c r="H20" s="32">
        <f t="shared" si="0"/>
        <v>1001.5260000000001</v>
      </c>
      <c r="I20" s="33">
        <f t="shared" si="1"/>
        <v>877.94800000000009</v>
      </c>
      <c r="J20" s="32"/>
      <c r="K20" s="34">
        <v>9.2110000000000003</v>
      </c>
      <c r="L20" s="35">
        <v>3.093</v>
      </c>
      <c r="M20" s="35">
        <v>0.20200000000000001</v>
      </c>
      <c r="N20" s="36">
        <f t="shared" si="2"/>
        <v>12.506</v>
      </c>
      <c r="O20" s="35">
        <v>8.39</v>
      </c>
      <c r="P20" s="36">
        <f t="shared" si="3"/>
        <v>4.1159999999999997</v>
      </c>
      <c r="Q20" s="35">
        <v>-0.38</v>
      </c>
      <c r="R20" s="36">
        <f t="shared" si="4"/>
        <v>4.4959999999999996</v>
      </c>
      <c r="S20" s="35">
        <v>0.47499999999999998</v>
      </c>
      <c r="T20" s="35">
        <v>0.21</v>
      </c>
      <c r="U20" s="35">
        <v>0</v>
      </c>
      <c r="V20" s="36">
        <f t="shared" si="5"/>
        <v>5.1809999999999992</v>
      </c>
      <c r="W20" s="35">
        <v>1.175</v>
      </c>
      <c r="X20" s="37">
        <f t="shared" si="6"/>
        <v>4.0059999999999993</v>
      </c>
      <c r="Y20" s="35"/>
      <c r="Z20" s="38">
        <f t="shared" si="7"/>
        <v>2.4189344450645044E-2</v>
      </c>
      <c r="AA20" s="39">
        <f t="shared" si="8"/>
        <v>8.1226405803761937E-3</v>
      </c>
      <c r="AB20" s="6">
        <f t="shared" si="9"/>
        <v>0.63603972405427944</v>
      </c>
      <c r="AC20" s="6">
        <f t="shared" si="10"/>
        <v>0.64632925044295508</v>
      </c>
      <c r="AD20" s="6">
        <f t="shared" si="11"/>
        <v>0.6708779785702863</v>
      </c>
      <c r="AE20" s="39">
        <f t="shared" si="12"/>
        <v>2.2033286281718807E-2</v>
      </c>
      <c r="AF20" s="39">
        <f t="shared" si="13"/>
        <v>1.0520303318780157E-2</v>
      </c>
      <c r="AG20" s="39">
        <f>X20/DU20*2</f>
        <v>2.079289117729495E-2</v>
      </c>
      <c r="AH20" s="39">
        <f>(P20+S20+T20)/DU20*2</f>
        <v>2.4919288702494522E-2</v>
      </c>
      <c r="AI20" s="39">
        <f>R20/DU20*2</f>
        <v>2.33362053752167E-2</v>
      </c>
      <c r="AJ20" s="40">
        <f>X20/FI20*2</f>
        <v>8.7636590354724722E-2</v>
      </c>
      <c r="AK20" s="41"/>
      <c r="AL20" s="47">
        <f t="shared" si="14"/>
        <v>0.1458715781404451</v>
      </c>
      <c r="AM20" s="6">
        <f t="shared" si="15"/>
        <v>0.13670238385010183</v>
      </c>
      <c r="AN20" s="40">
        <f t="shared" si="16"/>
        <v>0.10068791994078109</v>
      </c>
      <c r="AO20" s="35"/>
      <c r="AP20" s="47">
        <f t="shared" si="17"/>
        <v>0.9074929873361266</v>
      </c>
      <c r="AQ20" s="6">
        <f t="shared" si="18"/>
        <v>0.87933112897218579</v>
      </c>
      <c r="AR20" s="6">
        <f t="shared" si="19"/>
        <v>-2.5594819684998292E-2</v>
      </c>
      <c r="AS20" s="6">
        <f t="shared" si="20"/>
        <v>0.13101557124796015</v>
      </c>
      <c r="AT20" s="68">
        <v>1.49</v>
      </c>
      <c r="AU20" s="69">
        <v>1.33</v>
      </c>
      <c r="AV20" s="35"/>
      <c r="AW20" s="47">
        <f>FK20/C20</f>
        <v>0.11682534320580426</v>
      </c>
      <c r="AX20" s="6">
        <v>0.1008</v>
      </c>
      <c r="AY20" s="6">
        <f t="shared" si="21"/>
        <v>0.20120000000000002</v>
      </c>
      <c r="AZ20" s="6">
        <f t="shared" si="22"/>
        <v>0.20120000000000002</v>
      </c>
      <c r="BA20" s="40">
        <f t="shared" si="23"/>
        <v>0.20120000000000002</v>
      </c>
      <c r="BB20" s="6"/>
      <c r="BC20" s="47">
        <v>0.18479999999999999</v>
      </c>
      <c r="BD20" s="6">
        <v>0.18729999999999999</v>
      </c>
      <c r="BE20" s="40">
        <v>0.1905</v>
      </c>
      <c r="BF20" s="6"/>
      <c r="BG20" s="47"/>
      <c r="BH20" s="40"/>
      <c r="BI20" s="6"/>
      <c r="BJ20" s="47"/>
      <c r="BK20" s="40"/>
      <c r="BL20" s="6"/>
      <c r="BM20" s="47"/>
      <c r="BN20" s="40"/>
      <c r="BO20" s="6"/>
      <c r="BP20" s="47"/>
      <c r="BQ20" s="40"/>
      <c r="BR20" s="35"/>
      <c r="BS20" s="38">
        <f>Q20/FM20*2</f>
        <v>-1.1907783616769919E-3</v>
      </c>
      <c r="BT20" s="6">
        <f t="shared" si="24"/>
        <v>-7.9150177046448666E-2</v>
      </c>
      <c r="BU20" s="39">
        <f>EU20/E20</f>
        <v>1.1727873431686677E-2</v>
      </c>
      <c r="BV20" s="6">
        <f t="shared" si="25"/>
        <v>8.2324953914915094E-2</v>
      </c>
      <c r="BW20" s="6">
        <f t="shared" si="26"/>
        <v>0.80378918582679004</v>
      </c>
      <c r="BX20" s="40">
        <f t="shared" si="27"/>
        <v>0.84766523757671275</v>
      </c>
      <c r="BY20" s="35"/>
      <c r="BZ20" s="34">
        <v>1.9850000000000001</v>
      </c>
      <c r="CA20" s="35">
        <v>30.742000000000001</v>
      </c>
      <c r="CB20" s="36">
        <f t="shared" si="28"/>
        <v>32.727000000000004</v>
      </c>
      <c r="CC20" s="32">
        <v>681.62400000000002</v>
      </c>
      <c r="CD20" s="35">
        <v>0.55200000000000005</v>
      </c>
      <c r="CE20" s="35">
        <v>2.4830000000000001</v>
      </c>
      <c r="CF20" s="36">
        <f t="shared" si="29"/>
        <v>678.58900000000006</v>
      </c>
      <c r="CG20" s="35">
        <v>72.766999999999996</v>
      </c>
      <c r="CH20" s="35">
        <v>15.586000000000006</v>
      </c>
      <c r="CI20" s="36">
        <f t="shared" si="30"/>
        <v>88.353000000000009</v>
      </c>
      <c r="CJ20" s="35">
        <v>0</v>
      </c>
      <c r="CK20" s="35">
        <v>0</v>
      </c>
      <c r="CL20" s="35">
        <v>3.0289999999999999</v>
      </c>
      <c r="CM20" s="35">
        <v>2.5039999999999587</v>
      </c>
      <c r="CN20" s="36">
        <f t="shared" si="31"/>
        <v>805.202</v>
      </c>
      <c r="CO20" s="35">
        <v>84.885000000000005</v>
      </c>
      <c r="CP20" s="32">
        <v>618.56899999999996</v>
      </c>
      <c r="CQ20" s="36">
        <f t="shared" si="32"/>
        <v>703.45399999999995</v>
      </c>
      <c r="CR20" s="35">
        <v>0</v>
      </c>
      <c r="CS20" s="35">
        <v>7.6800000000000495</v>
      </c>
      <c r="CT20" s="36">
        <f t="shared" si="33"/>
        <v>7.6800000000000495</v>
      </c>
      <c r="CU20" s="35">
        <v>0</v>
      </c>
      <c r="CV20" s="35">
        <v>94.067999999999998</v>
      </c>
      <c r="CW20" s="70">
        <f t="shared" si="34"/>
        <v>805.202</v>
      </c>
      <c r="CX20" s="35"/>
      <c r="CY20" s="71">
        <v>105.494</v>
      </c>
      <c r="CZ20" s="35"/>
      <c r="DA20" s="31">
        <v>25</v>
      </c>
      <c r="DB20" s="32">
        <v>10</v>
      </c>
      <c r="DC20" s="32">
        <v>20</v>
      </c>
      <c r="DD20" s="32">
        <v>0</v>
      </c>
      <c r="DE20" s="32">
        <v>0</v>
      </c>
      <c r="DF20" s="33">
        <v>0</v>
      </c>
      <c r="DG20" s="32">
        <f t="shared" si="49"/>
        <v>55</v>
      </c>
      <c r="DH20" s="72">
        <f t="shared" si="35"/>
        <v>6.8305841267160286E-2</v>
      </c>
      <c r="DI20" s="35"/>
      <c r="DJ20" s="64" t="s">
        <v>226</v>
      </c>
      <c r="DK20" s="58">
        <v>8</v>
      </c>
      <c r="DL20" s="73">
        <v>2</v>
      </c>
      <c r="DM20" s="64"/>
      <c r="DN20" s="61" t="s">
        <v>158</v>
      </c>
      <c r="DO20" s="72">
        <v>0.26115312882593222</v>
      </c>
      <c r="DP20" s="62"/>
      <c r="DQ20" s="31">
        <v>82.147746800000007</v>
      </c>
      <c r="DR20" s="32">
        <v>82.147746800000007</v>
      </c>
      <c r="DS20" s="33">
        <v>82.147746800000007</v>
      </c>
      <c r="DT20" s="32"/>
      <c r="DU20" s="64">
        <f t="shared" si="36"/>
        <v>385.32399999999996</v>
      </c>
      <c r="DV20" s="32">
        <v>362.35899999999998</v>
      </c>
      <c r="DW20" s="33">
        <v>408.28899999999999</v>
      </c>
      <c r="DX20" s="32"/>
      <c r="DY20" s="31">
        <v>9.652554069999999</v>
      </c>
      <c r="DZ20" s="32">
        <v>4.9951789600000005</v>
      </c>
      <c r="EA20" s="32">
        <v>13.720401269999998</v>
      </c>
      <c r="EB20" s="32">
        <v>15.799306799999998</v>
      </c>
      <c r="EC20" s="32">
        <v>44.341394839999985</v>
      </c>
      <c r="ED20" s="32">
        <v>5.1155945200000001</v>
      </c>
      <c r="EE20" s="32">
        <v>23.954569540000136</v>
      </c>
      <c r="EF20" s="32">
        <v>497.02100000000002</v>
      </c>
      <c r="EG20" s="75">
        <f t="shared" si="50"/>
        <v>614.60000000000014</v>
      </c>
      <c r="EH20" s="58"/>
      <c r="EI20" s="47">
        <f t="shared" si="51"/>
        <v>1.5705424780344934E-2</v>
      </c>
      <c r="EJ20" s="6">
        <f t="shared" si="51"/>
        <v>8.1275284087211179E-3</v>
      </c>
      <c r="EK20" s="6">
        <f t="shared" si="51"/>
        <v>2.2324115310771227E-2</v>
      </c>
      <c r="EL20" s="6">
        <f t="shared" si="51"/>
        <v>2.5706649528148381E-2</v>
      </c>
      <c r="EM20" s="6">
        <f t="shared" si="51"/>
        <v>7.2146753726000615E-2</v>
      </c>
      <c r="EN20" s="6">
        <f t="shared" si="37"/>
        <v>8.3234534982102159E-3</v>
      </c>
      <c r="EO20" s="6">
        <f t="shared" si="37"/>
        <v>3.8975869736414141E-2</v>
      </c>
      <c r="EP20" s="6">
        <f t="shared" si="37"/>
        <v>0.80869020501138933</v>
      </c>
      <c r="EQ20" s="72">
        <f t="shared" si="52"/>
        <v>1</v>
      </c>
      <c r="ER20" s="58"/>
      <c r="ES20" s="34">
        <v>1.605</v>
      </c>
      <c r="ET20" s="35">
        <v>6.3889999999999993</v>
      </c>
      <c r="EU20" s="70">
        <f t="shared" si="38"/>
        <v>7.9939999999999998</v>
      </c>
      <c r="EW20" s="34">
        <f>CD20</f>
        <v>0.55200000000000005</v>
      </c>
      <c r="EX20" s="35">
        <f>CE20</f>
        <v>2.4830000000000001</v>
      </c>
      <c r="EY20" s="70">
        <f t="shared" si="39"/>
        <v>3.0350000000000001</v>
      </c>
      <c r="FA20" s="31">
        <f>FE20*E20</f>
        <v>547.88199999999995</v>
      </c>
      <c r="FB20" s="32">
        <f>E20*FF20</f>
        <v>133.74200000000008</v>
      </c>
      <c r="FC20" s="33">
        <f t="shared" si="40"/>
        <v>681.62400000000002</v>
      </c>
      <c r="FE20" s="47">
        <v>0.80378918582679004</v>
      </c>
      <c r="FF20" s="6">
        <v>0.19621081417320996</v>
      </c>
      <c r="FG20" s="40">
        <f t="shared" si="41"/>
        <v>1</v>
      </c>
      <c r="FH20" s="58"/>
      <c r="FI20" s="64">
        <f t="shared" si="42"/>
        <v>91.423000000000002</v>
      </c>
      <c r="FJ20" s="32">
        <v>88.778000000000006</v>
      </c>
      <c r="FK20" s="33">
        <f>CV20</f>
        <v>94.067999999999998</v>
      </c>
      <c r="FM20" s="64">
        <f t="shared" si="43"/>
        <v>638.23800000000006</v>
      </c>
      <c r="FN20" s="32">
        <v>594.85199999999998</v>
      </c>
      <c r="FO20" s="33">
        <f>CC20</f>
        <v>681.62400000000002</v>
      </c>
      <c r="FQ20" s="64">
        <f t="shared" si="44"/>
        <v>186.91800000000001</v>
      </c>
      <c r="FR20" s="32">
        <v>177.512</v>
      </c>
      <c r="FS20" s="33">
        <v>196.32400000000001</v>
      </c>
      <c r="FU20" s="64">
        <f t="shared" si="45"/>
        <v>825.15600000000006</v>
      </c>
      <c r="FV20" s="58">
        <f t="shared" si="46"/>
        <v>772.36400000000003</v>
      </c>
      <c r="FW20" s="73">
        <f t="shared" si="46"/>
        <v>877.94800000000009</v>
      </c>
      <c r="FY20" s="64">
        <f t="shared" si="47"/>
        <v>590.27649999999994</v>
      </c>
      <c r="FZ20" s="32">
        <v>561.98400000000004</v>
      </c>
      <c r="GA20" s="33">
        <f>G20</f>
        <v>618.56899999999996</v>
      </c>
      <c r="GB20" s="32"/>
      <c r="GC20" s="64">
        <f t="shared" si="48"/>
        <v>761.57500000000005</v>
      </c>
      <c r="GD20" s="32">
        <v>717.94799999999998</v>
      </c>
      <c r="GE20" s="33">
        <f>C20</f>
        <v>805.202</v>
      </c>
      <c r="GF20" s="32"/>
      <c r="GG20" s="76">
        <f>DW20/C20</f>
        <v>0.50706406591141107</v>
      </c>
      <c r="GH20" s="66"/>
    </row>
    <row r="21" spans="1:190" x14ac:dyDescent="0.2">
      <c r="A21" s="1"/>
      <c r="B21" s="77" t="s">
        <v>174</v>
      </c>
      <c r="C21" s="31">
        <v>7606.9750000000004</v>
      </c>
      <c r="D21" s="32">
        <v>7343.6329999999998</v>
      </c>
      <c r="E21" s="32">
        <v>6379.5499999999993</v>
      </c>
      <c r="F21" s="32">
        <v>2504.1750000000002</v>
      </c>
      <c r="G21" s="32">
        <v>5432.8909999999996</v>
      </c>
      <c r="H21" s="32">
        <f t="shared" si="0"/>
        <v>10111.150000000001</v>
      </c>
      <c r="I21" s="33">
        <f t="shared" si="1"/>
        <v>8883.7249999999985</v>
      </c>
      <c r="J21" s="32"/>
      <c r="K21" s="34">
        <v>62.59</v>
      </c>
      <c r="L21" s="35">
        <v>29.55</v>
      </c>
      <c r="M21" s="35">
        <v>0.38600000000000001</v>
      </c>
      <c r="N21" s="36">
        <f t="shared" si="2"/>
        <v>92.525999999999996</v>
      </c>
      <c r="O21" s="35">
        <v>50.793999999999997</v>
      </c>
      <c r="P21" s="36">
        <f t="shared" si="3"/>
        <v>41.731999999999999</v>
      </c>
      <c r="Q21" s="35">
        <v>-2.359</v>
      </c>
      <c r="R21" s="36">
        <f t="shared" si="4"/>
        <v>44.091000000000001</v>
      </c>
      <c r="S21" s="35">
        <v>14.305999999999999</v>
      </c>
      <c r="T21" s="35">
        <v>-6.5200000000000005</v>
      </c>
      <c r="U21" s="35">
        <v>-2</v>
      </c>
      <c r="V21" s="36">
        <f t="shared" si="5"/>
        <v>49.876999999999995</v>
      </c>
      <c r="W21" s="35">
        <v>12.469000000000001</v>
      </c>
      <c r="X21" s="37">
        <f t="shared" si="6"/>
        <v>37.407999999999994</v>
      </c>
      <c r="Y21" s="35"/>
      <c r="Z21" s="38">
        <f t="shared" si="7"/>
        <v>1.7046058810400794E-2</v>
      </c>
      <c r="AA21" s="39">
        <f t="shared" si="8"/>
        <v>8.0477877911382563E-3</v>
      </c>
      <c r="AB21" s="6">
        <f t="shared" si="9"/>
        <v>0.50636015631230558</v>
      </c>
      <c r="AC21" s="6">
        <f t="shared" si="10"/>
        <v>0.47545679197244273</v>
      </c>
      <c r="AD21" s="6">
        <f t="shared" si="11"/>
        <v>0.54897001923783584</v>
      </c>
      <c r="AE21" s="39">
        <f t="shared" si="12"/>
        <v>1.3833479968293622E-2</v>
      </c>
      <c r="AF21" s="39">
        <f t="shared" si="13"/>
        <v>1.0187872950622668E-2</v>
      </c>
      <c r="AG21" s="39">
        <f>X21/DU21*2</f>
        <v>2.0246540929520707E-2</v>
      </c>
      <c r="AH21" s="39">
        <f>(P21+S21+T21)/DU21*2</f>
        <v>2.6800903917557913E-2</v>
      </c>
      <c r="AI21" s="39">
        <f>R21/DU21*2</f>
        <v>2.3863618373703422E-2</v>
      </c>
      <c r="AJ21" s="40">
        <f>X21/FI21*2</f>
        <v>9.7723260672644169E-2</v>
      </c>
      <c r="AK21" s="41"/>
      <c r="AL21" s="47">
        <f t="shared" si="14"/>
        <v>8.0944568200806824E-2</v>
      </c>
      <c r="AM21" s="6">
        <f t="shared" si="15"/>
        <v>0.10102516002168402</v>
      </c>
      <c r="AN21" s="40">
        <f t="shared" si="16"/>
        <v>7.372909862260299E-2</v>
      </c>
      <c r="AO21" s="35"/>
      <c r="AP21" s="47">
        <f t="shared" si="17"/>
        <v>0.85161038004247958</v>
      </c>
      <c r="AQ21" s="6">
        <f t="shared" si="18"/>
        <v>0.80964014178896948</v>
      </c>
      <c r="AR21" s="6">
        <f t="shared" si="19"/>
        <v>4.6120829896246551E-2</v>
      </c>
      <c r="AS21" s="6">
        <f t="shared" si="20"/>
        <v>0.12179913829084489</v>
      </c>
      <c r="AT21" s="68">
        <v>1.9353</v>
      </c>
      <c r="AU21" s="69">
        <v>1.27</v>
      </c>
      <c r="AV21" s="35"/>
      <c r="AW21" s="47">
        <f>FK21/C21</f>
        <v>0.10578055008725544</v>
      </c>
      <c r="AX21" s="6">
        <v>8.8800000000000004E-2</v>
      </c>
      <c r="AY21" s="6">
        <f t="shared" si="21"/>
        <v>0.1635565315718242</v>
      </c>
      <c r="AZ21" s="6">
        <f t="shared" si="22"/>
        <v>0.17796278315160066</v>
      </c>
      <c r="BA21" s="40">
        <f t="shared" si="23"/>
        <v>0.19629801243495251</v>
      </c>
      <c r="BB21" s="6"/>
      <c r="BC21" s="47">
        <v>0.15960000000000002</v>
      </c>
      <c r="BD21" s="6">
        <v>0.17430000000000001</v>
      </c>
      <c r="BE21" s="40">
        <v>0.193</v>
      </c>
      <c r="BF21" s="6"/>
      <c r="BG21" s="47"/>
      <c r="BH21" s="40">
        <v>0.02</v>
      </c>
      <c r="BI21" s="6"/>
      <c r="BJ21" s="47"/>
      <c r="BK21" s="40">
        <f>BC21-(4.5%+2.5%+3%+1%+BH21)</f>
        <v>2.9600000000000015E-2</v>
      </c>
      <c r="BL21" s="6"/>
      <c r="BM21" s="47"/>
      <c r="BN21" s="40">
        <f>BD21-(6%+2.5%+3%+1%+BH21)</f>
        <v>2.930000000000002E-2</v>
      </c>
      <c r="BO21" s="6"/>
      <c r="BP21" s="47"/>
      <c r="BQ21" s="40">
        <f>BE21-(8%+2.5%+3%+1%+BH21)</f>
        <v>2.7999999999999997E-2</v>
      </c>
      <c r="BR21" s="35"/>
      <c r="BS21" s="38">
        <f>Q21/FM21*2</f>
        <v>-7.683176294779276E-4</v>
      </c>
      <c r="BT21" s="6">
        <f t="shared" si="24"/>
        <v>-4.7639242295730848E-2</v>
      </c>
      <c r="BU21" s="39">
        <f>EU21/E21</f>
        <v>1.0266554851047488E-2</v>
      </c>
      <c r="BV21" s="6">
        <f t="shared" si="25"/>
        <v>7.9253735135991973E-2</v>
      </c>
      <c r="BW21" s="6">
        <f t="shared" si="26"/>
        <v>0.67543133920104093</v>
      </c>
      <c r="BX21" s="40">
        <f t="shared" si="27"/>
        <v>0.76692187117453559</v>
      </c>
      <c r="BY21" s="35"/>
      <c r="BZ21" s="34">
        <v>6.5049999999999999</v>
      </c>
      <c r="CA21" s="35">
        <v>250.96199999999999</v>
      </c>
      <c r="CB21" s="36">
        <f t="shared" si="28"/>
        <v>257.46699999999998</v>
      </c>
      <c r="CC21" s="32">
        <v>6379.5499999999993</v>
      </c>
      <c r="CD21" s="35">
        <v>10.699</v>
      </c>
      <c r="CE21" s="35">
        <v>11.04</v>
      </c>
      <c r="CF21" s="36">
        <f t="shared" si="29"/>
        <v>6357.8109999999997</v>
      </c>
      <c r="CG21" s="35">
        <v>668.28</v>
      </c>
      <c r="CH21" s="35">
        <v>244.667</v>
      </c>
      <c r="CI21" s="36">
        <f t="shared" si="30"/>
        <v>912.947</v>
      </c>
      <c r="CJ21" s="35">
        <v>11.65</v>
      </c>
      <c r="CK21" s="35">
        <v>2.8090000000000002</v>
      </c>
      <c r="CL21" s="35">
        <v>47.685000000000002</v>
      </c>
      <c r="CM21" s="35">
        <v>16.606000000001018</v>
      </c>
      <c r="CN21" s="36">
        <f t="shared" si="31"/>
        <v>7606.9750000000004</v>
      </c>
      <c r="CO21" s="35">
        <v>0</v>
      </c>
      <c r="CP21" s="32">
        <v>5432.8909999999996</v>
      </c>
      <c r="CQ21" s="36">
        <f t="shared" si="32"/>
        <v>5432.8909999999996</v>
      </c>
      <c r="CR21" s="35">
        <v>1152.046</v>
      </c>
      <c r="CS21" s="35">
        <v>92.051000000000727</v>
      </c>
      <c r="CT21" s="36">
        <f t="shared" si="33"/>
        <v>1244.0970000000007</v>
      </c>
      <c r="CU21" s="35">
        <v>125.31699999999999</v>
      </c>
      <c r="CV21" s="35">
        <v>804.67</v>
      </c>
      <c r="CW21" s="70">
        <f t="shared" si="34"/>
        <v>7606.9750000000004</v>
      </c>
      <c r="CX21" s="35"/>
      <c r="CY21" s="71">
        <v>926.52299999999991</v>
      </c>
      <c r="CZ21" s="35"/>
      <c r="DA21" s="31">
        <v>235</v>
      </c>
      <c r="DB21" s="32">
        <v>295</v>
      </c>
      <c r="DC21" s="32">
        <v>300</v>
      </c>
      <c r="DD21" s="32">
        <v>215</v>
      </c>
      <c r="DE21" s="32">
        <v>230</v>
      </c>
      <c r="DF21" s="33">
        <v>0</v>
      </c>
      <c r="DG21" s="32">
        <f t="shared" si="49"/>
        <v>1275</v>
      </c>
      <c r="DH21" s="72">
        <f t="shared" si="35"/>
        <v>0.16760933222470167</v>
      </c>
      <c r="DI21" s="35"/>
      <c r="DJ21" s="64" t="s">
        <v>230</v>
      </c>
      <c r="DK21" s="58">
        <v>52.5</v>
      </c>
      <c r="DL21" s="73">
        <v>7</v>
      </c>
      <c r="DM21" s="74" t="s">
        <v>155</v>
      </c>
      <c r="DN21" s="61" t="s">
        <v>156</v>
      </c>
      <c r="DO21" s="72">
        <v>0.46439750997521806</v>
      </c>
      <c r="DP21" s="62"/>
      <c r="DQ21" s="31">
        <v>624.42399999999998</v>
      </c>
      <c r="DR21" s="32">
        <v>679.42399999999998</v>
      </c>
      <c r="DS21" s="33">
        <v>749.42399999999998</v>
      </c>
      <c r="DT21" s="32"/>
      <c r="DU21" s="64">
        <f t="shared" si="36"/>
        <v>3695.2484999999997</v>
      </c>
      <c r="DV21" s="32">
        <v>3572.71</v>
      </c>
      <c r="DW21" s="33">
        <v>3817.7869999999998</v>
      </c>
      <c r="DX21" s="32"/>
      <c r="DY21" s="31">
        <v>788.99300000000005</v>
      </c>
      <c r="DZ21" s="32">
        <v>43.417999999999999</v>
      </c>
      <c r="EA21" s="32">
        <v>193.721</v>
      </c>
      <c r="EB21" s="32">
        <v>125.288</v>
      </c>
      <c r="EC21" s="32">
        <v>707.97799999999995</v>
      </c>
      <c r="ED21" s="32">
        <v>35.165999999999997</v>
      </c>
      <c r="EE21" s="32">
        <v>156.56900000000047</v>
      </c>
      <c r="EF21" s="32">
        <v>4077.6460000000002</v>
      </c>
      <c r="EG21" s="75">
        <f t="shared" si="50"/>
        <v>6128.7790000000005</v>
      </c>
      <c r="EH21" s="58"/>
      <c r="EI21" s="47">
        <f t="shared" si="51"/>
        <v>0.1287357563390685</v>
      </c>
      <c r="EJ21" s="6">
        <f t="shared" si="51"/>
        <v>7.0842822036820052E-3</v>
      </c>
      <c r="EK21" s="6">
        <f t="shared" si="51"/>
        <v>3.160841661936252E-2</v>
      </c>
      <c r="EL21" s="6">
        <f t="shared" si="51"/>
        <v>2.0442571024342694E-2</v>
      </c>
      <c r="EM21" s="6">
        <f t="shared" si="51"/>
        <v>0.11551697328293285</v>
      </c>
      <c r="EN21" s="6">
        <f t="shared" si="51"/>
        <v>5.737847620219296E-3</v>
      </c>
      <c r="EO21" s="6">
        <f t="shared" si="51"/>
        <v>2.5546524030316719E-2</v>
      </c>
      <c r="EP21" s="6">
        <f t="shared" si="51"/>
        <v>0.66532762888007546</v>
      </c>
      <c r="EQ21" s="72">
        <f t="shared" si="52"/>
        <v>1</v>
      </c>
      <c r="ER21" s="58"/>
      <c r="ES21" s="34">
        <v>29.472999999999999</v>
      </c>
      <c r="ET21" s="35">
        <v>36.022999999999996</v>
      </c>
      <c r="EU21" s="70">
        <f t="shared" si="38"/>
        <v>65.495999999999995</v>
      </c>
      <c r="EW21" s="34">
        <f>CD21</f>
        <v>10.699</v>
      </c>
      <c r="EX21" s="35">
        <f>CE21</f>
        <v>11.04</v>
      </c>
      <c r="EY21" s="70">
        <f t="shared" si="39"/>
        <v>21.738999999999997</v>
      </c>
      <c r="FA21" s="31">
        <f>FE21*E21</f>
        <v>4308.9480000000003</v>
      </c>
      <c r="FB21" s="32">
        <f>E21*FF21</f>
        <v>2070.601999999999</v>
      </c>
      <c r="FC21" s="33">
        <f t="shared" si="40"/>
        <v>6379.5499999999993</v>
      </c>
      <c r="FE21" s="47">
        <v>0.67543133920104093</v>
      </c>
      <c r="FF21" s="6">
        <v>0.32456866079895907</v>
      </c>
      <c r="FG21" s="40">
        <f t="shared" si="41"/>
        <v>1</v>
      </c>
      <c r="FH21" s="58"/>
      <c r="FI21" s="64">
        <f t="shared" si="42"/>
        <v>765.59050000000002</v>
      </c>
      <c r="FJ21" s="32">
        <v>726.51099999999997</v>
      </c>
      <c r="FK21" s="33">
        <f>CV21</f>
        <v>804.67</v>
      </c>
      <c r="FM21" s="64">
        <f t="shared" si="43"/>
        <v>6140.6894999999995</v>
      </c>
      <c r="FN21" s="32">
        <v>5901.8289999999997</v>
      </c>
      <c r="FO21" s="33">
        <f>CC21</f>
        <v>6379.5499999999993</v>
      </c>
      <c r="FQ21" s="64">
        <f t="shared" si="44"/>
        <v>2335.4700000000003</v>
      </c>
      <c r="FR21" s="32">
        <v>2166.7649999999999</v>
      </c>
      <c r="FS21" s="33">
        <v>2504.1750000000002</v>
      </c>
      <c r="FU21" s="64">
        <f t="shared" si="45"/>
        <v>8476.1594999999979</v>
      </c>
      <c r="FV21" s="58">
        <f t="shared" si="46"/>
        <v>8068.5939999999991</v>
      </c>
      <c r="FW21" s="73">
        <f t="shared" si="46"/>
        <v>8883.7249999999985</v>
      </c>
      <c r="FY21" s="64">
        <f t="shared" si="47"/>
        <v>5246.3624999999993</v>
      </c>
      <c r="FZ21" s="32">
        <v>5059.8339999999998</v>
      </c>
      <c r="GA21" s="33">
        <f>G21</f>
        <v>5432.8909999999996</v>
      </c>
      <c r="GB21" s="32"/>
      <c r="GC21" s="64">
        <f t="shared" si="48"/>
        <v>7343.6329999999998</v>
      </c>
      <c r="GD21" s="32">
        <v>7080.2910000000002</v>
      </c>
      <c r="GE21" s="33">
        <f>C21</f>
        <v>7606.9750000000004</v>
      </c>
      <c r="GF21" s="32"/>
      <c r="GG21" s="76">
        <f>DW21/C21</f>
        <v>0.50187978795776245</v>
      </c>
      <c r="GH21" s="66"/>
    </row>
    <row r="22" spans="1:190" x14ac:dyDescent="0.2">
      <c r="A22" s="1"/>
      <c r="B22" s="77" t="s">
        <v>175</v>
      </c>
      <c r="C22" s="31">
        <v>3423.701</v>
      </c>
      <c r="D22" s="32">
        <v>3373.0304999999998</v>
      </c>
      <c r="E22" s="32">
        <v>2762.326</v>
      </c>
      <c r="F22" s="32">
        <v>1105.606</v>
      </c>
      <c r="G22" s="32">
        <v>2653.4009999999998</v>
      </c>
      <c r="H22" s="32">
        <f t="shared" si="0"/>
        <v>4529.3069999999998</v>
      </c>
      <c r="I22" s="33">
        <f t="shared" si="1"/>
        <v>3867.9319999999998</v>
      </c>
      <c r="J22" s="32"/>
      <c r="K22" s="34">
        <v>27</v>
      </c>
      <c r="L22" s="35">
        <v>13.132</v>
      </c>
      <c r="M22" s="35">
        <v>0.59399999999999997</v>
      </c>
      <c r="N22" s="36">
        <f t="shared" si="2"/>
        <v>40.725999999999999</v>
      </c>
      <c r="O22" s="35">
        <v>25.227</v>
      </c>
      <c r="P22" s="36">
        <f t="shared" si="3"/>
        <v>15.498999999999999</v>
      </c>
      <c r="Q22" s="35">
        <v>6.5000000000000002E-2</v>
      </c>
      <c r="R22" s="36">
        <f t="shared" si="4"/>
        <v>15.433999999999999</v>
      </c>
      <c r="S22" s="35">
        <v>5.7940000000000005</v>
      </c>
      <c r="T22" s="35">
        <v>0.78600000000000003</v>
      </c>
      <c r="U22" s="35">
        <v>-1.32</v>
      </c>
      <c r="V22" s="36">
        <f t="shared" si="5"/>
        <v>20.694000000000003</v>
      </c>
      <c r="W22" s="35">
        <v>4.09</v>
      </c>
      <c r="X22" s="37">
        <f t="shared" si="6"/>
        <v>16.604000000000003</v>
      </c>
      <c r="Y22" s="35"/>
      <c r="Z22" s="38">
        <f t="shared" si="7"/>
        <v>1.6009342340663684E-2</v>
      </c>
      <c r="AA22" s="39">
        <f t="shared" si="8"/>
        <v>7.7864697636146488E-3</v>
      </c>
      <c r="AB22" s="6">
        <f t="shared" si="9"/>
        <v>0.53327273495962457</v>
      </c>
      <c r="AC22" s="6">
        <f t="shared" si="10"/>
        <v>0.54228288907996569</v>
      </c>
      <c r="AD22" s="6">
        <f t="shared" si="11"/>
        <v>0.61943230368806168</v>
      </c>
      <c r="AE22" s="39">
        <f t="shared" si="12"/>
        <v>1.495806219362677E-2</v>
      </c>
      <c r="AF22" s="39">
        <f t="shared" si="13"/>
        <v>9.8451526009029587E-3</v>
      </c>
      <c r="AG22" s="39">
        <f>X22/DU22*2</f>
        <v>1.9847628451056604E-2</v>
      </c>
      <c r="AH22" s="39">
        <f>(P22+S22+T22)/DU22*2</f>
        <v>2.6392181918265402E-2</v>
      </c>
      <c r="AI22" s="39">
        <f>R22/DU22*2</f>
        <v>1.8449066340255817E-2</v>
      </c>
      <c r="AJ22" s="40">
        <f>X22/FI22*2</f>
        <v>8.4222806961924995E-2</v>
      </c>
      <c r="AK22" s="41"/>
      <c r="AL22" s="47">
        <f t="shared" si="14"/>
        <v>9.656013716102245E-2</v>
      </c>
      <c r="AM22" s="6">
        <f t="shared" si="15"/>
        <v>9.8947968956162813E-2</v>
      </c>
      <c r="AN22" s="40">
        <f t="shared" si="16"/>
        <v>8.5710275781108305E-2</v>
      </c>
      <c r="AO22" s="35"/>
      <c r="AP22" s="47">
        <f t="shared" si="17"/>
        <v>0.96056765204396577</v>
      </c>
      <c r="AQ22" s="6">
        <f t="shared" si="18"/>
        <v>0.88693889871070675</v>
      </c>
      <c r="AR22" s="6">
        <f t="shared" si="19"/>
        <v>-5.5853884436754271E-2</v>
      </c>
      <c r="AS22" s="6">
        <f t="shared" si="20"/>
        <v>0.15464697413705228</v>
      </c>
      <c r="AT22" s="68">
        <v>1.4283000000000001</v>
      </c>
      <c r="AU22" s="69">
        <v>1.38</v>
      </c>
      <c r="AV22" s="35"/>
      <c r="AW22" s="47">
        <f>FK22/C22</f>
        <v>0.11925428067462666</v>
      </c>
      <c r="AX22" s="6">
        <v>9.9000000000000005E-2</v>
      </c>
      <c r="AY22" s="6">
        <f t="shared" si="21"/>
        <v>0.18967832782561983</v>
      </c>
      <c r="AZ22" s="6">
        <f t="shared" si="22"/>
        <v>0.18967832782561983</v>
      </c>
      <c r="BA22" s="40">
        <f t="shared" si="23"/>
        <v>0.21293397953037538</v>
      </c>
      <c r="BB22" s="6"/>
      <c r="BC22" s="47">
        <v>0.17730000000000001</v>
      </c>
      <c r="BD22" s="6">
        <v>0.18090000000000001</v>
      </c>
      <c r="BE22" s="40">
        <v>0.2034</v>
      </c>
      <c r="BF22" s="6"/>
      <c r="BG22" s="47"/>
      <c r="BH22" s="40"/>
      <c r="BI22" s="6"/>
      <c r="BJ22" s="47"/>
      <c r="BK22" s="40"/>
      <c r="BL22" s="6"/>
      <c r="BM22" s="47"/>
      <c r="BN22" s="40"/>
      <c r="BO22" s="6"/>
      <c r="BP22" s="47"/>
      <c r="BQ22" s="40"/>
      <c r="BR22" s="35"/>
      <c r="BS22" s="38">
        <f>Q22/FM22*2</f>
        <v>4.922928710879995E-5</v>
      </c>
      <c r="BT22" s="6">
        <f t="shared" si="24"/>
        <v>2.9439739118619504E-3</v>
      </c>
      <c r="BU22" s="39">
        <f>EU22/E22</f>
        <v>8.9851813290683282E-3</v>
      </c>
      <c r="BV22" s="6">
        <f t="shared" si="25"/>
        <v>5.9882840019687508E-2</v>
      </c>
      <c r="BW22" s="6">
        <f t="shared" si="26"/>
        <v>0.88206714196658897</v>
      </c>
      <c r="BX22" s="40">
        <f t="shared" si="27"/>
        <v>0.91577695781621804</v>
      </c>
      <c r="BY22" s="35"/>
      <c r="BZ22" s="34">
        <v>5.7089999999999996</v>
      </c>
      <c r="CA22" s="35">
        <v>97.707999999999998</v>
      </c>
      <c r="CB22" s="36">
        <f t="shared" si="28"/>
        <v>103.417</v>
      </c>
      <c r="CC22" s="32">
        <v>2762.326</v>
      </c>
      <c r="CD22" s="35">
        <v>1.968</v>
      </c>
      <c r="CE22" s="35">
        <v>4.2170000000000005</v>
      </c>
      <c r="CF22" s="36">
        <f t="shared" si="29"/>
        <v>2756.1410000000001</v>
      </c>
      <c r="CG22" s="35">
        <v>426.048</v>
      </c>
      <c r="CH22" s="35">
        <v>107.083</v>
      </c>
      <c r="CI22" s="36">
        <f t="shared" si="30"/>
        <v>533.13099999999997</v>
      </c>
      <c r="CJ22" s="35">
        <v>1.6950000000000001</v>
      </c>
      <c r="CK22" s="35">
        <v>0</v>
      </c>
      <c r="CL22" s="35">
        <v>26.850999999999999</v>
      </c>
      <c r="CM22" s="35">
        <v>2.4660000000000579</v>
      </c>
      <c r="CN22" s="36">
        <f t="shared" si="31"/>
        <v>3423.701</v>
      </c>
      <c r="CO22" s="35">
        <v>2.879</v>
      </c>
      <c r="CP22" s="32">
        <v>2653.4009999999998</v>
      </c>
      <c r="CQ22" s="36">
        <f t="shared" si="32"/>
        <v>2656.2799999999997</v>
      </c>
      <c r="CR22" s="35">
        <v>295.29199999999997</v>
      </c>
      <c r="CS22" s="35">
        <v>23.771000000000299</v>
      </c>
      <c r="CT22" s="36">
        <f t="shared" si="33"/>
        <v>319.06300000000027</v>
      </c>
      <c r="CU22" s="35">
        <v>40.067</v>
      </c>
      <c r="CV22" s="35">
        <v>408.291</v>
      </c>
      <c r="CW22" s="70">
        <f t="shared" si="34"/>
        <v>3423.701</v>
      </c>
      <c r="CX22" s="35"/>
      <c r="CY22" s="71">
        <v>529.46500000000003</v>
      </c>
      <c r="CZ22" s="35"/>
      <c r="DA22" s="31">
        <v>200</v>
      </c>
      <c r="DB22" s="32">
        <v>160</v>
      </c>
      <c r="DC22" s="32">
        <v>0</v>
      </c>
      <c r="DD22" s="32">
        <v>40</v>
      </c>
      <c r="DE22" s="32">
        <v>0</v>
      </c>
      <c r="DF22" s="33">
        <v>0</v>
      </c>
      <c r="DG22" s="32">
        <f t="shared" si="49"/>
        <v>400</v>
      </c>
      <c r="DH22" s="72">
        <f t="shared" si="35"/>
        <v>0.11683263228885933</v>
      </c>
      <c r="DI22" s="35"/>
      <c r="DJ22" s="64" t="s">
        <v>227</v>
      </c>
      <c r="DK22" s="58">
        <v>25.6</v>
      </c>
      <c r="DL22" s="73">
        <v>3</v>
      </c>
      <c r="DM22" s="74" t="s">
        <v>155</v>
      </c>
      <c r="DN22" s="58"/>
      <c r="DO22" s="72" t="s">
        <v>228</v>
      </c>
      <c r="DP22" s="62"/>
      <c r="DQ22" s="31">
        <v>326.24900000000002</v>
      </c>
      <c r="DR22" s="32">
        <v>326.24900000000002</v>
      </c>
      <c r="DS22" s="33">
        <v>366.24900000000002</v>
      </c>
      <c r="DT22" s="32"/>
      <c r="DU22" s="64">
        <f t="shared" si="36"/>
        <v>1673.1469999999999</v>
      </c>
      <c r="DV22" s="32">
        <v>1626.2819999999999</v>
      </c>
      <c r="DW22" s="33">
        <v>1720.0119999999999</v>
      </c>
      <c r="DX22" s="32"/>
      <c r="DY22" s="31">
        <v>197.62100000000001</v>
      </c>
      <c r="DZ22" s="32">
        <v>12.053000000000001</v>
      </c>
      <c r="EA22" s="32">
        <v>18.196999999999999</v>
      </c>
      <c r="EB22" s="32">
        <v>8.2859999999999996</v>
      </c>
      <c r="EC22" s="32">
        <v>35.046999999999997</v>
      </c>
      <c r="ED22" s="32">
        <v>2.8170000000000002</v>
      </c>
      <c r="EE22" s="32">
        <v>13.451999999999771</v>
      </c>
      <c r="EF22" s="32">
        <v>2261.2910000000002</v>
      </c>
      <c r="EG22" s="75">
        <f t="shared" si="50"/>
        <v>2548.7640000000001</v>
      </c>
      <c r="EH22" s="58"/>
      <c r="EI22" s="47">
        <f t="shared" si="51"/>
        <v>7.7536013534403342E-2</v>
      </c>
      <c r="EJ22" s="6">
        <f t="shared" si="51"/>
        <v>4.7289588208245257E-3</v>
      </c>
      <c r="EK22" s="6">
        <f t="shared" si="51"/>
        <v>7.1395390079269788E-3</v>
      </c>
      <c r="EL22" s="6">
        <f t="shared" si="51"/>
        <v>3.2509875374887591E-3</v>
      </c>
      <c r="EM22" s="6">
        <f t="shared" si="51"/>
        <v>1.3750586558818311E-2</v>
      </c>
      <c r="EN22" s="6">
        <f t="shared" si="51"/>
        <v>1.1052415994576195E-3</v>
      </c>
      <c r="EO22" s="6">
        <f t="shared" si="51"/>
        <v>5.2778523237144636E-3</v>
      </c>
      <c r="EP22" s="6">
        <f t="shared" si="51"/>
        <v>0.88721082061736589</v>
      </c>
      <c r="EQ22" s="72">
        <f t="shared" si="52"/>
        <v>0.99999999999999989</v>
      </c>
      <c r="ER22" s="58"/>
      <c r="ES22" s="34">
        <v>19.248000000000001</v>
      </c>
      <c r="ET22" s="35">
        <v>5.5720000000000001</v>
      </c>
      <c r="EU22" s="70">
        <f t="shared" si="38"/>
        <v>24.82</v>
      </c>
      <c r="EW22" s="34">
        <f>CD22</f>
        <v>1.968</v>
      </c>
      <c r="EX22" s="35">
        <f>CE22</f>
        <v>4.2170000000000005</v>
      </c>
      <c r="EY22" s="70">
        <f t="shared" si="39"/>
        <v>6.1850000000000005</v>
      </c>
      <c r="FA22" s="31">
        <f>FE22*E22</f>
        <v>2436.5569999999998</v>
      </c>
      <c r="FB22" s="32">
        <f>E22*FF22</f>
        <v>325.76900000000012</v>
      </c>
      <c r="FC22" s="33">
        <f t="shared" si="40"/>
        <v>2762.326</v>
      </c>
      <c r="FE22" s="47">
        <v>0.88206714196658897</v>
      </c>
      <c r="FF22" s="6">
        <v>0.11793285803341103</v>
      </c>
      <c r="FG22" s="40">
        <f t="shared" si="41"/>
        <v>1</v>
      </c>
      <c r="FH22" s="58"/>
      <c r="FI22" s="64">
        <f t="shared" si="42"/>
        <v>394.28750000000002</v>
      </c>
      <c r="FJ22" s="32">
        <v>380.28399999999999</v>
      </c>
      <c r="FK22" s="33">
        <f>CV22</f>
        <v>408.291</v>
      </c>
      <c r="FM22" s="64">
        <f t="shared" si="43"/>
        <v>2640.7044999999998</v>
      </c>
      <c r="FN22" s="32">
        <v>2519.0830000000001</v>
      </c>
      <c r="FO22" s="33">
        <f>CC22</f>
        <v>2762.326</v>
      </c>
      <c r="FQ22" s="64">
        <f t="shared" si="44"/>
        <v>1053.0954999999999</v>
      </c>
      <c r="FR22" s="32">
        <v>1000.585</v>
      </c>
      <c r="FS22" s="33">
        <v>1105.606</v>
      </c>
      <c r="FU22" s="64">
        <f t="shared" si="45"/>
        <v>3693.8</v>
      </c>
      <c r="FV22" s="58">
        <f t="shared" si="46"/>
        <v>3519.6680000000001</v>
      </c>
      <c r="FW22" s="73">
        <f t="shared" si="46"/>
        <v>3867.9319999999998</v>
      </c>
      <c r="FY22" s="64">
        <f t="shared" si="47"/>
        <v>2548.6660000000002</v>
      </c>
      <c r="FZ22" s="32">
        <v>2443.931</v>
      </c>
      <c r="GA22" s="33">
        <f>G22</f>
        <v>2653.4009999999998</v>
      </c>
      <c r="GB22" s="32"/>
      <c r="GC22" s="64">
        <f t="shared" si="48"/>
        <v>3373.0304999999998</v>
      </c>
      <c r="GD22" s="32">
        <v>3322.36</v>
      </c>
      <c r="GE22" s="33">
        <f>C22</f>
        <v>3423.701</v>
      </c>
      <c r="GF22" s="32"/>
      <c r="GG22" s="76">
        <f>DW22/C22</f>
        <v>0.50238382382106384</v>
      </c>
      <c r="GH22" s="66"/>
    </row>
    <row r="23" spans="1:190" x14ac:dyDescent="0.2">
      <c r="A23" s="1"/>
      <c r="B23" s="77" t="s">
        <v>176</v>
      </c>
      <c r="C23" s="31">
        <v>1774.91</v>
      </c>
      <c r="D23" s="32">
        <v>1729.7204999999999</v>
      </c>
      <c r="E23" s="32">
        <v>1306.8629999999998</v>
      </c>
      <c r="F23" s="32">
        <v>477.90699999999998</v>
      </c>
      <c r="G23" s="32">
        <v>1198.3019999999999</v>
      </c>
      <c r="H23" s="32">
        <f t="shared" si="0"/>
        <v>2252.817</v>
      </c>
      <c r="I23" s="33">
        <f t="shared" si="1"/>
        <v>1784.7699999999998</v>
      </c>
      <c r="J23" s="32"/>
      <c r="K23" s="34">
        <v>13.368</v>
      </c>
      <c r="L23" s="35">
        <v>4.68</v>
      </c>
      <c r="M23" s="35">
        <v>7.4999999999999997E-2</v>
      </c>
      <c r="N23" s="36">
        <f t="shared" si="2"/>
        <v>18.123000000000001</v>
      </c>
      <c r="O23" s="35">
        <v>11.602</v>
      </c>
      <c r="P23" s="36">
        <f t="shared" si="3"/>
        <v>6.5210000000000008</v>
      </c>
      <c r="Q23" s="35">
        <v>-0.23099999999999998</v>
      </c>
      <c r="R23" s="36">
        <f t="shared" si="4"/>
        <v>6.7520000000000007</v>
      </c>
      <c r="S23" s="35">
        <v>1.4079999999999999</v>
      </c>
      <c r="T23" s="35">
        <v>0.65</v>
      </c>
      <c r="U23" s="35">
        <v>0</v>
      </c>
      <c r="V23" s="36">
        <f t="shared" si="5"/>
        <v>8.81</v>
      </c>
      <c r="W23" s="35">
        <v>1.7509999999999999</v>
      </c>
      <c r="X23" s="37">
        <f t="shared" si="6"/>
        <v>7.0590000000000011</v>
      </c>
      <c r="Y23" s="35"/>
      <c r="Z23" s="38">
        <f t="shared" si="7"/>
        <v>1.5456832476692045E-2</v>
      </c>
      <c r="AA23" s="39">
        <f t="shared" si="8"/>
        <v>5.4112788742458678E-3</v>
      </c>
      <c r="AB23" s="6">
        <f t="shared" si="9"/>
        <v>0.57489718051632721</v>
      </c>
      <c r="AC23" s="6">
        <f t="shared" si="10"/>
        <v>0.59403000358404578</v>
      </c>
      <c r="AD23" s="6">
        <f t="shared" si="11"/>
        <v>0.6401809854880538</v>
      </c>
      <c r="AE23" s="39">
        <f t="shared" si="12"/>
        <v>1.3414884080983028E-2</v>
      </c>
      <c r="AF23" s="39">
        <f t="shared" si="13"/>
        <v>8.1620123019875198E-3</v>
      </c>
      <c r="AG23" s="39">
        <f>X23/DU23*2</f>
        <v>1.8244387957515054E-2</v>
      </c>
      <c r="AH23" s="39">
        <f>(P23+S23+T23)/DU23*2</f>
        <v>2.2172914617866787E-2</v>
      </c>
      <c r="AI23" s="39">
        <f>R23/DU23*2</f>
        <v>1.7450928954404539E-2</v>
      </c>
      <c r="AJ23" s="40">
        <f>X23/FI23*2</f>
        <v>7.721441795216076E-2</v>
      </c>
      <c r="AK23" s="41"/>
      <c r="AL23" s="47">
        <f t="shared" si="14"/>
        <v>9.8327999023287392E-3</v>
      </c>
      <c r="AM23" s="6">
        <f t="shared" si="15"/>
        <v>2.6970512653792023E-2</v>
      </c>
      <c r="AN23" s="40">
        <f t="shared" si="16"/>
        <v>4.5768323823719835E-2</v>
      </c>
      <c r="AO23" s="35"/>
      <c r="AP23" s="47">
        <f t="shared" si="17"/>
        <v>0.91693008371956364</v>
      </c>
      <c r="AQ23" s="6">
        <f t="shared" si="18"/>
        <v>0.75642212867171543</v>
      </c>
      <c r="AR23" s="6">
        <f t="shared" si="19"/>
        <v>-2.503676242739071E-2</v>
      </c>
      <c r="AS23" s="6">
        <f t="shared" si="20"/>
        <v>0.24243877154334587</v>
      </c>
      <c r="AT23" s="68">
        <v>3.53</v>
      </c>
      <c r="AU23" s="69">
        <v>1.31</v>
      </c>
      <c r="AV23" s="35"/>
      <c r="AW23" s="47">
        <f>FK23/C23</f>
        <v>0.10510899144181958</v>
      </c>
      <c r="AX23" s="6">
        <v>0.10310000000000001</v>
      </c>
      <c r="AY23" s="6">
        <f t="shared" si="21"/>
        <v>0.20270499781998114</v>
      </c>
      <c r="AZ23" s="6">
        <f t="shared" si="22"/>
        <v>0.22805405432809792</v>
      </c>
      <c r="BA23" s="40">
        <f t="shared" si="23"/>
        <v>0.2534031108362147</v>
      </c>
      <c r="BB23" s="6"/>
      <c r="BC23" s="47">
        <v>0.18429999999999999</v>
      </c>
      <c r="BD23" s="6">
        <v>0.20780000000000001</v>
      </c>
      <c r="BE23" s="40">
        <v>0.23219999999999999</v>
      </c>
      <c r="BF23" s="6"/>
      <c r="BG23" s="47">
        <v>3.4000000000000002E-2</v>
      </c>
      <c r="BH23" s="40"/>
      <c r="BI23" s="6"/>
      <c r="BJ23" s="47">
        <f>AY23-(4.5%+2.5%+3%+1%+BG23)</f>
        <v>5.870499781998112E-2</v>
      </c>
      <c r="BK23" s="40"/>
      <c r="BL23" s="6"/>
      <c r="BM23" s="47">
        <f>AZ23-(6%+2.5%+3%+1%+BG23)</f>
        <v>6.9054054328097941E-2</v>
      </c>
      <c r="BN23" s="40"/>
      <c r="BO23" s="6"/>
      <c r="BP23" s="47">
        <f>BA23-(8%+2.5%+3%+1%+BG23)</f>
        <v>7.4403110836214675E-2</v>
      </c>
      <c r="BQ23" s="40"/>
      <c r="BR23" s="35"/>
      <c r="BS23" s="38">
        <f>Q23/FM23*2</f>
        <v>-3.5524784496430414E-4</v>
      </c>
      <c r="BT23" s="6">
        <f t="shared" si="24"/>
        <v>-2.6926215176594003E-2</v>
      </c>
      <c r="BU23" s="39">
        <f>EU23/E23</f>
        <v>1.7262712311849063E-2</v>
      </c>
      <c r="BV23" s="6">
        <f t="shared" si="25"/>
        <v>0.1165223050343214</v>
      </c>
      <c r="BW23" s="6">
        <f t="shared" si="26"/>
        <v>0.86976064055681435</v>
      </c>
      <c r="BX23" s="40">
        <f t="shared" si="27"/>
        <v>0.90463477086683441</v>
      </c>
      <c r="BY23" s="35"/>
      <c r="BZ23" s="34">
        <v>1.522</v>
      </c>
      <c r="CA23" s="35">
        <v>179.47300000000001</v>
      </c>
      <c r="CB23" s="36">
        <f t="shared" si="28"/>
        <v>180.995</v>
      </c>
      <c r="CC23" s="32">
        <v>1306.8629999999998</v>
      </c>
      <c r="CD23" s="35">
        <v>2.6339999999999999</v>
      </c>
      <c r="CE23" s="35">
        <v>4.4180000000000001</v>
      </c>
      <c r="CF23" s="36">
        <f t="shared" si="29"/>
        <v>1299.8109999999999</v>
      </c>
      <c r="CG23" s="35">
        <v>245.946</v>
      </c>
      <c r="CH23" s="35">
        <v>43.303000000000004</v>
      </c>
      <c r="CI23" s="36">
        <f t="shared" si="30"/>
        <v>289.24900000000002</v>
      </c>
      <c r="CJ23" s="35">
        <v>0</v>
      </c>
      <c r="CK23" s="35">
        <v>0</v>
      </c>
      <c r="CL23" s="35">
        <v>2.4550000000000001</v>
      </c>
      <c r="CM23" s="35">
        <v>2.4000000000000181</v>
      </c>
      <c r="CN23" s="36">
        <f t="shared" si="31"/>
        <v>1774.91</v>
      </c>
      <c r="CO23" s="35">
        <v>40.529000000000003</v>
      </c>
      <c r="CP23" s="32">
        <v>1198.3019999999999</v>
      </c>
      <c r="CQ23" s="36">
        <f t="shared" si="32"/>
        <v>1238.8309999999999</v>
      </c>
      <c r="CR23" s="35">
        <v>305.19299999999998</v>
      </c>
      <c r="CS23" s="35">
        <v>4.1800000000002058</v>
      </c>
      <c r="CT23" s="36">
        <f t="shared" si="33"/>
        <v>309.37300000000016</v>
      </c>
      <c r="CU23" s="35">
        <v>40.146999999999998</v>
      </c>
      <c r="CV23" s="35">
        <v>186.559</v>
      </c>
      <c r="CW23" s="70">
        <f t="shared" si="34"/>
        <v>1774.91</v>
      </c>
      <c r="CX23" s="35"/>
      <c r="CY23" s="71">
        <v>430.30700000000002</v>
      </c>
      <c r="CZ23" s="35"/>
      <c r="DA23" s="31">
        <v>77</v>
      </c>
      <c r="DB23" s="32">
        <v>145</v>
      </c>
      <c r="DC23" s="32">
        <v>90</v>
      </c>
      <c r="DD23" s="32">
        <v>0</v>
      </c>
      <c r="DE23" s="32">
        <v>40</v>
      </c>
      <c r="DF23" s="33">
        <v>0</v>
      </c>
      <c r="DG23" s="32">
        <f t="shared" si="49"/>
        <v>352</v>
      </c>
      <c r="DH23" s="72">
        <f t="shared" si="35"/>
        <v>0.19831991481258204</v>
      </c>
      <c r="DI23" s="35"/>
      <c r="DJ23" s="64" t="s">
        <v>229</v>
      </c>
      <c r="DK23" s="58">
        <v>11.5</v>
      </c>
      <c r="DL23" s="73">
        <v>3</v>
      </c>
      <c r="DM23" s="74" t="s">
        <v>155</v>
      </c>
      <c r="DN23" s="61" t="s">
        <v>158</v>
      </c>
      <c r="DO23" s="72">
        <v>0.18359930031531099</v>
      </c>
      <c r="DP23" s="62"/>
      <c r="DQ23" s="31">
        <v>159.93100000000001</v>
      </c>
      <c r="DR23" s="32">
        <v>179.93100000000001</v>
      </c>
      <c r="DS23" s="33">
        <v>199.93100000000001</v>
      </c>
      <c r="DT23" s="32"/>
      <c r="DU23" s="64">
        <f t="shared" si="36"/>
        <v>773.827</v>
      </c>
      <c r="DV23" s="32">
        <v>758.67</v>
      </c>
      <c r="DW23" s="33">
        <v>788.98400000000004</v>
      </c>
      <c r="DX23" s="32"/>
      <c r="DY23" s="31">
        <v>22.905999999999999</v>
      </c>
      <c r="DZ23" s="32">
        <v>12.116</v>
      </c>
      <c r="EA23" s="32">
        <v>22.667999999999999</v>
      </c>
      <c r="EB23" s="32">
        <v>11.821999999999999</v>
      </c>
      <c r="EC23" s="32">
        <v>92.498000000000005</v>
      </c>
      <c r="ED23" s="32">
        <v>12.433</v>
      </c>
      <c r="EE23" s="32">
        <v>5.3910000000000764</v>
      </c>
      <c r="EF23" s="32">
        <v>1154.2760000000001</v>
      </c>
      <c r="EG23" s="75">
        <f t="shared" si="50"/>
        <v>1334.1100000000001</v>
      </c>
      <c r="EH23" s="58"/>
      <c r="EI23" s="47">
        <f t="shared" si="51"/>
        <v>1.7169498766968237E-2</v>
      </c>
      <c r="EJ23" s="6">
        <f t="shared" si="51"/>
        <v>9.0817099039809304E-3</v>
      </c>
      <c r="EK23" s="6">
        <f t="shared" si="51"/>
        <v>1.6991102682687331E-2</v>
      </c>
      <c r="EL23" s="6">
        <f t="shared" si="51"/>
        <v>8.8613382704574566E-3</v>
      </c>
      <c r="EM23" s="6">
        <f t="shared" si="51"/>
        <v>6.9333113461408732E-2</v>
      </c>
      <c r="EN23" s="6">
        <f t="shared" si="51"/>
        <v>9.3193214952290281E-3</v>
      </c>
      <c r="EO23" s="6">
        <f t="shared" si="51"/>
        <v>4.0408961779763858E-3</v>
      </c>
      <c r="EP23" s="6">
        <f t="shared" si="51"/>
        <v>0.86520301924129195</v>
      </c>
      <c r="EQ23" s="72">
        <f t="shared" si="52"/>
        <v>1</v>
      </c>
      <c r="ER23" s="58"/>
      <c r="ES23" s="34">
        <v>9.0389999999999997</v>
      </c>
      <c r="ET23" s="35">
        <v>13.520999999999999</v>
      </c>
      <c r="EU23" s="70">
        <f t="shared" si="38"/>
        <v>22.56</v>
      </c>
      <c r="EW23" s="34">
        <f>CD23</f>
        <v>2.6339999999999999</v>
      </c>
      <c r="EX23" s="35">
        <f>CE23</f>
        <v>4.4180000000000001</v>
      </c>
      <c r="EY23" s="70">
        <f t="shared" si="39"/>
        <v>7.0519999999999996</v>
      </c>
      <c r="FA23" s="31">
        <f>FE23*E23</f>
        <v>1136.6579999999999</v>
      </c>
      <c r="FB23" s="32">
        <f>E23*FF23</f>
        <v>170.2049999999999</v>
      </c>
      <c r="FC23" s="33">
        <f t="shared" si="40"/>
        <v>1306.8629999999998</v>
      </c>
      <c r="FE23" s="47">
        <v>0.86976064055681435</v>
      </c>
      <c r="FF23" s="6">
        <v>0.13023935944318565</v>
      </c>
      <c r="FG23" s="40">
        <f t="shared" si="41"/>
        <v>1</v>
      </c>
      <c r="FH23" s="58"/>
      <c r="FI23" s="64">
        <f t="shared" si="42"/>
        <v>182.8415</v>
      </c>
      <c r="FJ23" s="32">
        <v>179.124</v>
      </c>
      <c r="FK23" s="33">
        <f>CV23</f>
        <v>186.559</v>
      </c>
      <c r="FM23" s="64">
        <f t="shared" si="43"/>
        <v>1300.5004999999999</v>
      </c>
      <c r="FN23" s="32">
        <v>1294.1379999999999</v>
      </c>
      <c r="FO23" s="33">
        <f>CC23</f>
        <v>1306.8629999999998</v>
      </c>
      <c r="FQ23" s="64">
        <f t="shared" si="44"/>
        <v>460.83349999999996</v>
      </c>
      <c r="FR23" s="32">
        <v>443.76</v>
      </c>
      <c r="FS23" s="33">
        <v>477.90699999999998</v>
      </c>
      <c r="FU23" s="64">
        <f t="shared" si="45"/>
        <v>1761.3339999999998</v>
      </c>
      <c r="FV23" s="58">
        <f t="shared" si="46"/>
        <v>1737.8979999999999</v>
      </c>
      <c r="FW23" s="73">
        <f t="shared" si="46"/>
        <v>1784.7699999999998</v>
      </c>
      <c r="FY23" s="64">
        <f t="shared" si="47"/>
        <v>1172.08</v>
      </c>
      <c r="FZ23" s="32">
        <v>1145.8579999999999</v>
      </c>
      <c r="GA23" s="33">
        <f>G23</f>
        <v>1198.3019999999999</v>
      </c>
      <c r="GB23" s="32"/>
      <c r="GC23" s="64">
        <f t="shared" si="48"/>
        <v>1729.7204999999999</v>
      </c>
      <c r="GD23" s="32">
        <v>1684.5309999999999</v>
      </c>
      <c r="GE23" s="33">
        <f>C23</f>
        <v>1774.91</v>
      </c>
      <c r="GF23" s="32"/>
      <c r="GG23" s="76">
        <f>DW23/C23</f>
        <v>0.44452056724002909</v>
      </c>
      <c r="GH23" s="66"/>
    </row>
    <row r="24" spans="1:190" x14ac:dyDescent="0.2">
      <c r="A24" s="1"/>
      <c r="B24" s="77" t="s">
        <v>177</v>
      </c>
      <c r="C24" s="31">
        <v>3236.893</v>
      </c>
      <c r="D24" s="32">
        <v>3188.2885000000001</v>
      </c>
      <c r="E24" s="32">
        <v>2465.2689999999998</v>
      </c>
      <c r="F24" s="32">
        <v>867.84199999999998</v>
      </c>
      <c r="G24" s="32">
        <v>2036.7929999999999</v>
      </c>
      <c r="H24" s="32">
        <f t="shared" si="0"/>
        <v>4104.7349999999997</v>
      </c>
      <c r="I24" s="33">
        <f t="shared" si="1"/>
        <v>3333.1109999999999</v>
      </c>
      <c r="J24" s="32"/>
      <c r="K24" s="34">
        <v>31.678000000000001</v>
      </c>
      <c r="L24" s="35">
        <v>8.6920000000000002</v>
      </c>
      <c r="M24" s="35">
        <v>0.252</v>
      </c>
      <c r="N24" s="36">
        <f t="shared" si="2"/>
        <v>40.622000000000007</v>
      </c>
      <c r="O24" s="35">
        <v>20.736000000000001</v>
      </c>
      <c r="P24" s="36">
        <f t="shared" si="3"/>
        <v>19.886000000000006</v>
      </c>
      <c r="Q24" s="35">
        <v>-0.96</v>
      </c>
      <c r="R24" s="36">
        <f t="shared" si="4"/>
        <v>20.846000000000007</v>
      </c>
      <c r="S24" s="35">
        <v>2.7110000000000003</v>
      </c>
      <c r="T24" s="35">
        <v>3.7000000000000005E-2</v>
      </c>
      <c r="U24" s="35">
        <v>-0.66</v>
      </c>
      <c r="V24" s="36">
        <f t="shared" si="5"/>
        <v>22.934000000000008</v>
      </c>
      <c r="W24" s="35">
        <v>5.1509999999999998</v>
      </c>
      <c r="X24" s="37">
        <f t="shared" si="6"/>
        <v>17.783000000000008</v>
      </c>
      <c r="Y24" s="35"/>
      <c r="Z24" s="38">
        <f t="shared" si="7"/>
        <v>1.9871476499068386E-2</v>
      </c>
      <c r="AA24" s="39">
        <f t="shared" si="8"/>
        <v>5.4524551338437531E-3</v>
      </c>
      <c r="AB24" s="6">
        <f t="shared" si="9"/>
        <v>0.47811851510260545</v>
      </c>
      <c r="AC24" s="6">
        <f t="shared" si="10"/>
        <v>0.47852675789813764</v>
      </c>
      <c r="AD24" s="6">
        <f t="shared" si="11"/>
        <v>0.51046231106297069</v>
      </c>
      <c r="AE24" s="39">
        <f t="shared" si="12"/>
        <v>1.3007605804807188E-2</v>
      </c>
      <c r="AF24" s="39">
        <f t="shared" si="13"/>
        <v>1.1155201293734872E-2</v>
      </c>
      <c r="AG24" s="39">
        <f>X24/DU24*2</f>
        <v>2.2569614658382819E-2</v>
      </c>
      <c r="AH24" s="39">
        <f>(P24+S24+T24)/DU24*2</f>
        <v>2.8726348657585145E-2</v>
      </c>
      <c r="AI24" s="39">
        <f>R24/DU24*2</f>
        <v>2.6457076262084472E-2</v>
      </c>
      <c r="AJ24" s="40">
        <f>X24/FI24*2</f>
        <v>9.8589870463233281E-2</v>
      </c>
      <c r="AK24" s="41"/>
      <c r="AL24" s="47">
        <f t="shared" si="14"/>
        <v>2.3056725936617221E-2</v>
      </c>
      <c r="AM24" s="6">
        <f t="shared" si="15"/>
        <v>1.3547575092920679E-2</v>
      </c>
      <c r="AN24" s="40">
        <f t="shared" si="16"/>
        <v>4.7216957898319555E-2</v>
      </c>
      <c r="AO24" s="35"/>
      <c r="AP24" s="47">
        <f t="shared" si="17"/>
        <v>0.82619503186062049</v>
      </c>
      <c r="AQ24" s="6">
        <f t="shared" si="18"/>
        <v>0.72239356823500289</v>
      </c>
      <c r="AR24" s="6">
        <f t="shared" si="19"/>
        <v>9.2764264991150439E-2</v>
      </c>
      <c r="AS24" s="6">
        <f t="shared" si="20"/>
        <v>0.14904570524882968</v>
      </c>
      <c r="AT24" s="68">
        <v>3.5680999999999998</v>
      </c>
      <c r="AU24" s="69">
        <v>1.29</v>
      </c>
      <c r="AV24" s="35"/>
      <c r="AW24" s="47">
        <f>FK24/C24</f>
        <v>0.11555618304343085</v>
      </c>
      <c r="AX24" s="6">
        <v>0.1076</v>
      </c>
      <c r="AY24" s="6">
        <f t="shared" si="21"/>
        <v>0.19934282247584087</v>
      </c>
      <c r="AZ24" s="6">
        <f t="shared" si="22"/>
        <v>0.21782016617291097</v>
      </c>
      <c r="BA24" s="40">
        <f t="shared" si="23"/>
        <v>0.25477485356705121</v>
      </c>
      <c r="BB24" s="6"/>
      <c r="BC24" s="47">
        <v>0.17399999999999999</v>
      </c>
      <c r="BD24" s="6">
        <v>0.1918</v>
      </c>
      <c r="BE24" s="40">
        <v>0.22539999999999999</v>
      </c>
      <c r="BF24" s="6"/>
      <c r="BG24" s="47"/>
      <c r="BH24" s="40">
        <v>2.5999999999999999E-2</v>
      </c>
      <c r="BI24" s="6"/>
      <c r="BJ24" s="47"/>
      <c r="BK24" s="40">
        <f>BC24-(4.5%+2.5%+3%+1%+BH24)</f>
        <v>3.7999999999999978E-2</v>
      </c>
      <c r="BL24" s="6"/>
      <c r="BM24" s="47"/>
      <c r="BN24" s="40">
        <f>BD24-(6%+2.5%+3%+1%+BH24)</f>
        <v>4.0800000000000003E-2</v>
      </c>
      <c r="BO24" s="6"/>
      <c r="BP24" s="47"/>
      <c r="BQ24" s="40">
        <f>BE24-(8%+2.5%+3%+1%+BH24)</f>
        <v>5.4399999999999976E-2</v>
      </c>
      <c r="BR24" s="35"/>
      <c r="BS24" s="38">
        <f>Q24/FM24*2</f>
        <v>-7.8769586242235362E-4</v>
      </c>
      <c r="BT24" s="6">
        <f t="shared" si="24"/>
        <v>-4.2414067332331877E-2</v>
      </c>
      <c r="BU24" s="39">
        <f>EU24/E24</f>
        <v>7.1858284024988762E-3</v>
      </c>
      <c r="BV24" s="6">
        <f t="shared" si="25"/>
        <v>4.6896964338187602E-2</v>
      </c>
      <c r="BW24" s="6">
        <f t="shared" si="26"/>
        <v>0.74138684257174381</v>
      </c>
      <c r="BX24" s="40">
        <f t="shared" si="27"/>
        <v>0.80872194175351497</v>
      </c>
      <c r="BY24" s="35"/>
      <c r="BZ24" s="34">
        <v>5.4509999999999996</v>
      </c>
      <c r="CA24" s="35">
        <v>294.63900000000001</v>
      </c>
      <c r="CB24" s="36">
        <f t="shared" si="28"/>
        <v>300.09000000000003</v>
      </c>
      <c r="CC24" s="32">
        <v>2465.2689999999998</v>
      </c>
      <c r="CD24" s="35">
        <v>0.442</v>
      </c>
      <c r="CE24" s="35">
        <v>3.258</v>
      </c>
      <c r="CF24" s="36">
        <f t="shared" si="29"/>
        <v>2461.569</v>
      </c>
      <c r="CG24" s="35">
        <v>182.35499999999999</v>
      </c>
      <c r="CH24" s="35">
        <v>196.54599999999999</v>
      </c>
      <c r="CI24" s="36">
        <f t="shared" si="30"/>
        <v>378.90099999999995</v>
      </c>
      <c r="CJ24" s="35">
        <v>21.388000000000002</v>
      </c>
      <c r="CK24" s="35">
        <v>0</v>
      </c>
      <c r="CL24" s="35">
        <v>13.284000000000001</v>
      </c>
      <c r="CM24" s="35">
        <v>61.660999999999966</v>
      </c>
      <c r="CN24" s="36">
        <f t="shared" si="31"/>
        <v>3236.893</v>
      </c>
      <c r="CO24" s="35">
        <v>146.751</v>
      </c>
      <c r="CP24" s="32">
        <v>2036.7929999999999</v>
      </c>
      <c r="CQ24" s="36">
        <f t="shared" si="32"/>
        <v>2183.5439999999999</v>
      </c>
      <c r="CR24" s="35">
        <v>545.822</v>
      </c>
      <c r="CS24" s="35">
        <v>43.344000000000165</v>
      </c>
      <c r="CT24" s="36">
        <f t="shared" si="33"/>
        <v>589.16600000000017</v>
      </c>
      <c r="CU24" s="35">
        <v>90.14</v>
      </c>
      <c r="CV24" s="35">
        <v>374.04300000000001</v>
      </c>
      <c r="CW24" s="70">
        <f t="shared" si="34"/>
        <v>3236.893</v>
      </c>
      <c r="CX24" s="35"/>
      <c r="CY24" s="71">
        <v>482.44500000000005</v>
      </c>
      <c r="CZ24" s="35"/>
      <c r="DA24" s="31">
        <v>175</v>
      </c>
      <c r="DB24" s="32">
        <v>190</v>
      </c>
      <c r="DC24" s="32">
        <v>120</v>
      </c>
      <c r="DD24" s="32">
        <v>120</v>
      </c>
      <c r="DE24" s="32">
        <v>130</v>
      </c>
      <c r="DF24" s="33">
        <v>0</v>
      </c>
      <c r="DG24" s="32">
        <f t="shared" si="49"/>
        <v>735</v>
      </c>
      <c r="DH24" s="72">
        <f t="shared" si="35"/>
        <v>0.22706960038530777</v>
      </c>
      <c r="DI24" s="35"/>
      <c r="DJ24" s="64" t="s">
        <v>232</v>
      </c>
      <c r="DK24" s="58">
        <v>21.8</v>
      </c>
      <c r="DL24" s="73">
        <v>2</v>
      </c>
      <c r="DM24" s="74" t="s">
        <v>155</v>
      </c>
      <c r="DN24" s="61" t="s">
        <v>158</v>
      </c>
      <c r="DO24" s="72">
        <v>0.1237361337410441</v>
      </c>
      <c r="DP24" s="62"/>
      <c r="DQ24" s="31">
        <v>323.65499999999997</v>
      </c>
      <c r="DR24" s="32">
        <v>353.65499999999997</v>
      </c>
      <c r="DS24" s="33">
        <v>413.65499999999997</v>
      </c>
      <c r="DT24" s="32"/>
      <c r="DU24" s="64">
        <f t="shared" si="36"/>
        <v>1575.8354999999999</v>
      </c>
      <c r="DV24" s="32">
        <v>1528.0609999999999</v>
      </c>
      <c r="DW24" s="33">
        <v>1623.61</v>
      </c>
      <c r="DX24" s="32"/>
      <c r="DY24" s="31">
        <v>215.81200000000001</v>
      </c>
      <c r="DZ24" s="32">
        <v>2.9249999999999998</v>
      </c>
      <c r="EA24" s="32">
        <v>219.76300000000001</v>
      </c>
      <c r="EB24" s="32">
        <v>7.4770000000000003</v>
      </c>
      <c r="EC24" s="32">
        <v>141.61699999999999</v>
      </c>
      <c r="ED24" s="32">
        <v>4.4829999999999997</v>
      </c>
      <c r="EE24" s="32">
        <v>72.885999999999996</v>
      </c>
      <c r="EF24" s="32">
        <v>1803.7819999999999</v>
      </c>
      <c r="EG24" s="75">
        <f t="shared" si="50"/>
        <v>2468.7449999999999</v>
      </c>
      <c r="EH24" s="58"/>
      <c r="EI24" s="47">
        <f t="shared" si="51"/>
        <v>8.7417696035840084E-2</v>
      </c>
      <c r="EJ24" s="6">
        <f t="shared" si="51"/>
        <v>1.1848125262025847E-3</v>
      </c>
      <c r="EK24" s="6">
        <f t="shared" si="51"/>
        <v>8.9018104340464491E-2</v>
      </c>
      <c r="EL24" s="6">
        <f t="shared" si="51"/>
        <v>3.0286643618518722E-3</v>
      </c>
      <c r="EM24" s="6">
        <f t="shared" si="51"/>
        <v>5.7363964281446647E-2</v>
      </c>
      <c r="EN24" s="6">
        <f t="shared" si="51"/>
        <v>1.8159024119542521E-3</v>
      </c>
      <c r="EO24" s="6">
        <f t="shared" si="51"/>
        <v>2.95235028324108E-2</v>
      </c>
      <c r="EP24" s="6">
        <f t="shared" si="51"/>
        <v>0.73064735320982932</v>
      </c>
      <c r="EQ24" s="72">
        <f t="shared" si="52"/>
        <v>1</v>
      </c>
      <c r="ER24" s="58"/>
      <c r="ES24" s="34">
        <v>6.8460000000000001</v>
      </c>
      <c r="ET24" s="35">
        <v>10.869</v>
      </c>
      <c r="EU24" s="70">
        <f t="shared" si="38"/>
        <v>17.715</v>
      </c>
      <c r="EW24" s="34">
        <f>CD24</f>
        <v>0.442</v>
      </c>
      <c r="EX24" s="35">
        <f>CE24</f>
        <v>3.258</v>
      </c>
      <c r="EY24" s="70">
        <f t="shared" si="39"/>
        <v>3.7</v>
      </c>
      <c r="FA24" s="31">
        <f>FE24*E24</f>
        <v>1827.7180000000001</v>
      </c>
      <c r="FB24" s="32">
        <f>E24*FF24</f>
        <v>637.5509999999997</v>
      </c>
      <c r="FC24" s="33">
        <f t="shared" si="40"/>
        <v>2465.2689999999998</v>
      </c>
      <c r="FE24" s="47">
        <v>0.74138684257174381</v>
      </c>
      <c r="FF24" s="6">
        <v>0.25861315742825619</v>
      </c>
      <c r="FG24" s="40">
        <f t="shared" si="41"/>
        <v>1</v>
      </c>
      <c r="FH24" s="58"/>
      <c r="FI24" s="64">
        <f t="shared" si="42"/>
        <v>360.74700000000001</v>
      </c>
      <c r="FJ24" s="32">
        <v>347.45100000000002</v>
      </c>
      <c r="FK24" s="33">
        <f>CV24</f>
        <v>374.04300000000001</v>
      </c>
      <c r="FM24" s="64">
        <f t="shared" si="43"/>
        <v>2437.4889999999996</v>
      </c>
      <c r="FN24" s="32">
        <v>2409.7089999999998</v>
      </c>
      <c r="FO24" s="33">
        <f>CC24</f>
        <v>2465.2689999999998</v>
      </c>
      <c r="FQ24" s="64">
        <f t="shared" si="44"/>
        <v>873.346</v>
      </c>
      <c r="FR24" s="32">
        <v>878.85</v>
      </c>
      <c r="FS24" s="33">
        <v>867.84199999999998</v>
      </c>
      <c r="FU24" s="64">
        <f t="shared" si="45"/>
        <v>3310.835</v>
      </c>
      <c r="FV24" s="58">
        <f t="shared" si="46"/>
        <v>3288.5589999999997</v>
      </c>
      <c r="FW24" s="73">
        <f t="shared" si="46"/>
        <v>3333.1109999999999</v>
      </c>
      <c r="FY24" s="64">
        <f t="shared" si="47"/>
        <v>1990.8755000000001</v>
      </c>
      <c r="FZ24" s="32">
        <v>1944.9580000000001</v>
      </c>
      <c r="GA24" s="33">
        <f>G24</f>
        <v>2036.7929999999999</v>
      </c>
      <c r="GB24" s="32"/>
      <c r="GC24" s="64">
        <f t="shared" si="48"/>
        <v>3188.2885000000001</v>
      </c>
      <c r="GD24" s="32">
        <v>3139.6840000000002</v>
      </c>
      <c r="GE24" s="33">
        <f>C24</f>
        <v>3236.893</v>
      </c>
      <c r="GF24" s="32"/>
      <c r="GG24" s="76">
        <f>DW24/C24</f>
        <v>0.50159520255998569</v>
      </c>
      <c r="GH24" s="66"/>
    </row>
    <row r="25" spans="1:190" x14ac:dyDescent="0.2">
      <c r="A25" s="1"/>
      <c r="B25" s="77" t="s">
        <v>178</v>
      </c>
      <c r="C25" s="31">
        <v>4105.1499999999996</v>
      </c>
      <c r="D25" s="32">
        <v>3824.0329999999999</v>
      </c>
      <c r="E25" s="32">
        <v>3203.2840000000001</v>
      </c>
      <c r="F25" s="32">
        <v>786.81399999999996</v>
      </c>
      <c r="G25" s="32">
        <v>3031.306</v>
      </c>
      <c r="H25" s="32">
        <f t="shared" si="0"/>
        <v>4891.9639999999999</v>
      </c>
      <c r="I25" s="33">
        <f t="shared" si="1"/>
        <v>3990.098</v>
      </c>
      <c r="J25" s="32"/>
      <c r="K25" s="34">
        <v>34.135000000000005</v>
      </c>
      <c r="L25" s="35">
        <v>11.215999999999999</v>
      </c>
      <c r="M25" s="35">
        <v>0.21</v>
      </c>
      <c r="N25" s="36">
        <f t="shared" si="2"/>
        <v>45.561000000000007</v>
      </c>
      <c r="O25" s="35">
        <v>26.792000000000002</v>
      </c>
      <c r="P25" s="36">
        <f t="shared" si="3"/>
        <v>18.769000000000005</v>
      </c>
      <c r="Q25" s="35">
        <v>-1.085</v>
      </c>
      <c r="R25" s="36">
        <f t="shared" si="4"/>
        <v>19.854000000000006</v>
      </c>
      <c r="S25" s="35">
        <v>3.2970000000000002</v>
      </c>
      <c r="T25" s="35">
        <v>-1.999999999999999E-2</v>
      </c>
      <c r="U25" s="35">
        <v>-0.8</v>
      </c>
      <c r="V25" s="36">
        <f t="shared" si="5"/>
        <v>22.331000000000007</v>
      </c>
      <c r="W25" s="35">
        <v>5.6779999999999999</v>
      </c>
      <c r="X25" s="37">
        <f t="shared" si="6"/>
        <v>16.653000000000006</v>
      </c>
      <c r="Y25" s="35"/>
      <c r="Z25" s="38">
        <f t="shared" si="7"/>
        <v>1.7852879407682938E-2</v>
      </c>
      <c r="AA25" s="39">
        <f t="shared" si="8"/>
        <v>5.8660581642470131E-3</v>
      </c>
      <c r="AB25" s="6">
        <f t="shared" si="9"/>
        <v>0.54858921331749866</v>
      </c>
      <c r="AC25" s="6">
        <f t="shared" si="10"/>
        <v>0.54836464857341682</v>
      </c>
      <c r="AD25" s="6">
        <f t="shared" si="11"/>
        <v>0.58804679440749763</v>
      </c>
      <c r="AE25" s="39">
        <f t="shared" si="12"/>
        <v>1.4012431378076498E-2</v>
      </c>
      <c r="AF25" s="39">
        <f t="shared" si="13"/>
        <v>8.7096528717194675E-3</v>
      </c>
      <c r="AG25" s="39">
        <f>X25/DU25*2</f>
        <v>1.7001947980348681E-2</v>
      </c>
      <c r="AH25" s="39">
        <f>(P25+S25+T25)/DU25*2</f>
        <v>2.2507953232136373E-2</v>
      </c>
      <c r="AI25" s="39">
        <f>R25/DU25*2</f>
        <v>2.0270021930093241E-2</v>
      </c>
      <c r="AJ25" s="40">
        <f>X25/FI25*2</f>
        <v>8.3411804776406501E-2</v>
      </c>
      <c r="AK25" s="41"/>
      <c r="AL25" s="47">
        <f t="shared" si="14"/>
        <v>6.4032608395977603E-2</v>
      </c>
      <c r="AM25" s="6">
        <f t="shared" si="15"/>
        <v>6.8127172006011247E-2</v>
      </c>
      <c r="AN25" s="40">
        <f t="shared" si="16"/>
        <v>0.23523239462159709</v>
      </c>
      <c r="AO25" s="35"/>
      <c r="AP25" s="47">
        <f t="shared" si="17"/>
        <v>0.94631197233838771</v>
      </c>
      <c r="AQ25" s="6">
        <f t="shared" si="18"/>
        <v>0.82763096463470243</v>
      </c>
      <c r="AR25" s="6">
        <f t="shared" si="19"/>
        <v>-4.0444076343129985E-2</v>
      </c>
      <c r="AS25" s="6">
        <f t="shared" si="20"/>
        <v>0.19423236666138877</v>
      </c>
      <c r="AT25" s="68">
        <v>2.67</v>
      </c>
      <c r="AU25" s="69">
        <v>1.32</v>
      </c>
      <c r="AV25" s="35"/>
      <c r="AW25" s="47">
        <f>FK25/C25</f>
        <v>0.10025041715893451</v>
      </c>
      <c r="AX25" s="6">
        <v>9.7200000000000009E-2</v>
      </c>
      <c r="AY25" s="6">
        <f t="shared" si="21"/>
        <v>0.16859252273733677</v>
      </c>
      <c r="AZ25" s="6">
        <f t="shared" si="22"/>
        <v>0.18270997713442971</v>
      </c>
      <c r="BA25" s="40">
        <f t="shared" si="23"/>
        <v>0.19682743153152263</v>
      </c>
      <c r="BB25" s="6"/>
      <c r="BC25" s="47">
        <v>0.16079999999999997</v>
      </c>
      <c r="BD25" s="6">
        <v>0.17519999999999999</v>
      </c>
      <c r="BE25" s="40">
        <v>0.19010000000000002</v>
      </c>
      <c r="BF25" s="6"/>
      <c r="BG25" s="47"/>
      <c r="BH25" s="40">
        <v>1.6E-2</v>
      </c>
      <c r="BI25" s="6"/>
      <c r="BJ25" s="47"/>
      <c r="BK25" s="40">
        <f>BC25-(4.5%+2.5%+3%+1%+BH25)</f>
        <v>3.479999999999997E-2</v>
      </c>
      <c r="BL25" s="6"/>
      <c r="BM25" s="47"/>
      <c r="BN25" s="40">
        <f>BD25-(6%+2.5%+3%+1%+BH25)</f>
        <v>3.4200000000000008E-2</v>
      </c>
      <c r="BO25" s="6"/>
      <c r="BP25" s="47"/>
      <c r="BQ25" s="40">
        <f>BE25-(8%+2.5%+3%+1%+BH25)</f>
        <v>2.9099999999999987E-2</v>
      </c>
      <c r="BR25" s="35"/>
      <c r="BS25" s="38">
        <f>Q25/FM25*2</f>
        <v>-6.9844573293913518E-4</v>
      </c>
      <c r="BT25" s="6">
        <f t="shared" si="24"/>
        <v>-4.9215277147781893E-2</v>
      </c>
      <c r="BU25" s="39">
        <f>EU25/E25</f>
        <v>6.053162941531254E-3</v>
      </c>
      <c r="BV25" s="6">
        <f t="shared" si="25"/>
        <v>4.5730592799613216E-2</v>
      </c>
      <c r="BW25" s="6">
        <f t="shared" si="26"/>
        <v>0.72740818485029735</v>
      </c>
      <c r="BX25" s="40">
        <f t="shared" si="27"/>
        <v>0.78116101409038063</v>
      </c>
      <c r="BY25" s="35"/>
      <c r="BZ25" s="34">
        <v>9.3699999999999992</v>
      </c>
      <c r="CA25" s="35">
        <v>522.24300000000005</v>
      </c>
      <c r="CB25" s="36">
        <f t="shared" si="28"/>
        <v>531.61300000000006</v>
      </c>
      <c r="CC25" s="32">
        <v>3203.2840000000001</v>
      </c>
      <c r="CD25" s="35">
        <v>3.3620000000000001</v>
      </c>
      <c r="CE25" s="35">
        <v>9.1</v>
      </c>
      <c r="CF25" s="36">
        <f t="shared" si="29"/>
        <v>3190.8220000000001</v>
      </c>
      <c r="CG25" s="35">
        <v>264.28100000000001</v>
      </c>
      <c r="CH25" s="35">
        <v>74.759</v>
      </c>
      <c r="CI25" s="36">
        <f t="shared" si="30"/>
        <v>339.04</v>
      </c>
      <c r="CJ25" s="35">
        <v>5.625</v>
      </c>
      <c r="CK25" s="35">
        <v>0</v>
      </c>
      <c r="CL25" s="35">
        <v>31.94</v>
      </c>
      <c r="CM25" s="35">
        <v>6.1099999999992143</v>
      </c>
      <c r="CN25" s="36">
        <f t="shared" si="31"/>
        <v>4105.1499999999987</v>
      </c>
      <c r="CO25" s="35">
        <v>245.476</v>
      </c>
      <c r="CP25" s="32">
        <v>3031.306</v>
      </c>
      <c r="CQ25" s="36">
        <f t="shared" si="32"/>
        <v>3276.7820000000002</v>
      </c>
      <c r="CR25" s="35">
        <v>325.80700000000002</v>
      </c>
      <c r="CS25" s="35">
        <v>30.976999999999464</v>
      </c>
      <c r="CT25" s="36">
        <f t="shared" si="33"/>
        <v>356.78399999999948</v>
      </c>
      <c r="CU25" s="35">
        <v>60.040999999999997</v>
      </c>
      <c r="CV25" s="35">
        <v>411.54300000000001</v>
      </c>
      <c r="CW25" s="70">
        <f t="shared" si="34"/>
        <v>4105.1499999999996</v>
      </c>
      <c r="CX25" s="35"/>
      <c r="CY25" s="71">
        <v>797.35300000000007</v>
      </c>
      <c r="CZ25" s="35"/>
      <c r="DA25" s="31">
        <v>105</v>
      </c>
      <c r="DB25" s="32">
        <v>175</v>
      </c>
      <c r="DC25" s="32">
        <v>155</v>
      </c>
      <c r="DD25" s="32">
        <v>150</v>
      </c>
      <c r="DE25" s="32">
        <v>75</v>
      </c>
      <c r="DF25" s="33">
        <v>0</v>
      </c>
      <c r="DG25" s="32">
        <f t="shared" si="49"/>
        <v>660</v>
      </c>
      <c r="DH25" s="72">
        <f t="shared" si="35"/>
        <v>0.16077366235094942</v>
      </c>
      <c r="DI25" s="35"/>
      <c r="DJ25" s="64" t="s">
        <v>233</v>
      </c>
      <c r="DK25" s="58">
        <v>31</v>
      </c>
      <c r="DL25" s="73">
        <v>4</v>
      </c>
      <c r="DM25" s="74" t="s">
        <v>155</v>
      </c>
      <c r="DN25" s="61" t="s">
        <v>158</v>
      </c>
      <c r="DO25" s="72">
        <v>0.23159481349653144</v>
      </c>
      <c r="DP25" s="62"/>
      <c r="DQ25" s="31">
        <v>358.26400000000001</v>
      </c>
      <c r="DR25" s="32">
        <v>388.26400000000001</v>
      </c>
      <c r="DS25" s="33">
        <v>418.26400000000001</v>
      </c>
      <c r="DT25" s="32"/>
      <c r="DU25" s="64">
        <f t="shared" si="36"/>
        <v>1958.952</v>
      </c>
      <c r="DV25" s="32">
        <v>1792.875</v>
      </c>
      <c r="DW25" s="33">
        <v>2125.029</v>
      </c>
      <c r="DX25" s="32"/>
      <c r="DY25" s="31">
        <v>82.882999999999996</v>
      </c>
      <c r="DZ25" s="32">
        <v>46.668999999999997</v>
      </c>
      <c r="EA25" s="32">
        <v>166.33600000000001</v>
      </c>
      <c r="EB25" s="32">
        <v>77</v>
      </c>
      <c r="EC25" s="32">
        <v>388.13299999999998</v>
      </c>
      <c r="ED25" s="32">
        <v>27.626000000000001</v>
      </c>
      <c r="EE25" s="32">
        <v>10.476999999999862</v>
      </c>
      <c r="EF25" s="32">
        <v>2263.9470000000001</v>
      </c>
      <c r="EG25" s="75">
        <f t="shared" si="50"/>
        <v>3063.0709999999999</v>
      </c>
      <c r="EH25" s="58"/>
      <c r="EI25" s="47">
        <f t="shared" si="51"/>
        <v>2.7058791650601634E-2</v>
      </c>
      <c r="EJ25" s="6">
        <f t="shared" si="51"/>
        <v>1.5236016403145732E-2</v>
      </c>
      <c r="EK25" s="6">
        <f t="shared" si="51"/>
        <v>5.4303671054311185E-2</v>
      </c>
      <c r="EL25" s="6">
        <f t="shared" si="51"/>
        <v>2.5138170156682623E-2</v>
      </c>
      <c r="EM25" s="6">
        <f t="shared" si="51"/>
        <v>0.12671368048602202</v>
      </c>
      <c r="EN25" s="6">
        <f t="shared" si="51"/>
        <v>9.0190531006300555E-3</v>
      </c>
      <c r="EO25" s="6">
        <f t="shared" si="51"/>
        <v>3.4204234900202645E-3</v>
      </c>
      <c r="EP25" s="6">
        <f t="shared" si="51"/>
        <v>0.73911019365858655</v>
      </c>
      <c r="EQ25" s="72">
        <f t="shared" si="52"/>
        <v>1</v>
      </c>
      <c r="ER25" s="58"/>
      <c r="ES25" s="34">
        <v>4.9640000000000004</v>
      </c>
      <c r="ET25" s="35">
        <v>14.426</v>
      </c>
      <c r="EU25" s="70">
        <f t="shared" si="38"/>
        <v>19.39</v>
      </c>
      <c r="EW25" s="34">
        <f>CD25</f>
        <v>3.3620000000000001</v>
      </c>
      <c r="EX25" s="35">
        <f>CE25</f>
        <v>9.1</v>
      </c>
      <c r="EY25" s="70">
        <f t="shared" si="39"/>
        <v>12.462</v>
      </c>
      <c r="FA25" s="31">
        <f>FE25*E25</f>
        <v>2330.0949999999998</v>
      </c>
      <c r="FB25" s="32">
        <f>E25*FF25</f>
        <v>873.18900000000019</v>
      </c>
      <c r="FC25" s="33">
        <f t="shared" si="40"/>
        <v>3203.2840000000001</v>
      </c>
      <c r="FE25" s="47">
        <v>0.72740818485029735</v>
      </c>
      <c r="FF25" s="6">
        <v>0.27259181514970265</v>
      </c>
      <c r="FG25" s="40">
        <f t="shared" si="41"/>
        <v>1</v>
      </c>
      <c r="FH25" s="58"/>
      <c r="FI25" s="64">
        <f t="shared" si="42"/>
        <v>399.29599999999999</v>
      </c>
      <c r="FJ25" s="32">
        <v>387.04899999999998</v>
      </c>
      <c r="FK25" s="33">
        <f>CV25</f>
        <v>411.54300000000001</v>
      </c>
      <c r="FM25" s="64">
        <f t="shared" si="43"/>
        <v>3106.8985000000002</v>
      </c>
      <c r="FN25" s="32">
        <v>3010.5130000000004</v>
      </c>
      <c r="FO25" s="33">
        <f>CC25</f>
        <v>3203.2840000000001</v>
      </c>
      <c r="FQ25" s="64">
        <f t="shared" si="44"/>
        <v>755.95150000000001</v>
      </c>
      <c r="FR25" s="32">
        <v>725.08900000000006</v>
      </c>
      <c r="FS25" s="33">
        <v>786.81399999999996</v>
      </c>
      <c r="FU25" s="64">
        <f t="shared" si="45"/>
        <v>3862.8500000000004</v>
      </c>
      <c r="FV25" s="58">
        <f t="shared" si="46"/>
        <v>3735.6020000000003</v>
      </c>
      <c r="FW25" s="73">
        <f t="shared" si="46"/>
        <v>3990.098</v>
      </c>
      <c r="FY25" s="64">
        <f t="shared" si="47"/>
        <v>2742.6714999999999</v>
      </c>
      <c r="FZ25" s="32">
        <v>2454.0369999999998</v>
      </c>
      <c r="GA25" s="33">
        <f>G25</f>
        <v>3031.306</v>
      </c>
      <c r="GB25" s="32"/>
      <c r="GC25" s="64">
        <f t="shared" si="48"/>
        <v>3824.0329999999999</v>
      </c>
      <c r="GD25" s="32">
        <v>3542.9160000000002</v>
      </c>
      <c r="GE25" s="33">
        <f>C25</f>
        <v>4105.1499999999996</v>
      </c>
      <c r="GF25" s="32"/>
      <c r="GG25" s="76">
        <f>DW25/C25</f>
        <v>0.51764953777572076</v>
      </c>
      <c r="GH25" s="66"/>
    </row>
    <row r="26" spans="1:190" x14ac:dyDescent="0.2">
      <c r="A26" s="1"/>
      <c r="B26" s="77" t="s">
        <v>179</v>
      </c>
      <c r="C26" s="31">
        <v>4145.5550000000003</v>
      </c>
      <c r="D26" s="32">
        <v>4038.6790000000001</v>
      </c>
      <c r="E26" s="32">
        <v>3116.998</v>
      </c>
      <c r="F26" s="32">
        <v>867.74199999999996</v>
      </c>
      <c r="G26" s="32">
        <v>3287.1370000000002</v>
      </c>
      <c r="H26" s="32">
        <f t="shared" si="0"/>
        <v>5013.2970000000005</v>
      </c>
      <c r="I26" s="33">
        <f t="shared" si="1"/>
        <v>3984.74</v>
      </c>
      <c r="J26" s="32"/>
      <c r="K26" s="34">
        <v>30.727</v>
      </c>
      <c r="L26" s="35">
        <v>10.169</v>
      </c>
      <c r="M26" s="35">
        <v>0.20700000000000002</v>
      </c>
      <c r="N26" s="36">
        <f t="shared" si="2"/>
        <v>41.103000000000002</v>
      </c>
      <c r="O26" s="35">
        <v>24.506999999999998</v>
      </c>
      <c r="P26" s="36">
        <f t="shared" si="3"/>
        <v>16.596000000000004</v>
      </c>
      <c r="Q26" s="35">
        <v>-2.3580000000000001</v>
      </c>
      <c r="R26" s="36">
        <f t="shared" si="4"/>
        <v>18.954000000000004</v>
      </c>
      <c r="S26" s="35">
        <v>6.6980000000000004</v>
      </c>
      <c r="T26" s="35">
        <v>0.52900000000000014</v>
      </c>
      <c r="U26" s="35">
        <v>0</v>
      </c>
      <c r="V26" s="36">
        <f t="shared" si="5"/>
        <v>26.181000000000004</v>
      </c>
      <c r="W26" s="35">
        <v>4.7629999999999999</v>
      </c>
      <c r="X26" s="37">
        <f t="shared" si="6"/>
        <v>21.418000000000006</v>
      </c>
      <c r="Y26" s="35"/>
      <c r="Z26" s="38">
        <f t="shared" si="7"/>
        <v>1.5216361587538895E-2</v>
      </c>
      <c r="AA26" s="39">
        <f t="shared" si="8"/>
        <v>5.0358050243656406E-3</v>
      </c>
      <c r="AB26" s="6">
        <f t="shared" si="9"/>
        <v>0.50707635009310981</v>
      </c>
      <c r="AC26" s="6">
        <f t="shared" si="10"/>
        <v>0.51268801907909867</v>
      </c>
      <c r="AD26" s="6">
        <f t="shared" si="11"/>
        <v>0.59623385154368291</v>
      </c>
      <c r="AE26" s="39">
        <f t="shared" si="12"/>
        <v>1.21361464974067E-2</v>
      </c>
      <c r="AF26" s="39">
        <f t="shared" si="13"/>
        <v>1.0606438392355522E-2</v>
      </c>
      <c r="AG26" s="39">
        <f>X26/DU26*2</f>
        <v>2.2961408474108387E-2</v>
      </c>
      <c r="AH26" s="39">
        <f>(P26+S26+T26)/DU26*2</f>
        <v>2.5539715850157997E-2</v>
      </c>
      <c r="AI26" s="39">
        <f>R26/DU26*2</f>
        <v>2.0319849482596429E-2</v>
      </c>
      <c r="AJ26" s="40">
        <f>X26/FI26*2</f>
        <v>9.290220717565234E-2</v>
      </c>
      <c r="AK26" s="41"/>
      <c r="AL26" s="47">
        <f t="shared" si="14"/>
        <v>3.1980831696962378E-2</v>
      </c>
      <c r="AM26" s="6">
        <f t="shared" si="15"/>
        <v>-1.2912630216557351E-3</v>
      </c>
      <c r="AN26" s="40">
        <f t="shared" si="16"/>
        <v>9.4379014900179928E-2</v>
      </c>
      <c r="AO26" s="35"/>
      <c r="AP26" s="47">
        <f t="shared" si="17"/>
        <v>1.0545842506154961</v>
      </c>
      <c r="AQ26" s="6">
        <f t="shared" si="18"/>
        <v>0.90528701938065193</v>
      </c>
      <c r="AR26" s="6">
        <f t="shared" si="19"/>
        <v>-0.13119015427367381</v>
      </c>
      <c r="AS26" s="6">
        <f t="shared" si="20"/>
        <v>0.21414816592711949</v>
      </c>
      <c r="AT26" s="68">
        <v>3.57</v>
      </c>
      <c r="AU26" s="69">
        <v>1.31</v>
      </c>
      <c r="AV26" s="35"/>
      <c r="AW26" s="47">
        <f>FK26/C26</f>
        <v>0.1157152661103278</v>
      </c>
      <c r="AX26" s="6">
        <v>0.1013</v>
      </c>
      <c r="AY26" s="6">
        <f t="shared" si="21"/>
        <v>0.20453151584950682</v>
      </c>
      <c r="AZ26" s="6">
        <f t="shared" si="22"/>
        <v>0.22003200333983838</v>
      </c>
      <c r="BA26" s="40">
        <f t="shared" si="23"/>
        <v>0.2406993199936138</v>
      </c>
      <c r="BB26" s="6"/>
      <c r="BC26" s="47">
        <v>0.19390000000000002</v>
      </c>
      <c r="BD26" s="6">
        <v>0.20949999999999999</v>
      </c>
      <c r="BE26" s="40">
        <v>0.23</v>
      </c>
      <c r="BF26" s="6"/>
      <c r="BG26" s="47">
        <v>2.8000000000000001E-2</v>
      </c>
      <c r="BH26" s="40"/>
      <c r="BI26" s="6"/>
      <c r="BJ26" s="47">
        <f>AY26-(4.5%+2.5%+3%+1%+BG26)</f>
        <v>6.6531515849506812E-2</v>
      </c>
      <c r="BK26" s="40"/>
      <c r="BL26" s="6"/>
      <c r="BM26" s="47">
        <f>AZ26-(6%+2.5%+3%+1%+BG26)</f>
        <v>6.7032003339838386E-2</v>
      </c>
      <c r="BN26" s="40"/>
      <c r="BO26" s="6"/>
      <c r="BP26" s="47">
        <f>BA26-(8%+2.5%+3%+1%+BG26)</f>
        <v>6.7699319993613782E-2</v>
      </c>
      <c r="BQ26" s="40"/>
      <c r="BR26" s="35"/>
      <c r="BS26" s="38">
        <f>Q26/FM26*2</f>
        <v>-1.5368068666199259E-3</v>
      </c>
      <c r="BT26" s="6">
        <f t="shared" si="24"/>
        <v>-9.8979977332829608E-2</v>
      </c>
      <c r="BU26" s="39">
        <f>EU26/E26</f>
        <v>4.4594189665825897E-3</v>
      </c>
      <c r="BV26" s="6">
        <f t="shared" si="25"/>
        <v>2.8341954860849158E-2</v>
      </c>
      <c r="BW26" s="6">
        <f t="shared" si="26"/>
        <v>0.86430533481253435</v>
      </c>
      <c r="BX26" s="40">
        <f t="shared" si="27"/>
        <v>0.89385505704261758</v>
      </c>
      <c r="BY26" s="35"/>
      <c r="BZ26" s="34">
        <v>4.1719999999999997</v>
      </c>
      <c r="CA26" s="35">
        <v>284.291</v>
      </c>
      <c r="CB26" s="36">
        <f t="shared" si="28"/>
        <v>288.46300000000002</v>
      </c>
      <c r="CC26" s="32">
        <v>3116.998</v>
      </c>
      <c r="CD26" s="35">
        <v>5.6040000000000001</v>
      </c>
      <c r="CE26" s="35">
        <v>5.1310000000000002</v>
      </c>
      <c r="CF26" s="36">
        <f t="shared" si="29"/>
        <v>3106.2630000000004</v>
      </c>
      <c r="CG26" s="35">
        <v>599.29999999999995</v>
      </c>
      <c r="CH26" s="35">
        <v>114.068</v>
      </c>
      <c r="CI26" s="36">
        <f t="shared" si="30"/>
        <v>713.36799999999994</v>
      </c>
      <c r="CJ26" s="35">
        <v>1.2150000000000001</v>
      </c>
      <c r="CK26" s="35">
        <v>0</v>
      </c>
      <c r="CL26" s="35">
        <v>27.559000000000001</v>
      </c>
      <c r="CM26" s="35">
        <v>8.6869999999997809</v>
      </c>
      <c r="CN26" s="36">
        <f t="shared" si="31"/>
        <v>4145.5550000000012</v>
      </c>
      <c r="CO26" s="35">
        <v>23.86</v>
      </c>
      <c r="CP26" s="32">
        <v>3287.1370000000002</v>
      </c>
      <c r="CQ26" s="36">
        <f t="shared" si="32"/>
        <v>3310.9970000000003</v>
      </c>
      <c r="CR26" s="35">
        <v>249.917</v>
      </c>
      <c r="CS26" s="35">
        <v>34.80699999999996</v>
      </c>
      <c r="CT26" s="36">
        <f t="shared" si="33"/>
        <v>284.72399999999993</v>
      </c>
      <c r="CU26" s="35">
        <v>70.13</v>
      </c>
      <c r="CV26" s="35">
        <v>479.70400000000001</v>
      </c>
      <c r="CW26" s="70">
        <f t="shared" si="34"/>
        <v>4145.5550000000003</v>
      </c>
      <c r="CX26" s="35"/>
      <c r="CY26" s="71">
        <v>887.76299999999992</v>
      </c>
      <c r="CZ26" s="35"/>
      <c r="DA26" s="31">
        <v>150</v>
      </c>
      <c r="DB26" s="32">
        <v>50</v>
      </c>
      <c r="DC26" s="32">
        <v>75</v>
      </c>
      <c r="DD26" s="32">
        <v>70</v>
      </c>
      <c r="DE26" s="32">
        <v>0</v>
      </c>
      <c r="DF26" s="33">
        <v>40</v>
      </c>
      <c r="DG26" s="32">
        <f t="shared" si="49"/>
        <v>385</v>
      </c>
      <c r="DH26" s="72">
        <f t="shared" si="35"/>
        <v>9.2870556535855867E-2</v>
      </c>
      <c r="DI26" s="35"/>
      <c r="DJ26" s="64" t="s">
        <v>230</v>
      </c>
      <c r="DK26" s="58">
        <v>23</v>
      </c>
      <c r="DL26" s="73">
        <v>3</v>
      </c>
      <c r="DM26" s="74" t="s">
        <v>155</v>
      </c>
      <c r="DN26" s="61" t="s">
        <v>158</v>
      </c>
      <c r="DO26" s="72">
        <v>0.10877308862730296</v>
      </c>
      <c r="DP26" s="62"/>
      <c r="DQ26" s="31">
        <v>395.85500000000002</v>
      </c>
      <c r="DR26" s="32">
        <v>425.85500000000002</v>
      </c>
      <c r="DS26" s="33">
        <v>465.85500000000002</v>
      </c>
      <c r="DT26" s="32"/>
      <c r="DU26" s="64">
        <f t="shared" si="36"/>
        <v>1865.5650000000001</v>
      </c>
      <c r="DV26" s="32">
        <v>1795.7070000000001</v>
      </c>
      <c r="DW26" s="33">
        <v>1935.423</v>
      </c>
      <c r="DX26" s="32"/>
      <c r="DY26" s="31">
        <v>7.3128243300000015</v>
      </c>
      <c r="DZ26" s="32">
        <v>53.992510660000015</v>
      </c>
      <c r="EA26" s="32">
        <v>50.42841150000001</v>
      </c>
      <c r="EB26" s="32">
        <v>24.45875440999999</v>
      </c>
      <c r="EC26" s="32">
        <v>264.97886342999993</v>
      </c>
      <c r="ED26" s="32">
        <v>3.7684159700000004</v>
      </c>
      <c r="EE26" s="32">
        <v>23.596219700000372</v>
      </c>
      <c r="EF26" s="32">
        <v>2620.2289999999998</v>
      </c>
      <c r="EG26" s="75">
        <f t="shared" si="50"/>
        <v>3048.7650000000003</v>
      </c>
      <c r="EH26" s="58"/>
      <c r="EI26" s="47">
        <f t="shared" si="51"/>
        <v>2.3986185652223116E-3</v>
      </c>
      <c r="EJ26" s="6">
        <f t="shared" si="51"/>
        <v>1.7709633461417986E-2</v>
      </c>
      <c r="EK26" s="6">
        <f t="shared" si="51"/>
        <v>1.6540602998263234E-2</v>
      </c>
      <c r="EL26" s="6">
        <f t="shared" si="51"/>
        <v>8.0225122008419757E-3</v>
      </c>
      <c r="EM26" s="6">
        <f t="shared" si="51"/>
        <v>8.6913508725664293E-2</v>
      </c>
      <c r="EN26" s="6">
        <f t="shared" si="51"/>
        <v>1.2360467172773237E-3</v>
      </c>
      <c r="EO26" s="6">
        <f t="shared" si="51"/>
        <v>7.7395993787649654E-3</v>
      </c>
      <c r="EP26" s="6">
        <f t="shared" si="51"/>
        <v>0.85943947795254783</v>
      </c>
      <c r="EQ26" s="72">
        <f t="shared" si="52"/>
        <v>0.99999999999999989</v>
      </c>
      <c r="ER26" s="58"/>
      <c r="ES26" s="34">
        <v>0</v>
      </c>
      <c r="ET26" s="35">
        <v>13.9</v>
      </c>
      <c r="EU26" s="70">
        <f t="shared" si="38"/>
        <v>13.9</v>
      </c>
      <c r="EW26" s="34">
        <f>CD26</f>
        <v>5.6040000000000001</v>
      </c>
      <c r="EX26" s="35">
        <f>CE26</f>
        <v>5.1310000000000002</v>
      </c>
      <c r="EY26" s="70">
        <f t="shared" si="39"/>
        <v>10.734999999999999</v>
      </c>
      <c r="FA26" s="31">
        <f>FE26*E26</f>
        <v>2694.038</v>
      </c>
      <c r="FB26" s="32">
        <f>E26*FF26</f>
        <v>422.96000000000004</v>
      </c>
      <c r="FC26" s="33">
        <f t="shared" si="40"/>
        <v>3116.998</v>
      </c>
      <c r="FE26" s="47">
        <v>0.86430533481253435</v>
      </c>
      <c r="FF26" s="6">
        <v>0.13569466518746565</v>
      </c>
      <c r="FG26" s="40">
        <f t="shared" si="41"/>
        <v>1</v>
      </c>
      <c r="FH26" s="58"/>
      <c r="FI26" s="64">
        <f t="shared" si="42"/>
        <v>461.08699999999999</v>
      </c>
      <c r="FJ26" s="32">
        <v>442.47</v>
      </c>
      <c r="FK26" s="33">
        <f>CV26</f>
        <v>479.70400000000001</v>
      </c>
      <c r="FM26" s="64">
        <f t="shared" si="43"/>
        <v>3068.7004999999999</v>
      </c>
      <c r="FN26" s="32">
        <v>3020.4029999999998</v>
      </c>
      <c r="FO26" s="33">
        <f>CC26</f>
        <v>3116.998</v>
      </c>
      <c r="FQ26" s="64">
        <f t="shared" si="44"/>
        <v>918.6155</v>
      </c>
      <c r="FR26" s="32">
        <v>969.48900000000003</v>
      </c>
      <c r="FS26" s="33">
        <v>867.74199999999996</v>
      </c>
      <c r="FU26" s="64">
        <f t="shared" si="45"/>
        <v>3987.3159999999998</v>
      </c>
      <c r="FV26" s="58">
        <f t="shared" si="46"/>
        <v>3989.8919999999998</v>
      </c>
      <c r="FW26" s="73">
        <f t="shared" si="46"/>
        <v>3984.74</v>
      </c>
      <c r="FY26" s="64">
        <f t="shared" si="47"/>
        <v>3145.3960000000002</v>
      </c>
      <c r="FZ26" s="32">
        <v>3003.6550000000002</v>
      </c>
      <c r="GA26" s="33">
        <f>G26</f>
        <v>3287.1370000000002</v>
      </c>
      <c r="GB26" s="32"/>
      <c r="GC26" s="64">
        <f t="shared" si="48"/>
        <v>4038.6790000000001</v>
      </c>
      <c r="GD26" s="32">
        <v>3931.8029999999999</v>
      </c>
      <c r="GE26" s="33">
        <f>C26</f>
        <v>4145.5550000000003</v>
      </c>
      <c r="GF26" s="32"/>
      <c r="GG26" s="76">
        <f>DW26/C26</f>
        <v>0.46686704192804096</v>
      </c>
      <c r="GH26" s="66"/>
    </row>
    <row r="27" spans="1:190" x14ac:dyDescent="0.2">
      <c r="A27" s="1"/>
      <c r="B27" s="77" t="s">
        <v>180</v>
      </c>
      <c r="C27" s="31">
        <v>3363.5790000000002</v>
      </c>
      <c r="D27" s="32">
        <v>3325.2280000000001</v>
      </c>
      <c r="E27" s="32">
        <v>2764.3629999999998</v>
      </c>
      <c r="F27" s="32">
        <v>814.98500000000001</v>
      </c>
      <c r="G27" s="32">
        <v>2201.9679999999998</v>
      </c>
      <c r="H27" s="32">
        <f t="shared" si="0"/>
        <v>4178.5640000000003</v>
      </c>
      <c r="I27" s="33">
        <f t="shared" si="1"/>
        <v>3579.348</v>
      </c>
      <c r="J27" s="32"/>
      <c r="K27" s="34">
        <v>23.503</v>
      </c>
      <c r="L27" s="35">
        <v>7.0900000000000007</v>
      </c>
      <c r="M27" s="35">
        <v>0.14499999999999999</v>
      </c>
      <c r="N27" s="36">
        <f t="shared" si="2"/>
        <v>30.738</v>
      </c>
      <c r="O27" s="35">
        <v>17.408000000000001</v>
      </c>
      <c r="P27" s="36">
        <f t="shared" si="3"/>
        <v>13.329999999999998</v>
      </c>
      <c r="Q27" s="35">
        <v>0.69</v>
      </c>
      <c r="R27" s="36">
        <f t="shared" si="4"/>
        <v>12.639999999999999</v>
      </c>
      <c r="S27" s="35">
        <v>4.8729999999999993</v>
      </c>
      <c r="T27" s="35">
        <v>0.23100000000000001</v>
      </c>
      <c r="U27" s="35">
        <v>0</v>
      </c>
      <c r="V27" s="36">
        <f t="shared" si="5"/>
        <v>17.744</v>
      </c>
      <c r="W27" s="35">
        <v>3.2269999999999999</v>
      </c>
      <c r="X27" s="37">
        <f t="shared" si="6"/>
        <v>14.516999999999999</v>
      </c>
      <c r="Y27" s="35"/>
      <c r="Z27" s="38">
        <f t="shared" si="7"/>
        <v>1.4136173519530089E-2</v>
      </c>
      <c r="AA27" s="39">
        <f t="shared" si="8"/>
        <v>4.2643692402445791E-3</v>
      </c>
      <c r="AB27" s="6">
        <f t="shared" si="9"/>
        <v>0.48568718263489769</v>
      </c>
      <c r="AC27" s="6">
        <f t="shared" si="10"/>
        <v>0.48883771868242964</v>
      </c>
      <c r="AD27" s="6">
        <f t="shared" si="11"/>
        <v>0.5663348298523001</v>
      </c>
      <c r="AE27" s="39">
        <f t="shared" si="12"/>
        <v>1.0470259482958762E-2</v>
      </c>
      <c r="AF27" s="39">
        <f t="shared" si="13"/>
        <v>8.731431348466932E-3</v>
      </c>
      <c r="AG27" s="39">
        <f>X27/DU27*2</f>
        <v>1.7004578538703803E-2</v>
      </c>
      <c r="AH27" s="39">
        <f>(P27+S27+T27)/DU27*2</f>
        <v>2.1592780931491761E-2</v>
      </c>
      <c r="AI27" s="39">
        <f>R27/DU27*2</f>
        <v>1.4805942875884555E-2</v>
      </c>
      <c r="AJ27" s="40">
        <f>X27/FI27*2</f>
        <v>7.8330228523868811E-2</v>
      </c>
      <c r="AK27" s="41"/>
      <c r="AL27" s="47">
        <f t="shared" si="14"/>
        <v>2.9242068089030656E-3</v>
      </c>
      <c r="AM27" s="6">
        <f t="shared" si="15"/>
        <v>4.6628788177841218E-2</v>
      </c>
      <c r="AN27" s="40">
        <f t="shared" si="16"/>
        <v>5.4103788126846616E-2</v>
      </c>
      <c r="AO27" s="35"/>
      <c r="AP27" s="47">
        <f t="shared" si="17"/>
        <v>0.79655530044353795</v>
      </c>
      <c r="AQ27" s="6">
        <f t="shared" si="18"/>
        <v>0.74188221825333045</v>
      </c>
      <c r="AR27" s="6">
        <f t="shared" si="19"/>
        <v>7.5380420676903967E-2</v>
      </c>
      <c r="AS27" s="6">
        <f t="shared" si="20"/>
        <v>0.15238738260644388</v>
      </c>
      <c r="AT27" s="68">
        <v>3.75</v>
      </c>
      <c r="AU27" s="69">
        <v>1.31</v>
      </c>
      <c r="AV27" s="35"/>
      <c r="AW27" s="47">
        <f>FK27/C27</f>
        <v>0.11403062036003911</v>
      </c>
      <c r="AX27" s="6">
        <v>0.1048</v>
      </c>
      <c r="AY27" s="6">
        <f t="shared" si="21"/>
        <v>0.18334434226482813</v>
      </c>
      <c r="AZ27" s="6">
        <f t="shared" si="22"/>
        <v>0.20330872580459317</v>
      </c>
      <c r="BA27" s="40">
        <f t="shared" si="23"/>
        <v>0.22042105455296324</v>
      </c>
      <c r="BB27" s="6"/>
      <c r="BC27" s="47">
        <v>0.17760000000000001</v>
      </c>
      <c r="BD27" s="6">
        <v>0.19690000000000002</v>
      </c>
      <c r="BE27" s="40">
        <v>0.2145</v>
      </c>
      <c r="BF27" s="6"/>
      <c r="BG27" s="47">
        <v>2.5000000000000001E-2</v>
      </c>
      <c r="BH27" s="40"/>
      <c r="BI27" s="6"/>
      <c r="BJ27" s="47">
        <f>AY27-(4.5%+2.5%+3%+1%+BG27)</f>
        <v>4.8344342264828116E-2</v>
      </c>
      <c r="BK27" s="40"/>
      <c r="BL27" s="6"/>
      <c r="BM27" s="47">
        <f>AZ27-(6%+2.5%+3%+1%+BG27)</f>
        <v>5.3308725804593171E-2</v>
      </c>
      <c r="BN27" s="40"/>
      <c r="BO27" s="6"/>
      <c r="BP27" s="47">
        <f>BA27-(8%+2.5%+3%+1%+BG27)</f>
        <v>5.0421054552963224E-2</v>
      </c>
      <c r="BQ27" s="40"/>
      <c r="BR27" s="35"/>
      <c r="BS27" s="38">
        <f>Q27/FM27*2</f>
        <v>4.9993968119063897E-4</v>
      </c>
      <c r="BT27" s="6">
        <f t="shared" si="24"/>
        <v>3.7430834327872413E-2</v>
      </c>
      <c r="BU27" s="39">
        <f>EU27/E27</f>
        <v>2.0625004747929273E-2</v>
      </c>
      <c r="BV27" s="6">
        <f t="shared" si="25"/>
        <v>0.14168702364059732</v>
      </c>
      <c r="BW27" s="6">
        <f t="shared" si="26"/>
        <v>0.74596028090377431</v>
      </c>
      <c r="BX27" s="40">
        <f t="shared" si="27"/>
        <v>0.80380281548483135</v>
      </c>
      <c r="BY27" s="35"/>
      <c r="BZ27" s="34">
        <v>5.48</v>
      </c>
      <c r="CA27" s="35">
        <v>230.416</v>
      </c>
      <c r="CB27" s="36">
        <f t="shared" si="28"/>
        <v>235.89599999999999</v>
      </c>
      <c r="CC27" s="32">
        <v>2764.3629999999998</v>
      </c>
      <c r="CD27" s="35">
        <v>14.707000000000001</v>
      </c>
      <c r="CE27" s="35">
        <v>4.1429999999999998</v>
      </c>
      <c r="CF27" s="36">
        <f t="shared" si="29"/>
        <v>2745.5129999999999</v>
      </c>
      <c r="CG27" s="35">
        <v>276.67099999999999</v>
      </c>
      <c r="CH27" s="35">
        <v>90.759</v>
      </c>
      <c r="CI27" s="36">
        <f t="shared" si="30"/>
        <v>367.43</v>
      </c>
      <c r="CJ27" s="35">
        <v>5.2350000000000003</v>
      </c>
      <c r="CK27" s="35">
        <v>0</v>
      </c>
      <c r="CL27" s="35">
        <v>5.5019999999999998</v>
      </c>
      <c r="CM27" s="35">
        <v>4.0030000000000667</v>
      </c>
      <c r="CN27" s="36">
        <f t="shared" si="31"/>
        <v>3363.5790000000002</v>
      </c>
      <c r="CO27" s="35">
        <v>175.26400000000001</v>
      </c>
      <c r="CP27" s="32">
        <v>2201.9679999999998</v>
      </c>
      <c r="CQ27" s="36">
        <f t="shared" si="32"/>
        <v>2377.232</v>
      </c>
      <c r="CR27" s="35">
        <v>525.62900000000002</v>
      </c>
      <c r="CS27" s="35">
        <v>11.945000000000221</v>
      </c>
      <c r="CT27" s="36">
        <f t="shared" si="33"/>
        <v>537.5740000000003</v>
      </c>
      <c r="CU27" s="35">
        <v>65.222000000000008</v>
      </c>
      <c r="CV27" s="35">
        <v>383.55099999999999</v>
      </c>
      <c r="CW27" s="70">
        <f t="shared" si="34"/>
        <v>3363.5790000000006</v>
      </c>
      <c r="CX27" s="35"/>
      <c r="CY27" s="71">
        <v>512.56700000000001</v>
      </c>
      <c r="CZ27" s="35"/>
      <c r="DA27" s="31">
        <v>240</v>
      </c>
      <c r="DB27" s="32">
        <v>275</v>
      </c>
      <c r="DC27" s="32">
        <v>200</v>
      </c>
      <c r="DD27" s="32">
        <v>65</v>
      </c>
      <c r="DE27" s="32">
        <v>0</v>
      </c>
      <c r="DF27" s="33">
        <v>0</v>
      </c>
      <c r="DG27" s="32">
        <f t="shared" si="49"/>
        <v>780</v>
      </c>
      <c r="DH27" s="72">
        <f t="shared" si="35"/>
        <v>0.23189584665619567</v>
      </c>
      <c r="DI27" s="35"/>
      <c r="DJ27" s="64" t="s">
        <v>227</v>
      </c>
      <c r="DK27" s="58">
        <v>20</v>
      </c>
      <c r="DL27" s="73">
        <v>4</v>
      </c>
      <c r="DM27" s="74" t="s">
        <v>155</v>
      </c>
      <c r="DN27" s="61" t="s">
        <v>158</v>
      </c>
      <c r="DO27" s="72">
        <v>0.56902716925145469</v>
      </c>
      <c r="DP27" s="62"/>
      <c r="DQ27" s="31">
        <v>321.42500000000001</v>
      </c>
      <c r="DR27" s="32">
        <v>356.42500000000001</v>
      </c>
      <c r="DS27" s="33">
        <v>386.42500000000001</v>
      </c>
      <c r="DT27" s="32"/>
      <c r="DU27" s="64">
        <f t="shared" si="36"/>
        <v>1707.4225000000001</v>
      </c>
      <c r="DV27" s="32">
        <v>1661.723</v>
      </c>
      <c r="DW27" s="33">
        <v>1753.1220000000001</v>
      </c>
      <c r="DX27" s="32"/>
      <c r="DY27" s="31">
        <v>300.04899999999998</v>
      </c>
      <c r="DZ27" s="32">
        <v>32.476999999999997</v>
      </c>
      <c r="EA27" s="32">
        <v>134.017</v>
      </c>
      <c r="EB27" s="32">
        <v>31.317</v>
      </c>
      <c r="EC27" s="32">
        <v>147.02199999999999</v>
      </c>
      <c r="ED27" s="32">
        <v>10.321999999999999</v>
      </c>
      <c r="EE27" s="32">
        <v>74.242000000000189</v>
      </c>
      <c r="EF27" s="32">
        <v>2007.1610000000001</v>
      </c>
      <c r="EG27" s="75">
        <f t="shared" si="50"/>
        <v>2736.607</v>
      </c>
      <c r="EH27" s="58"/>
      <c r="EI27" s="47">
        <f t="shared" si="51"/>
        <v>0.10964270719178895</v>
      </c>
      <c r="EJ27" s="6">
        <f t="shared" si="51"/>
        <v>1.1867615627673245E-2</v>
      </c>
      <c r="EK27" s="6">
        <f t="shared" si="51"/>
        <v>4.8971956879449621E-2</v>
      </c>
      <c r="EL27" s="6">
        <f t="shared" si="51"/>
        <v>1.1443733060684271E-2</v>
      </c>
      <c r="EM27" s="6">
        <f t="shared" si="51"/>
        <v>5.3724192037804479E-2</v>
      </c>
      <c r="EN27" s="6">
        <f t="shared" si="51"/>
        <v>3.7718240141898342E-3</v>
      </c>
      <c r="EO27" s="6">
        <f t="shared" si="51"/>
        <v>2.712921511930657E-2</v>
      </c>
      <c r="EP27" s="6">
        <f t="shared" si="51"/>
        <v>0.73344875606910309</v>
      </c>
      <c r="EQ27" s="72">
        <f t="shared" si="52"/>
        <v>1</v>
      </c>
      <c r="ER27" s="58"/>
      <c r="ES27" s="34">
        <v>11.834</v>
      </c>
      <c r="ET27" s="35">
        <v>45.180999999999997</v>
      </c>
      <c r="EU27" s="70">
        <f t="shared" si="38"/>
        <v>57.015000000000001</v>
      </c>
      <c r="EW27" s="34">
        <f>CD27</f>
        <v>14.707000000000001</v>
      </c>
      <c r="EX27" s="35">
        <f>CE27</f>
        <v>4.1429999999999998</v>
      </c>
      <c r="EY27" s="70">
        <f t="shared" si="39"/>
        <v>18.850000000000001</v>
      </c>
      <c r="FA27" s="31">
        <f>FE27*E27</f>
        <v>2062.105</v>
      </c>
      <c r="FB27" s="32">
        <f>E27*FF27</f>
        <v>702.2579999999997</v>
      </c>
      <c r="FC27" s="33">
        <f t="shared" si="40"/>
        <v>2764.3629999999998</v>
      </c>
      <c r="FE27" s="47">
        <v>0.74596028090377431</v>
      </c>
      <c r="FF27" s="6">
        <v>0.25403971909622569</v>
      </c>
      <c r="FG27" s="40">
        <f t="shared" si="41"/>
        <v>1</v>
      </c>
      <c r="FH27" s="58"/>
      <c r="FI27" s="64">
        <f t="shared" si="42"/>
        <v>370.66149999999999</v>
      </c>
      <c r="FJ27" s="32">
        <v>357.77199999999999</v>
      </c>
      <c r="FK27" s="33">
        <f>CV27</f>
        <v>383.55099999999999</v>
      </c>
      <c r="FM27" s="64">
        <f t="shared" si="43"/>
        <v>2760.3329999999996</v>
      </c>
      <c r="FN27" s="32">
        <v>2756.3029999999999</v>
      </c>
      <c r="FO27" s="33">
        <f>CC27</f>
        <v>2764.3629999999998</v>
      </c>
      <c r="FQ27" s="64">
        <f t="shared" si="44"/>
        <v>739.28250000000003</v>
      </c>
      <c r="FR27" s="32">
        <v>663.58</v>
      </c>
      <c r="FS27" s="33">
        <v>814.98500000000001</v>
      </c>
      <c r="FU27" s="64">
        <f t="shared" si="45"/>
        <v>3499.6154999999999</v>
      </c>
      <c r="FV27" s="58">
        <f t="shared" si="46"/>
        <v>3419.8829999999998</v>
      </c>
      <c r="FW27" s="73">
        <f t="shared" si="46"/>
        <v>3579.348</v>
      </c>
      <c r="FY27" s="64">
        <f t="shared" si="47"/>
        <v>2145.4579999999996</v>
      </c>
      <c r="FZ27" s="32">
        <v>2088.9479999999999</v>
      </c>
      <c r="GA27" s="33">
        <f>G27</f>
        <v>2201.9679999999998</v>
      </c>
      <c r="GB27" s="32"/>
      <c r="GC27" s="64">
        <f t="shared" si="48"/>
        <v>3325.2280000000001</v>
      </c>
      <c r="GD27" s="32">
        <v>3286.877</v>
      </c>
      <c r="GE27" s="33">
        <f>C27</f>
        <v>3363.5790000000002</v>
      </c>
      <c r="GF27" s="32"/>
      <c r="GG27" s="76">
        <f>DW27/C27</f>
        <v>0.52120732113026036</v>
      </c>
      <c r="GH27" s="66"/>
    </row>
    <row r="28" spans="1:190" x14ac:dyDescent="0.2">
      <c r="A28" s="1"/>
      <c r="B28" s="77" t="s">
        <v>181</v>
      </c>
      <c r="C28" s="31">
        <v>7585.3109999999997</v>
      </c>
      <c r="D28" s="32">
        <v>7253.424</v>
      </c>
      <c r="E28" s="32">
        <v>5754.8420000000006</v>
      </c>
      <c r="F28" s="32">
        <v>672.49699999999996</v>
      </c>
      <c r="G28" s="32">
        <v>4833.0659999999998</v>
      </c>
      <c r="H28" s="32">
        <f t="shared" si="0"/>
        <v>8257.8079999999991</v>
      </c>
      <c r="I28" s="33">
        <f t="shared" si="1"/>
        <v>6427.3390000000009</v>
      </c>
      <c r="J28" s="32"/>
      <c r="K28" s="34">
        <v>60.344000000000001</v>
      </c>
      <c r="L28" s="35">
        <v>17.497</v>
      </c>
      <c r="M28" s="35">
        <v>0.49399999999999999</v>
      </c>
      <c r="N28" s="36">
        <f t="shared" si="2"/>
        <v>78.335000000000008</v>
      </c>
      <c r="O28" s="35">
        <v>36.912000000000006</v>
      </c>
      <c r="P28" s="36">
        <f t="shared" si="3"/>
        <v>41.423000000000002</v>
      </c>
      <c r="Q28" s="35">
        <v>5.6780000000000008</v>
      </c>
      <c r="R28" s="36">
        <f t="shared" si="4"/>
        <v>35.745000000000005</v>
      </c>
      <c r="S28" s="35">
        <v>6.2759999999999998</v>
      </c>
      <c r="T28" s="35">
        <v>-1.006</v>
      </c>
      <c r="U28" s="35">
        <v>-2</v>
      </c>
      <c r="V28" s="36">
        <f t="shared" si="5"/>
        <v>39.015000000000001</v>
      </c>
      <c r="W28" s="35">
        <v>8.4</v>
      </c>
      <c r="X28" s="37">
        <f t="shared" si="6"/>
        <v>30.615000000000002</v>
      </c>
      <c r="Y28" s="35"/>
      <c r="Z28" s="38">
        <f t="shared" si="7"/>
        <v>1.6638762603702749E-2</v>
      </c>
      <c r="AA28" s="39">
        <f t="shared" si="8"/>
        <v>4.824480135174781E-3</v>
      </c>
      <c r="AB28" s="6">
        <f t="shared" si="9"/>
        <v>0.44150469469529341</v>
      </c>
      <c r="AC28" s="6">
        <f t="shared" si="10"/>
        <v>0.43625533323090382</v>
      </c>
      <c r="AD28" s="6">
        <f t="shared" si="11"/>
        <v>0.4712069955958384</v>
      </c>
      <c r="AE28" s="39">
        <f t="shared" si="12"/>
        <v>1.0177813953796168E-2</v>
      </c>
      <c r="AF28" s="39">
        <f t="shared" si="13"/>
        <v>8.4415305102803866E-3</v>
      </c>
      <c r="AG28" s="39">
        <f>X28/DU28*2</f>
        <v>1.672859406589804E-2</v>
      </c>
      <c r="AH28" s="39">
        <f>(P28+S28+T28)/DU28*2</f>
        <v>2.5513906343915631E-2</v>
      </c>
      <c r="AI28" s="39">
        <f>R28/DU28*2</f>
        <v>1.953171957816513E-2</v>
      </c>
      <c r="AJ28" s="40">
        <f>X28/FI28*2</f>
        <v>9.7096462155690538E-2</v>
      </c>
      <c r="AK28" s="41"/>
      <c r="AL28" s="47">
        <f t="shared" si="14"/>
        <v>3.1078693799741361E-2</v>
      </c>
      <c r="AM28" s="6">
        <f t="shared" si="15"/>
        <v>2.2014692256552268E-2</v>
      </c>
      <c r="AN28" s="40">
        <f t="shared" si="16"/>
        <v>9.3791387206368509E-2</v>
      </c>
      <c r="AO28" s="35"/>
      <c r="AP28" s="47">
        <f t="shared" si="17"/>
        <v>0.83982601086180986</v>
      </c>
      <c r="AQ28" s="6">
        <f t="shared" si="18"/>
        <v>0.70626324042827637</v>
      </c>
      <c r="AR28" s="6">
        <f t="shared" si="19"/>
        <v>5.0738460163334095E-2</v>
      </c>
      <c r="AS28" s="6">
        <f t="shared" si="20"/>
        <v>0.21425858478314208</v>
      </c>
      <c r="AT28" s="68">
        <v>2.2176</v>
      </c>
      <c r="AU28" s="69">
        <v>1.43</v>
      </c>
      <c r="AV28" s="35"/>
      <c r="AW28" s="47">
        <f>FK28/C28</f>
        <v>8.7522185972335215E-2</v>
      </c>
      <c r="AX28" s="6">
        <v>8.9800000000000005E-2</v>
      </c>
      <c r="AY28" s="6">
        <f t="shared" si="21"/>
        <v>0.16415218801362746</v>
      </c>
      <c r="AZ28" s="6">
        <f t="shared" si="22"/>
        <v>0.18383140109699805</v>
      </c>
      <c r="BA28" s="40">
        <f t="shared" si="23"/>
        <v>0.21007035187482551</v>
      </c>
      <c r="BB28" s="6"/>
      <c r="BC28" s="47">
        <v>0.16239999999999999</v>
      </c>
      <c r="BD28" s="6">
        <v>0.18190000000000001</v>
      </c>
      <c r="BE28" s="40">
        <v>0.2077</v>
      </c>
      <c r="BF28" s="6"/>
      <c r="BG28" s="47"/>
      <c r="BH28" s="40">
        <v>3.2000000000000001E-2</v>
      </c>
      <c r="BI28" s="6"/>
      <c r="BJ28" s="47"/>
      <c r="BK28" s="40">
        <f>BC28-(4.5%+2.5%+3%+1%+BH28)</f>
        <v>2.0399999999999974E-2</v>
      </c>
      <c r="BL28" s="6"/>
      <c r="BM28" s="47"/>
      <c r="BN28" s="40">
        <f>BD28-(6%+2.5%+3%+1%+BH28)</f>
        <v>2.4900000000000033E-2</v>
      </c>
      <c r="BO28" s="6"/>
      <c r="BP28" s="47"/>
      <c r="BQ28" s="40">
        <f>BE28-(8%+2.5%+3%+1%+BH28)</f>
        <v>3.0699999999999977E-2</v>
      </c>
      <c r="BR28" s="35"/>
      <c r="BS28" s="38">
        <f>Q28/FM28*2</f>
        <v>2.0034893459214189E-3</v>
      </c>
      <c r="BT28" s="6">
        <f t="shared" si="24"/>
        <v>0.12160280984301718</v>
      </c>
      <c r="BU28" s="39">
        <f>EU28/E28</f>
        <v>3.2684650595098869E-2</v>
      </c>
      <c r="BV28" s="6">
        <f t="shared" si="25"/>
        <v>0.25992430073529721</v>
      </c>
      <c r="BW28" s="6">
        <f t="shared" si="26"/>
        <v>0.70788494280120973</v>
      </c>
      <c r="BX28" s="40">
        <f t="shared" si="27"/>
        <v>0.7384491466841876</v>
      </c>
      <c r="BY28" s="35"/>
      <c r="BZ28" s="34">
        <v>11.249000000000001</v>
      </c>
      <c r="CA28" s="35">
        <v>420.72899999999998</v>
      </c>
      <c r="CB28" s="36">
        <f t="shared" si="28"/>
        <v>431.97800000000001</v>
      </c>
      <c r="CC28" s="32">
        <v>5754.8420000000006</v>
      </c>
      <c r="CD28" s="35">
        <v>47.929000000000002</v>
      </c>
      <c r="CE28" s="35">
        <v>11.840999999999999</v>
      </c>
      <c r="CF28" s="36">
        <f t="shared" si="29"/>
        <v>5695.0720000000001</v>
      </c>
      <c r="CG28" s="35">
        <v>1193.24</v>
      </c>
      <c r="CH28" s="35">
        <v>172.315</v>
      </c>
      <c r="CI28" s="36">
        <f t="shared" si="30"/>
        <v>1365.5550000000001</v>
      </c>
      <c r="CJ28" s="35">
        <v>15.62</v>
      </c>
      <c r="CK28" s="35">
        <v>0</v>
      </c>
      <c r="CL28" s="35">
        <v>52.127000000000002</v>
      </c>
      <c r="CM28" s="35">
        <v>24.958999999999442</v>
      </c>
      <c r="CN28" s="36">
        <f t="shared" si="31"/>
        <v>7585.3110000000006</v>
      </c>
      <c r="CO28" s="35">
        <v>152.22800000000001</v>
      </c>
      <c r="CP28" s="32">
        <v>4833.0659999999998</v>
      </c>
      <c r="CQ28" s="36">
        <f t="shared" si="32"/>
        <v>4985.2939999999999</v>
      </c>
      <c r="CR28" s="35">
        <v>1682.35</v>
      </c>
      <c r="CS28" s="35">
        <v>78.27699999999993</v>
      </c>
      <c r="CT28" s="36">
        <f t="shared" si="33"/>
        <v>1760.627</v>
      </c>
      <c r="CU28" s="35">
        <v>175.50700000000001</v>
      </c>
      <c r="CV28" s="35">
        <v>663.88299999999992</v>
      </c>
      <c r="CW28" s="70">
        <f t="shared" si="34"/>
        <v>7585.3109999999997</v>
      </c>
      <c r="CX28" s="35"/>
      <c r="CY28" s="71">
        <v>1625.2180000000001</v>
      </c>
      <c r="CZ28" s="35"/>
      <c r="DA28" s="31">
        <v>225</v>
      </c>
      <c r="DB28" s="32">
        <v>525</v>
      </c>
      <c r="DC28" s="32">
        <v>250</v>
      </c>
      <c r="DD28" s="32">
        <v>450</v>
      </c>
      <c r="DE28" s="32">
        <v>300</v>
      </c>
      <c r="DF28" s="33">
        <v>0</v>
      </c>
      <c r="DG28" s="32">
        <f t="shared" si="49"/>
        <v>1750</v>
      </c>
      <c r="DH28" s="72">
        <f t="shared" si="35"/>
        <v>0.23070906387358409</v>
      </c>
      <c r="DI28" s="35"/>
      <c r="DJ28" s="64" t="s">
        <v>227</v>
      </c>
      <c r="DK28" s="58">
        <v>33.799999999999997</v>
      </c>
      <c r="DL28" s="73">
        <v>4</v>
      </c>
      <c r="DM28" s="74" t="s">
        <v>155</v>
      </c>
      <c r="DN28" s="61" t="s">
        <v>156</v>
      </c>
      <c r="DO28" s="72">
        <v>0.16382280245476777</v>
      </c>
      <c r="DP28" s="62"/>
      <c r="DQ28" s="31">
        <v>625.60500000000002</v>
      </c>
      <c r="DR28" s="32">
        <v>700.60500000000002</v>
      </c>
      <c r="DS28" s="33">
        <v>800.60500000000002</v>
      </c>
      <c r="DT28" s="32"/>
      <c r="DU28" s="64">
        <f t="shared" si="36"/>
        <v>3660.2</v>
      </c>
      <c r="DV28" s="32">
        <v>3509.2719999999999</v>
      </c>
      <c r="DW28" s="33">
        <v>3811.1280000000002</v>
      </c>
      <c r="DX28" s="32"/>
      <c r="DY28" s="31">
        <v>138.172</v>
      </c>
      <c r="DZ28" s="32">
        <v>135.01300000000001</v>
      </c>
      <c r="EA28" s="32">
        <v>478.33499999999998</v>
      </c>
      <c r="EB28" s="32">
        <v>132.30000000000001</v>
      </c>
      <c r="EC28" s="32">
        <v>616.86199999999997</v>
      </c>
      <c r="ED28" s="32">
        <v>49.655000000000001</v>
      </c>
      <c r="EE28" s="32">
        <v>127.1220000000003</v>
      </c>
      <c r="EF28" s="32">
        <v>4073.7330000000002</v>
      </c>
      <c r="EG28" s="75">
        <f t="shared" si="50"/>
        <v>5751.192</v>
      </c>
      <c r="EH28" s="58"/>
      <c r="EI28" s="47">
        <f t="shared" si="51"/>
        <v>2.4024932570500167E-2</v>
      </c>
      <c r="EJ28" s="6">
        <f t="shared" si="51"/>
        <v>2.3475655133753142E-2</v>
      </c>
      <c r="EK28" s="6">
        <f t="shared" si="51"/>
        <v>8.3171453848176161E-2</v>
      </c>
      <c r="EL28" s="6">
        <f t="shared" si="51"/>
        <v>2.3003926838123297E-2</v>
      </c>
      <c r="EM28" s="6">
        <f t="shared" si="51"/>
        <v>0.10725811275297364</v>
      </c>
      <c r="EN28" s="6">
        <f t="shared" si="51"/>
        <v>8.6338623367121121E-3</v>
      </c>
      <c r="EO28" s="6">
        <f t="shared" si="51"/>
        <v>2.2103591742372763E-2</v>
      </c>
      <c r="EP28" s="6">
        <f t="shared" si="51"/>
        <v>0.70832846477738876</v>
      </c>
      <c r="EQ28" s="72">
        <f t="shared" si="52"/>
        <v>1</v>
      </c>
      <c r="ER28" s="58"/>
      <c r="ES28" s="34">
        <v>166.238</v>
      </c>
      <c r="ET28" s="35">
        <v>21.856999999999999</v>
      </c>
      <c r="EU28" s="70">
        <f t="shared" si="38"/>
        <v>188.095</v>
      </c>
      <c r="EW28" s="34">
        <f>CD28</f>
        <v>47.929000000000002</v>
      </c>
      <c r="EX28" s="35">
        <f>CE28</f>
        <v>11.840999999999999</v>
      </c>
      <c r="EY28" s="70">
        <f t="shared" si="39"/>
        <v>59.77</v>
      </c>
      <c r="FA28" s="31">
        <f>FE28*E28</f>
        <v>4073.7659999999996</v>
      </c>
      <c r="FB28" s="32">
        <f>E28*FF28</f>
        <v>1681.0760000000007</v>
      </c>
      <c r="FC28" s="33">
        <f t="shared" si="40"/>
        <v>5754.8420000000006</v>
      </c>
      <c r="FE28" s="47">
        <v>0.70788494280120973</v>
      </c>
      <c r="FF28" s="6">
        <v>0.29211505719879027</v>
      </c>
      <c r="FG28" s="40">
        <f t="shared" si="41"/>
        <v>1</v>
      </c>
      <c r="FH28" s="58"/>
      <c r="FI28" s="64">
        <f t="shared" si="42"/>
        <v>630.6099999999999</v>
      </c>
      <c r="FJ28" s="32">
        <v>597.33699999999999</v>
      </c>
      <c r="FK28" s="33">
        <f>CV28</f>
        <v>663.88299999999992</v>
      </c>
      <c r="FM28" s="64">
        <f t="shared" si="43"/>
        <v>5668.1110000000008</v>
      </c>
      <c r="FN28" s="32">
        <v>5581.38</v>
      </c>
      <c r="FO28" s="33">
        <f>CC28</f>
        <v>5754.8420000000006</v>
      </c>
      <c r="FQ28" s="64">
        <f t="shared" si="44"/>
        <v>690.00399999999991</v>
      </c>
      <c r="FR28" s="32">
        <v>707.51099999999997</v>
      </c>
      <c r="FS28" s="33">
        <v>672.49699999999996</v>
      </c>
      <c r="FU28" s="64">
        <f t="shared" si="45"/>
        <v>6358.1149999999998</v>
      </c>
      <c r="FV28" s="58">
        <f t="shared" si="46"/>
        <v>6288.8909999999996</v>
      </c>
      <c r="FW28" s="73">
        <f t="shared" si="46"/>
        <v>6427.3390000000009</v>
      </c>
      <c r="FY28" s="64">
        <f t="shared" si="47"/>
        <v>4625.8510000000006</v>
      </c>
      <c r="FZ28" s="32">
        <v>4418.6360000000004</v>
      </c>
      <c r="GA28" s="33">
        <f>G28</f>
        <v>4833.0659999999998</v>
      </c>
      <c r="GB28" s="32"/>
      <c r="GC28" s="64">
        <f t="shared" si="48"/>
        <v>7253.424</v>
      </c>
      <c r="GD28" s="32">
        <v>6921.5370000000003</v>
      </c>
      <c r="GE28" s="33">
        <f>C28</f>
        <v>7585.3109999999997</v>
      </c>
      <c r="GF28" s="32"/>
      <c r="GG28" s="76">
        <f>DW28/C28</f>
        <v>0.50243529896137418</v>
      </c>
      <c r="GH28" s="66"/>
    </row>
    <row r="29" spans="1:190" x14ac:dyDescent="0.2">
      <c r="A29" s="1"/>
      <c r="B29" s="77" t="s">
        <v>182</v>
      </c>
      <c r="C29" s="31">
        <v>11093.007</v>
      </c>
      <c r="D29" s="32">
        <v>10683.8925</v>
      </c>
      <c r="E29" s="32">
        <v>8465.0370000000003</v>
      </c>
      <c r="F29" s="32">
        <v>6635.6009999999997</v>
      </c>
      <c r="G29" s="32">
        <v>8342.2029999999995</v>
      </c>
      <c r="H29" s="32">
        <f t="shared" si="0"/>
        <v>17728.608</v>
      </c>
      <c r="I29" s="33">
        <f t="shared" si="1"/>
        <v>15100.637999999999</v>
      </c>
      <c r="J29" s="32"/>
      <c r="K29" s="34">
        <v>71.75</v>
      </c>
      <c r="L29" s="35">
        <v>38.273000000000003</v>
      </c>
      <c r="M29" s="35">
        <v>3.6999999999999998E-2</v>
      </c>
      <c r="N29" s="36">
        <f t="shared" si="2"/>
        <v>110.06</v>
      </c>
      <c r="O29" s="35">
        <v>60.661000000000001</v>
      </c>
      <c r="P29" s="36">
        <f t="shared" si="3"/>
        <v>49.399000000000001</v>
      </c>
      <c r="Q29" s="35">
        <v>0.70500000000000007</v>
      </c>
      <c r="R29" s="36">
        <f t="shared" si="4"/>
        <v>48.694000000000003</v>
      </c>
      <c r="S29" s="35">
        <v>23.497</v>
      </c>
      <c r="T29" s="35">
        <v>-1.8169999999999999</v>
      </c>
      <c r="U29" s="35">
        <v>0</v>
      </c>
      <c r="V29" s="36">
        <f t="shared" si="5"/>
        <v>70.374000000000009</v>
      </c>
      <c r="W29" s="35">
        <v>12.515000000000001</v>
      </c>
      <c r="X29" s="37">
        <f t="shared" si="6"/>
        <v>57.859000000000009</v>
      </c>
      <c r="Y29" s="35"/>
      <c r="Z29" s="38">
        <f t="shared" si="7"/>
        <v>1.3431434282963816E-2</v>
      </c>
      <c r="AA29" s="39">
        <f t="shared" si="8"/>
        <v>7.1646172029529503E-3</v>
      </c>
      <c r="AB29" s="6">
        <f t="shared" si="9"/>
        <v>0.46045999696371637</v>
      </c>
      <c r="AC29" s="6">
        <f t="shared" si="10"/>
        <v>0.45419558690297024</v>
      </c>
      <c r="AD29" s="6">
        <f t="shared" si="11"/>
        <v>0.55116300199890966</v>
      </c>
      <c r="AE29" s="39">
        <f t="shared" si="12"/>
        <v>1.1355599094618371E-2</v>
      </c>
      <c r="AF29" s="39">
        <f t="shared" si="13"/>
        <v>1.0831071166243952E-2</v>
      </c>
      <c r="AG29" s="39">
        <f>X29/DU29*2</f>
        <v>2.6876485873575214E-2</v>
      </c>
      <c r="AH29" s="39">
        <f>(P29+S29+T29)/DU29*2</f>
        <v>3.3017399875695269E-2</v>
      </c>
      <c r="AI29" s="39">
        <f>R29/DU29*2</f>
        <v>2.2619188080123601E-2</v>
      </c>
      <c r="AJ29" s="40">
        <f>X29/FI29*2</f>
        <v>9.7945164318295141E-2</v>
      </c>
      <c r="AK29" s="41"/>
      <c r="AL29" s="47">
        <f t="shared" si="14"/>
        <v>8.9416439550392843E-2</v>
      </c>
      <c r="AM29" s="6">
        <f t="shared" si="15"/>
        <v>8.1665364783394839E-2</v>
      </c>
      <c r="AN29" s="40">
        <f t="shared" si="16"/>
        <v>9.7633737140090215E-2</v>
      </c>
      <c r="AO29" s="35"/>
      <c r="AP29" s="47">
        <f t="shared" si="17"/>
        <v>0.98548925421117461</v>
      </c>
      <c r="AQ29" s="6">
        <f t="shared" si="18"/>
        <v>0.85178304423241935</v>
      </c>
      <c r="AR29" s="6">
        <f t="shared" si="19"/>
        <v>-5.251849205540033E-2</v>
      </c>
      <c r="AS29" s="6">
        <f t="shared" si="20"/>
        <v>0.18337651819745537</v>
      </c>
      <c r="AT29" s="68">
        <v>1.83</v>
      </c>
      <c r="AU29" s="69">
        <v>1.47</v>
      </c>
      <c r="AV29" s="35"/>
      <c r="AW29" s="47">
        <f>FK29/C29</f>
        <v>0.11010585317398609</v>
      </c>
      <c r="AX29" s="6">
        <v>8.0500000000000002E-2</v>
      </c>
      <c r="AY29" s="6">
        <f t="shared" si="21"/>
        <v>0.17347578665720775</v>
      </c>
      <c r="AZ29" s="6">
        <f t="shared" si="22"/>
        <v>0.18989755009185241</v>
      </c>
      <c r="BA29" s="40">
        <f t="shared" si="23"/>
        <v>0.20631931352649707</v>
      </c>
      <c r="BB29" s="6"/>
      <c r="BC29" s="47">
        <v>0.16089999999999999</v>
      </c>
      <c r="BD29" s="6">
        <v>0.17699999999999999</v>
      </c>
      <c r="BE29" s="40">
        <v>0.1946</v>
      </c>
      <c r="BF29" s="6"/>
      <c r="BG29" s="47"/>
      <c r="BH29" s="40">
        <v>1.2999999999999999E-2</v>
      </c>
      <c r="BI29" s="6"/>
      <c r="BJ29" s="47"/>
      <c r="BK29" s="40">
        <f>BC29-(4.5%+2.5%+3%+1%+BH29)</f>
        <v>3.7899999999999989E-2</v>
      </c>
      <c r="BL29" s="6"/>
      <c r="BM29" s="47"/>
      <c r="BN29" s="40">
        <f>BD29-(6%+2.5%+3%+1%+BH29)</f>
        <v>3.9000000000000007E-2</v>
      </c>
      <c r="BO29" s="6"/>
      <c r="BP29" s="47"/>
      <c r="BQ29" s="40">
        <f>BE29-(8%+2.5%+3%+1%+BH29)</f>
        <v>3.6599999999999966E-2</v>
      </c>
      <c r="BR29" s="35"/>
      <c r="BS29" s="38">
        <f>Q29/FM29*2</f>
        <v>1.7369573902178257E-4</v>
      </c>
      <c r="BT29" s="6">
        <f t="shared" si="24"/>
        <v>9.9185413413244421E-3</v>
      </c>
      <c r="BU29" s="39">
        <f>EU29/E29</f>
        <v>4.5410315394959289E-3</v>
      </c>
      <c r="BV29" s="6">
        <f t="shared" si="25"/>
        <v>3.1202818319073979E-2</v>
      </c>
      <c r="BW29" s="6">
        <f t="shared" si="26"/>
        <v>0.96960509446089838</v>
      </c>
      <c r="BX29" s="40">
        <f t="shared" si="27"/>
        <v>0.98296138216146911</v>
      </c>
      <c r="BY29" s="35"/>
      <c r="BZ29" s="34">
        <v>2.899</v>
      </c>
      <c r="CA29" s="35">
        <v>377.58300000000003</v>
      </c>
      <c r="CB29" s="36">
        <f t="shared" si="28"/>
        <v>380.48200000000003</v>
      </c>
      <c r="CC29" s="32">
        <v>8465.0370000000003</v>
      </c>
      <c r="CD29" s="35">
        <v>4.577</v>
      </c>
      <c r="CE29" s="35">
        <v>5.9580000000000002</v>
      </c>
      <c r="CF29" s="36">
        <f t="shared" si="29"/>
        <v>8454.5020000000004</v>
      </c>
      <c r="CG29" s="35">
        <v>1640.903</v>
      </c>
      <c r="CH29" s="35">
        <v>581.17599999999993</v>
      </c>
      <c r="CI29" s="36">
        <f t="shared" si="30"/>
        <v>2222.0789999999997</v>
      </c>
      <c r="CJ29" s="35">
        <v>0</v>
      </c>
      <c r="CK29" s="35">
        <v>0</v>
      </c>
      <c r="CL29" s="35">
        <v>7.867</v>
      </c>
      <c r="CM29" s="35">
        <v>28.076999999999504</v>
      </c>
      <c r="CN29" s="36">
        <f t="shared" si="31"/>
        <v>11093.007</v>
      </c>
      <c r="CO29" s="35">
        <v>1.431</v>
      </c>
      <c r="CP29" s="32">
        <v>8342.2029999999995</v>
      </c>
      <c r="CQ29" s="36">
        <f t="shared" si="32"/>
        <v>8343.634</v>
      </c>
      <c r="CR29" s="35">
        <v>1299.712</v>
      </c>
      <c r="CS29" s="35">
        <v>77.789999999999736</v>
      </c>
      <c r="CT29" s="36">
        <f t="shared" si="33"/>
        <v>1377.5019999999997</v>
      </c>
      <c r="CU29" s="35">
        <v>150.46600000000001</v>
      </c>
      <c r="CV29" s="35">
        <v>1221.405</v>
      </c>
      <c r="CW29" s="70">
        <f t="shared" si="34"/>
        <v>11093.007000000001</v>
      </c>
      <c r="CX29" s="35"/>
      <c r="CY29" s="71">
        <v>2034.1970000000001</v>
      </c>
      <c r="CZ29" s="35"/>
      <c r="DA29" s="31">
        <v>137</v>
      </c>
      <c r="DB29" s="32">
        <v>300</v>
      </c>
      <c r="DC29" s="32">
        <v>375</v>
      </c>
      <c r="DD29" s="32">
        <v>375</v>
      </c>
      <c r="DE29" s="32">
        <v>175</v>
      </c>
      <c r="DF29" s="33">
        <v>0</v>
      </c>
      <c r="DG29" s="32">
        <f t="shared" si="49"/>
        <v>1362</v>
      </c>
      <c r="DH29" s="72">
        <f t="shared" si="35"/>
        <v>0.1227800541368089</v>
      </c>
      <c r="DI29" s="35"/>
      <c r="DJ29" s="64" t="s">
        <v>232</v>
      </c>
      <c r="DK29" s="58">
        <v>64.3</v>
      </c>
      <c r="DL29" s="73">
        <v>8</v>
      </c>
      <c r="DM29" s="74" t="s">
        <v>155</v>
      </c>
      <c r="DN29" s="61" t="s">
        <v>158</v>
      </c>
      <c r="DO29" s="72">
        <v>0.11384290327614978</v>
      </c>
      <c r="DP29" s="62"/>
      <c r="DQ29" s="31">
        <v>792.28300000000002</v>
      </c>
      <c r="DR29" s="32">
        <v>867.28300000000002</v>
      </c>
      <c r="DS29" s="33">
        <v>942.28300000000002</v>
      </c>
      <c r="DT29" s="32"/>
      <c r="DU29" s="64">
        <f t="shared" si="36"/>
        <v>4305.5479999999998</v>
      </c>
      <c r="DV29" s="32">
        <v>4043.9859999999999</v>
      </c>
      <c r="DW29" s="33">
        <v>4567.1099999999997</v>
      </c>
      <c r="DX29" s="32"/>
      <c r="DY29" s="31">
        <v>0</v>
      </c>
      <c r="DZ29" s="32">
        <v>0</v>
      </c>
      <c r="EA29" s="32">
        <v>11.396000000000001</v>
      </c>
      <c r="EB29" s="32">
        <v>0</v>
      </c>
      <c r="EC29" s="32">
        <v>150.86500000000001</v>
      </c>
      <c r="ED29" s="32">
        <v>0</v>
      </c>
      <c r="EE29" s="32">
        <v>5.38799999999992</v>
      </c>
      <c r="EF29" s="32">
        <v>7962.4350000000004</v>
      </c>
      <c r="EG29" s="75">
        <f t="shared" si="50"/>
        <v>8130.0840000000007</v>
      </c>
      <c r="EH29" s="58"/>
      <c r="EI29" s="47">
        <f t="shared" si="51"/>
        <v>0</v>
      </c>
      <c r="EJ29" s="6">
        <f t="shared" si="51"/>
        <v>0</v>
      </c>
      <c r="EK29" s="6">
        <f t="shared" si="51"/>
        <v>1.4017075346330985E-3</v>
      </c>
      <c r="EL29" s="6">
        <f t="shared" si="51"/>
        <v>0</v>
      </c>
      <c r="EM29" s="6">
        <f t="shared" si="51"/>
        <v>1.8556388839278903E-2</v>
      </c>
      <c r="EN29" s="6">
        <f t="shared" si="51"/>
        <v>0</v>
      </c>
      <c r="EO29" s="6">
        <f t="shared" si="51"/>
        <v>6.6272377997569519E-4</v>
      </c>
      <c r="EP29" s="6">
        <f t="shared" si="51"/>
        <v>0.97937917984611222</v>
      </c>
      <c r="EQ29" s="72">
        <f t="shared" si="52"/>
        <v>0.99999999999999989</v>
      </c>
      <c r="ER29" s="58"/>
      <c r="ES29" s="34">
        <v>11.345000000000001</v>
      </c>
      <c r="ET29" s="35">
        <v>27.094999999999999</v>
      </c>
      <c r="EU29" s="70">
        <f t="shared" si="38"/>
        <v>38.44</v>
      </c>
      <c r="EW29" s="34">
        <f>CD29</f>
        <v>4.577</v>
      </c>
      <c r="EX29" s="35">
        <f>CE29</f>
        <v>5.9580000000000002</v>
      </c>
      <c r="EY29" s="70">
        <f t="shared" si="39"/>
        <v>10.535</v>
      </c>
      <c r="FA29" s="31">
        <f>FE29*E29</f>
        <v>8207.7430000000004</v>
      </c>
      <c r="FB29" s="32">
        <f>E29*FF29</f>
        <v>257.29400000000021</v>
      </c>
      <c r="FC29" s="33">
        <f t="shared" si="40"/>
        <v>8465.0370000000003</v>
      </c>
      <c r="FE29" s="47">
        <v>0.96960509446089838</v>
      </c>
      <c r="FF29" s="6">
        <v>3.0394905539101624E-2</v>
      </c>
      <c r="FG29" s="40">
        <f t="shared" si="41"/>
        <v>1</v>
      </c>
      <c r="FH29" s="58"/>
      <c r="FI29" s="64">
        <f t="shared" si="42"/>
        <v>1181.4569999999999</v>
      </c>
      <c r="FJ29" s="32">
        <v>1141.509</v>
      </c>
      <c r="FK29" s="33">
        <f>CV29</f>
        <v>1221.405</v>
      </c>
      <c r="FM29" s="64">
        <f t="shared" si="43"/>
        <v>8117.643</v>
      </c>
      <c r="FN29" s="32">
        <v>7770.2489999999998</v>
      </c>
      <c r="FO29" s="33">
        <f>CC29</f>
        <v>8465.0370000000003</v>
      </c>
      <c r="FQ29" s="64">
        <f t="shared" si="44"/>
        <v>6412.9485000000004</v>
      </c>
      <c r="FR29" s="32">
        <v>6190.2960000000003</v>
      </c>
      <c r="FS29" s="33">
        <v>6635.6009999999997</v>
      </c>
      <c r="FU29" s="64">
        <f t="shared" si="45"/>
        <v>14530.591499999999</v>
      </c>
      <c r="FV29" s="58">
        <f t="shared" si="46"/>
        <v>13960.545</v>
      </c>
      <c r="FW29" s="73">
        <f t="shared" si="46"/>
        <v>15100.637999999999</v>
      </c>
      <c r="FY29" s="64">
        <f t="shared" si="47"/>
        <v>7971.1864999999998</v>
      </c>
      <c r="FZ29" s="32">
        <v>7600.17</v>
      </c>
      <c r="GA29" s="33">
        <f>G29</f>
        <v>8342.2029999999995</v>
      </c>
      <c r="GB29" s="32"/>
      <c r="GC29" s="64">
        <f t="shared" si="48"/>
        <v>10683.8925</v>
      </c>
      <c r="GD29" s="32">
        <v>10274.778</v>
      </c>
      <c r="GE29" s="33">
        <f>C29</f>
        <v>11093.007</v>
      </c>
      <c r="GF29" s="32"/>
      <c r="GG29" s="76">
        <f>DW29/C29</f>
        <v>0.41171072911069106</v>
      </c>
      <c r="GH29" s="66"/>
    </row>
    <row r="30" spans="1:190" x14ac:dyDescent="0.2">
      <c r="A30" s="1"/>
      <c r="B30" s="77" t="s">
        <v>183</v>
      </c>
      <c r="C30" s="31">
        <v>15776.308999999999</v>
      </c>
      <c r="D30" s="32">
        <v>15334.090499999998</v>
      </c>
      <c r="E30" s="32">
        <v>12575.210999999999</v>
      </c>
      <c r="F30" s="32">
        <v>5435.2889999999998</v>
      </c>
      <c r="G30" s="32">
        <v>10194.624</v>
      </c>
      <c r="H30" s="32">
        <f t="shared" si="0"/>
        <v>21211.597999999998</v>
      </c>
      <c r="I30" s="33">
        <f t="shared" si="1"/>
        <v>18010.5</v>
      </c>
      <c r="J30" s="32"/>
      <c r="K30" s="34">
        <v>108.46199999999999</v>
      </c>
      <c r="L30" s="35">
        <v>42.603000000000002</v>
      </c>
      <c r="M30" s="35">
        <v>0.42899999999999999</v>
      </c>
      <c r="N30" s="36">
        <f t="shared" si="2"/>
        <v>151.494</v>
      </c>
      <c r="O30" s="35">
        <v>78.417000000000002</v>
      </c>
      <c r="P30" s="36">
        <f t="shared" si="3"/>
        <v>73.076999999999998</v>
      </c>
      <c r="Q30" s="35">
        <v>-8.2710000000000008</v>
      </c>
      <c r="R30" s="36">
        <f t="shared" si="4"/>
        <v>81.347999999999999</v>
      </c>
      <c r="S30" s="35">
        <v>28.000999999999998</v>
      </c>
      <c r="T30" s="35">
        <v>0.374</v>
      </c>
      <c r="U30" s="35">
        <v>-2</v>
      </c>
      <c r="V30" s="36">
        <f t="shared" si="5"/>
        <v>107.72299999999998</v>
      </c>
      <c r="W30" s="35">
        <v>20.791</v>
      </c>
      <c r="X30" s="37">
        <f t="shared" si="6"/>
        <v>86.931999999999988</v>
      </c>
      <c r="Y30" s="35"/>
      <c r="Z30" s="38">
        <f t="shared" si="7"/>
        <v>1.4146518830053859E-2</v>
      </c>
      <c r="AA30" s="39">
        <f t="shared" si="8"/>
        <v>5.5566386542455848E-3</v>
      </c>
      <c r="AB30" s="6">
        <f t="shared" si="9"/>
        <v>0.43596728730353757</v>
      </c>
      <c r="AC30" s="6">
        <f t="shared" si="10"/>
        <v>0.43687567898827268</v>
      </c>
      <c r="AD30" s="6">
        <f t="shared" si="11"/>
        <v>0.51762446037466836</v>
      </c>
      <c r="AE30" s="39">
        <f t="shared" si="12"/>
        <v>1.0227799294650048E-2</v>
      </c>
      <c r="AF30" s="39">
        <f t="shared" si="13"/>
        <v>1.1338396626783962E-2</v>
      </c>
      <c r="AG30" s="39">
        <f>X30/DU30*2</f>
        <v>2.3434872676734376E-2</v>
      </c>
      <c r="AH30" s="39">
        <f>(P30+S30+T30)/DU30*2</f>
        <v>2.7349131537294163E-2</v>
      </c>
      <c r="AI30" s="39">
        <f>R30/DU30*2</f>
        <v>2.1929554393169241E-2</v>
      </c>
      <c r="AJ30" s="40">
        <f>X30/FI30*2</f>
        <v>9.381438765343432E-2</v>
      </c>
      <c r="AK30" s="41"/>
      <c r="AL30" s="47">
        <f t="shared" si="14"/>
        <v>4.0999286254851088E-2</v>
      </c>
      <c r="AM30" s="6">
        <f t="shared" si="15"/>
        <v>4.3699728796272597E-2</v>
      </c>
      <c r="AN30" s="40">
        <f t="shared" si="16"/>
        <v>5.6214656427999901E-2</v>
      </c>
      <c r="AO30" s="35"/>
      <c r="AP30" s="47">
        <f t="shared" si="17"/>
        <v>0.81069208301952156</v>
      </c>
      <c r="AQ30" s="6">
        <f t="shared" si="18"/>
        <v>0.74206721273278531</v>
      </c>
      <c r="AR30" s="6">
        <f t="shared" si="19"/>
        <v>7.4573716830723807E-2</v>
      </c>
      <c r="AS30" s="6">
        <f t="shared" si="20"/>
        <v>0.150036298097356</v>
      </c>
      <c r="AT30" s="68">
        <v>2.0409000000000002</v>
      </c>
      <c r="AU30" s="69">
        <v>1.38</v>
      </c>
      <c r="AV30" s="35"/>
      <c r="AW30" s="47">
        <f>FK30/C30</f>
        <v>0.1209933197936222</v>
      </c>
      <c r="AX30" s="6">
        <v>9.6300000000000011E-2</v>
      </c>
      <c r="AY30" s="6">
        <f t="shared" si="21"/>
        <v>0.19321205763310784</v>
      </c>
      <c r="AZ30" s="6">
        <f t="shared" si="22"/>
        <v>0.20628600729160321</v>
      </c>
      <c r="BA30" s="40">
        <f t="shared" si="23"/>
        <v>0.23635609150614253</v>
      </c>
      <c r="BB30" s="6"/>
      <c r="BC30" s="47">
        <v>0.17929999999999999</v>
      </c>
      <c r="BD30" s="6">
        <v>0.193</v>
      </c>
      <c r="BE30" s="40">
        <v>0.22059999999999999</v>
      </c>
      <c r="BF30" s="6"/>
      <c r="BG30" s="47">
        <v>2.1999999999999999E-2</v>
      </c>
      <c r="BH30" s="40"/>
      <c r="BI30" s="6"/>
      <c r="BJ30" s="47">
        <f>AY30-(4.5%+2.5%+3%+1%+BG30)</f>
        <v>6.121205763310783E-2</v>
      </c>
      <c r="BK30" s="40"/>
      <c r="BL30" s="6"/>
      <c r="BM30" s="47">
        <f>AZ30-(6%+2.5%+3%+1%+BG30)</f>
        <v>5.9286007291603215E-2</v>
      </c>
      <c r="BN30" s="40"/>
      <c r="BO30" s="6"/>
      <c r="BP30" s="47">
        <f>BA30-(8%+2.5%+3%+1%+BG30)</f>
        <v>6.9356091506142525E-2</v>
      </c>
      <c r="BQ30" s="40"/>
      <c r="BR30" s="35"/>
      <c r="BS30" s="38">
        <f>Q30/FM30*2</f>
        <v>-1.3418695880735359E-3</v>
      </c>
      <c r="BT30" s="6">
        <f t="shared" si="24"/>
        <v>-8.1526239009580892E-2</v>
      </c>
      <c r="BU30" s="39">
        <f>EU30/E30</f>
        <v>6.8192096339377527E-3</v>
      </c>
      <c r="BV30" s="6">
        <f t="shared" si="25"/>
        <v>4.4164832323715097E-2</v>
      </c>
      <c r="BW30" s="6">
        <f t="shared" si="26"/>
        <v>0.66727707391947544</v>
      </c>
      <c r="BX30" s="40">
        <f t="shared" si="27"/>
        <v>0.76768768218539174</v>
      </c>
      <c r="BY30" s="35"/>
      <c r="BZ30" s="34">
        <v>77.623999999999995</v>
      </c>
      <c r="CA30" s="35">
        <v>800.97299999999996</v>
      </c>
      <c r="CB30" s="36">
        <f t="shared" si="28"/>
        <v>878.59699999999998</v>
      </c>
      <c r="CC30" s="32">
        <v>12575.210999999999</v>
      </c>
      <c r="CD30" s="35">
        <v>15.682</v>
      </c>
      <c r="CE30" s="35">
        <v>17.148</v>
      </c>
      <c r="CF30" s="36">
        <f t="shared" si="29"/>
        <v>12542.380999999999</v>
      </c>
      <c r="CG30" s="35">
        <v>1488.422</v>
      </c>
      <c r="CH30" s="35">
        <v>752.12300000000005</v>
      </c>
      <c r="CI30" s="36">
        <f t="shared" si="30"/>
        <v>2240.5450000000001</v>
      </c>
      <c r="CJ30" s="35">
        <v>7.306</v>
      </c>
      <c r="CK30" s="35">
        <v>15.824</v>
      </c>
      <c r="CL30" s="35">
        <v>42.731999999999999</v>
      </c>
      <c r="CM30" s="35">
        <v>48.924000000000063</v>
      </c>
      <c r="CN30" s="36">
        <f t="shared" si="31"/>
        <v>15776.309000000001</v>
      </c>
      <c r="CO30" s="35">
        <v>20.018999999999998</v>
      </c>
      <c r="CP30" s="32">
        <v>10194.624</v>
      </c>
      <c r="CQ30" s="36">
        <f t="shared" si="32"/>
        <v>10214.643</v>
      </c>
      <c r="CR30" s="35">
        <v>3192.9079999999999</v>
      </c>
      <c r="CS30" s="35">
        <v>129.33999999999924</v>
      </c>
      <c r="CT30" s="36">
        <f t="shared" si="33"/>
        <v>3322.2479999999991</v>
      </c>
      <c r="CU30" s="35">
        <v>330.59000000000003</v>
      </c>
      <c r="CV30" s="35">
        <v>1908.828</v>
      </c>
      <c r="CW30" s="70">
        <f t="shared" si="34"/>
        <v>15776.308999999999</v>
      </c>
      <c r="CX30" s="35"/>
      <c r="CY30" s="71">
        <v>2367.0190000000002</v>
      </c>
      <c r="CZ30" s="35"/>
      <c r="DA30" s="31">
        <v>635</v>
      </c>
      <c r="DB30" s="32">
        <v>625</v>
      </c>
      <c r="DC30" s="32">
        <v>910</v>
      </c>
      <c r="DD30" s="32">
        <v>375</v>
      </c>
      <c r="DE30" s="32">
        <v>760</v>
      </c>
      <c r="DF30" s="33">
        <v>0</v>
      </c>
      <c r="DG30" s="32">
        <f t="shared" si="49"/>
        <v>3305</v>
      </c>
      <c r="DH30" s="72">
        <f t="shared" si="35"/>
        <v>0.20949133285865534</v>
      </c>
      <c r="DI30" s="35"/>
      <c r="DJ30" s="64" t="s">
        <v>233</v>
      </c>
      <c r="DK30" s="58">
        <v>76</v>
      </c>
      <c r="DL30" s="73">
        <v>3</v>
      </c>
      <c r="DM30" s="74" t="s">
        <v>155</v>
      </c>
      <c r="DN30" s="61" t="s">
        <v>156</v>
      </c>
      <c r="DO30" s="72">
        <v>0.5211322784193908</v>
      </c>
      <c r="DP30" s="62"/>
      <c r="DQ30" s="31">
        <v>1477.84</v>
      </c>
      <c r="DR30" s="32">
        <v>1577.84</v>
      </c>
      <c r="DS30" s="33">
        <v>1807.84</v>
      </c>
      <c r="DT30" s="32"/>
      <c r="DU30" s="64">
        <f t="shared" si="36"/>
        <v>7419.0290000000005</v>
      </c>
      <c r="DV30" s="32">
        <v>7189.26</v>
      </c>
      <c r="DW30" s="33">
        <v>7648.7979999999998</v>
      </c>
      <c r="DX30" s="32"/>
      <c r="DY30" s="31">
        <v>2265.6116000000002</v>
      </c>
      <c r="DZ30" s="32">
        <v>76.049000000000007</v>
      </c>
      <c r="EA30" s="32">
        <v>450.61</v>
      </c>
      <c r="EB30" s="32">
        <v>74.778999999999996</v>
      </c>
      <c r="EC30" s="32">
        <v>1135.7560000000001</v>
      </c>
      <c r="ED30" s="32">
        <v>43.052999999999997</v>
      </c>
      <c r="EE30" s="32">
        <v>111.62339999999799</v>
      </c>
      <c r="EF30" s="32">
        <v>8198.9860000000008</v>
      </c>
      <c r="EG30" s="75">
        <f t="shared" si="50"/>
        <v>12356.467999999999</v>
      </c>
      <c r="EH30" s="58"/>
      <c r="EI30" s="47">
        <f t="shared" si="51"/>
        <v>0.18335430480619547</v>
      </c>
      <c r="EJ30" s="6">
        <f t="shared" si="51"/>
        <v>6.1545904541653821E-3</v>
      </c>
      <c r="EK30" s="6">
        <f t="shared" si="51"/>
        <v>3.6467540724420607E-2</v>
      </c>
      <c r="EL30" s="6">
        <f t="shared" si="51"/>
        <v>6.051810274586557E-3</v>
      </c>
      <c r="EM30" s="6">
        <f t="shared" si="51"/>
        <v>9.1915909950966587E-2</v>
      </c>
      <c r="EN30" s="6">
        <f t="shared" si="51"/>
        <v>3.4842480877221552E-3</v>
      </c>
      <c r="EO30" s="6">
        <f t="shared" si="51"/>
        <v>9.0336008639360366E-3</v>
      </c>
      <c r="EP30" s="6">
        <f t="shared" si="51"/>
        <v>0.66353799483800724</v>
      </c>
      <c r="EQ30" s="72">
        <f t="shared" si="52"/>
        <v>1</v>
      </c>
      <c r="ER30" s="58"/>
      <c r="ES30" s="34">
        <v>29.312000000000001</v>
      </c>
      <c r="ET30" s="35">
        <v>56.441000000000003</v>
      </c>
      <c r="EU30" s="70">
        <f t="shared" si="38"/>
        <v>85.753</v>
      </c>
      <c r="EW30" s="34">
        <f>CD30</f>
        <v>15.682</v>
      </c>
      <c r="EX30" s="35">
        <f>CE30</f>
        <v>17.148</v>
      </c>
      <c r="EY30" s="70">
        <f t="shared" si="39"/>
        <v>32.83</v>
      </c>
      <c r="FA30" s="31">
        <f>FE30*E30</f>
        <v>8391.15</v>
      </c>
      <c r="FB30" s="32">
        <f>E30*FF30</f>
        <v>4184.0609999999988</v>
      </c>
      <c r="FC30" s="33">
        <f t="shared" si="40"/>
        <v>12575.210999999999</v>
      </c>
      <c r="FE30" s="47">
        <v>0.66727707391947544</v>
      </c>
      <c r="FF30" s="6">
        <v>0.33272292608052456</v>
      </c>
      <c r="FG30" s="40">
        <f t="shared" si="41"/>
        <v>1</v>
      </c>
      <c r="FH30" s="58"/>
      <c r="FI30" s="64">
        <f t="shared" si="42"/>
        <v>1853.2764999999999</v>
      </c>
      <c r="FJ30" s="32">
        <v>1797.7249999999999</v>
      </c>
      <c r="FK30" s="33">
        <f>CV30</f>
        <v>1908.828</v>
      </c>
      <c r="FM30" s="64">
        <f t="shared" si="43"/>
        <v>12327.576499999999</v>
      </c>
      <c r="FN30" s="32">
        <v>12079.942000000001</v>
      </c>
      <c r="FO30" s="33">
        <f>CC30</f>
        <v>12575.210999999999</v>
      </c>
      <c r="FQ30" s="64">
        <f t="shared" si="44"/>
        <v>5305.8734999999997</v>
      </c>
      <c r="FR30" s="32">
        <v>5176.4579999999996</v>
      </c>
      <c r="FS30" s="33">
        <v>5435.2889999999998</v>
      </c>
      <c r="FU30" s="64">
        <f t="shared" si="45"/>
        <v>17633.45</v>
      </c>
      <c r="FV30" s="58">
        <f t="shared" si="46"/>
        <v>17256.400000000001</v>
      </c>
      <c r="FW30" s="73">
        <f t="shared" si="46"/>
        <v>18010.5</v>
      </c>
      <c r="FY30" s="64">
        <f t="shared" si="47"/>
        <v>9923.3310000000001</v>
      </c>
      <c r="FZ30" s="32">
        <v>9652.0380000000005</v>
      </c>
      <c r="GA30" s="33">
        <f>G30</f>
        <v>10194.624</v>
      </c>
      <c r="GB30" s="32"/>
      <c r="GC30" s="64">
        <f t="shared" si="48"/>
        <v>15334.090499999998</v>
      </c>
      <c r="GD30" s="32">
        <v>14891.871999999999</v>
      </c>
      <c r="GE30" s="33">
        <f>C30</f>
        <v>15776.308999999999</v>
      </c>
      <c r="GF30" s="32"/>
      <c r="GG30" s="76">
        <f>DW30/C30</f>
        <v>0.48482810523044395</v>
      </c>
      <c r="GH30" s="66"/>
    </row>
    <row r="31" spans="1:190" x14ac:dyDescent="0.2">
      <c r="A31" s="1"/>
      <c r="B31" s="77" t="s">
        <v>184</v>
      </c>
      <c r="C31" s="31">
        <v>3006.761</v>
      </c>
      <c r="D31" s="32">
        <v>2990.7555000000002</v>
      </c>
      <c r="E31" s="32">
        <v>2310.9489999999996</v>
      </c>
      <c r="F31" s="32">
        <v>1000.982</v>
      </c>
      <c r="G31" s="32">
        <v>2247.2629999999999</v>
      </c>
      <c r="H31" s="32">
        <f t="shared" si="0"/>
        <v>4007.7429999999999</v>
      </c>
      <c r="I31" s="33">
        <f t="shared" si="1"/>
        <v>3311.9309999999996</v>
      </c>
      <c r="J31" s="32"/>
      <c r="K31" s="34">
        <v>19.968</v>
      </c>
      <c r="L31" s="35">
        <v>10.368</v>
      </c>
      <c r="M31" s="35">
        <v>0.20399999999999999</v>
      </c>
      <c r="N31" s="36">
        <f t="shared" si="2"/>
        <v>30.54</v>
      </c>
      <c r="O31" s="35">
        <v>21.002000000000002</v>
      </c>
      <c r="P31" s="36">
        <f t="shared" si="3"/>
        <v>9.5379999999999967</v>
      </c>
      <c r="Q31" s="35">
        <v>0.49299999999999999</v>
      </c>
      <c r="R31" s="36">
        <f t="shared" si="4"/>
        <v>9.0449999999999964</v>
      </c>
      <c r="S31" s="35">
        <v>7.3759999999999994</v>
      </c>
      <c r="T31" s="35">
        <v>-0.55099999999999993</v>
      </c>
      <c r="U31" s="35">
        <v>0</v>
      </c>
      <c r="V31" s="36">
        <f t="shared" si="5"/>
        <v>15.869999999999996</v>
      </c>
      <c r="W31" s="35">
        <v>2.883</v>
      </c>
      <c r="X31" s="37">
        <f t="shared" si="6"/>
        <v>12.986999999999995</v>
      </c>
      <c r="Y31" s="35"/>
      <c r="Z31" s="38">
        <f t="shared" si="7"/>
        <v>1.3353147724713705E-2</v>
      </c>
      <c r="AA31" s="39">
        <f t="shared" si="8"/>
        <v>6.9333651647551925E-3</v>
      </c>
      <c r="AB31" s="6">
        <f t="shared" si="9"/>
        <v>0.56207680984878916</v>
      </c>
      <c r="AC31" s="6">
        <f t="shared" si="10"/>
        <v>0.55390864015191488</v>
      </c>
      <c r="AD31" s="6">
        <f t="shared" si="11"/>
        <v>0.68768827766863139</v>
      </c>
      <c r="AE31" s="39">
        <f t="shared" si="12"/>
        <v>1.4044611804609237E-2</v>
      </c>
      <c r="AF31" s="39">
        <f t="shared" si="13"/>
        <v>8.6847620943938698E-3</v>
      </c>
      <c r="AG31" s="39">
        <f>X31/DU31*2</f>
        <v>1.8715872391386109E-2</v>
      </c>
      <c r="AH31" s="39">
        <f>(P31+S31+T31)/DU31*2</f>
        <v>2.3581105716505037E-2</v>
      </c>
      <c r="AI31" s="39">
        <f>R31/DU31*2</f>
        <v>1.3034963100029825E-2</v>
      </c>
      <c r="AJ31" s="40">
        <f>X31/FI31*2</f>
        <v>6.8818423646364313E-2</v>
      </c>
      <c r="AK31" s="41"/>
      <c r="AL31" s="47">
        <f t="shared" si="14"/>
        <v>3.2745595316567164E-2</v>
      </c>
      <c r="AM31" s="6">
        <f t="shared" si="15"/>
        <v>1.9191479972562368E-2</v>
      </c>
      <c r="AN31" s="40">
        <f t="shared" si="16"/>
        <v>2.3881857770431236E-2</v>
      </c>
      <c r="AO31" s="35"/>
      <c r="AP31" s="47">
        <f t="shared" si="17"/>
        <v>0.97244162463126638</v>
      </c>
      <c r="AQ31" s="6">
        <f t="shared" si="18"/>
        <v>0.86619323908722312</v>
      </c>
      <c r="AR31" s="6">
        <f t="shared" si="19"/>
        <v>-7.0300565957853015E-2</v>
      </c>
      <c r="AS31" s="6">
        <f t="shared" si="20"/>
        <v>0.18575703223501966</v>
      </c>
      <c r="AT31" s="68">
        <v>1.51</v>
      </c>
      <c r="AU31" s="69">
        <v>1.21</v>
      </c>
      <c r="AV31" s="35"/>
      <c r="AW31" s="47">
        <f>FK31/C31</f>
        <v>0.12718835983305624</v>
      </c>
      <c r="AX31" s="6">
        <v>0.11689999999999999</v>
      </c>
      <c r="AY31" s="6">
        <f t="shared" si="21"/>
        <v>0.21530393482163093</v>
      </c>
      <c r="AZ31" s="6">
        <f t="shared" si="22"/>
        <v>0.24747277979567783</v>
      </c>
      <c r="BA31" s="40">
        <f t="shared" si="23"/>
        <v>0.27964162476972471</v>
      </c>
      <c r="BB31" s="6"/>
      <c r="BC31" s="47">
        <v>0.19879999999999998</v>
      </c>
      <c r="BD31" s="6">
        <v>0.22670000000000001</v>
      </c>
      <c r="BE31" s="40">
        <v>0.25569999999999998</v>
      </c>
      <c r="BF31" s="6"/>
      <c r="BG31" s="47">
        <v>0.03</v>
      </c>
      <c r="BH31" s="40"/>
      <c r="BI31" s="6"/>
      <c r="BJ31" s="47">
        <f>AY31-(4.5%+2.5%+3%+1%+BG31)</f>
        <v>7.5303934821630919E-2</v>
      </c>
      <c r="BK31" s="40"/>
      <c r="BL31" s="6"/>
      <c r="BM31" s="47">
        <f>AZ31-(6%+2.5%+3%+1%+BG31)</f>
        <v>9.2472779795677862E-2</v>
      </c>
      <c r="BN31" s="40"/>
      <c r="BO31" s="6"/>
      <c r="BP31" s="47">
        <f>BA31-(8%+2.5%+3%+1%+BG31)</f>
        <v>0.10464162476972469</v>
      </c>
      <c r="BQ31" s="40"/>
      <c r="BR31" s="35"/>
      <c r="BS31" s="38">
        <f>Q31/FM31*2</f>
        <v>4.3353770283057033E-4</v>
      </c>
      <c r="BT31" s="6">
        <f t="shared" si="24"/>
        <v>3.012894945914564E-2</v>
      </c>
      <c r="BU31" s="39">
        <f>EU31/E31</f>
        <v>2.7094063953812919E-2</v>
      </c>
      <c r="BV31" s="6">
        <f t="shared" si="25"/>
        <v>0.15434732770797435</v>
      </c>
      <c r="BW31" s="6">
        <f t="shared" si="26"/>
        <v>0.83348788744364344</v>
      </c>
      <c r="BX31" s="40">
        <f t="shared" si="27"/>
        <v>0.88381370264054426</v>
      </c>
      <c r="BY31" s="35"/>
      <c r="BZ31" s="34">
        <v>7.1029999999999998</v>
      </c>
      <c r="CA31" s="35">
        <v>170.67400000000001</v>
      </c>
      <c r="CB31" s="36">
        <f t="shared" si="28"/>
        <v>177.77700000000002</v>
      </c>
      <c r="CC31" s="32">
        <v>2310.9489999999996</v>
      </c>
      <c r="CD31" s="35">
        <v>14.455</v>
      </c>
      <c r="CE31" s="35">
        <v>8.7830000000000013</v>
      </c>
      <c r="CF31" s="36">
        <f t="shared" si="29"/>
        <v>2287.7109999999998</v>
      </c>
      <c r="CG31" s="35">
        <v>380.75</v>
      </c>
      <c r="CH31" s="35">
        <v>109.91600000000001</v>
      </c>
      <c r="CI31" s="36">
        <f t="shared" si="30"/>
        <v>490.666</v>
      </c>
      <c r="CJ31" s="35">
        <v>0.02</v>
      </c>
      <c r="CK31" s="35">
        <v>0</v>
      </c>
      <c r="CL31" s="35">
        <v>32.314</v>
      </c>
      <c r="CM31" s="35">
        <v>18.273000000000138</v>
      </c>
      <c r="CN31" s="36">
        <f t="shared" si="31"/>
        <v>3006.761</v>
      </c>
      <c r="CO31" s="35">
        <v>1.8080000000000001</v>
      </c>
      <c r="CP31" s="32">
        <v>2247.2629999999999</v>
      </c>
      <c r="CQ31" s="36">
        <f t="shared" si="32"/>
        <v>2249.0709999999999</v>
      </c>
      <c r="CR31" s="35">
        <v>255.18299999999999</v>
      </c>
      <c r="CS31" s="35">
        <v>29.923000000000059</v>
      </c>
      <c r="CT31" s="36">
        <f t="shared" si="33"/>
        <v>285.10600000000005</v>
      </c>
      <c r="CU31" s="35">
        <v>90.158999999999992</v>
      </c>
      <c r="CV31" s="35">
        <v>382.42500000000001</v>
      </c>
      <c r="CW31" s="70">
        <f t="shared" si="34"/>
        <v>3006.7610000000004</v>
      </c>
      <c r="CX31" s="35"/>
      <c r="CY31" s="71">
        <v>558.52700000000004</v>
      </c>
      <c r="CZ31" s="35"/>
      <c r="DA31" s="31">
        <v>55</v>
      </c>
      <c r="DB31" s="32">
        <v>125</v>
      </c>
      <c r="DC31" s="32">
        <v>120</v>
      </c>
      <c r="DD31" s="32">
        <v>0</v>
      </c>
      <c r="DE31" s="32">
        <v>30</v>
      </c>
      <c r="DF31" s="33">
        <v>0</v>
      </c>
      <c r="DG31" s="32">
        <f t="shared" si="49"/>
        <v>330</v>
      </c>
      <c r="DH31" s="72">
        <f t="shared" si="35"/>
        <v>0.10975265410187242</v>
      </c>
      <c r="DI31" s="35"/>
      <c r="DJ31" s="64" t="s">
        <v>227</v>
      </c>
      <c r="DK31" s="58">
        <v>18.7</v>
      </c>
      <c r="DL31" s="73">
        <v>4</v>
      </c>
      <c r="DM31" s="74" t="s">
        <v>155</v>
      </c>
      <c r="DN31" s="61" t="s">
        <v>158</v>
      </c>
      <c r="DO31" s="72">
        <v>0.26187752893283645</v>
      </c>
      <c r="DP31" s="62"/>
      <c r="DQ31" s="31">
        <v>301.18200000000002</v>
      </c>
      <c r="DR31" s="32">
        <v>346.18200000000002</v>
      </c>
      <c r="DS31" s="33">
        <v>391.18200000000002</v>
      </c>
      <c r="DT31" s="32"/>
      <c r="DU31" s="64">
        <f t="shared" si="36"/>
        <v>1387.806</v>
      </c>
      <c r="DV31" s="32">
        <v>1376.7429999999999</v>
      </c>
      <c r="DW31" s="33">
        <v>1398.8689999999999</v>
      </c>
      <c r="DX31" s="32"/>
      <c r="DY31" s="31">
        <v>25.245000000000001</v>
      </c>
      <c r="DZ31" s="32">
        <v>43.905999999999999</v>
      </c>
      <c r="EA31" s="32">
        <v>25.588000000000001</v>
      </c>
      <c r="EB31" s="32">
        <v>42.476999999999997</v>
      </c>
      <c r="EC31" s="32">
        <v>206.37799999999999</v>
      </c>
      <c r="ED31" s="32">
        <v>3.0110000000000001</v>
      </c>
      <c r="EE31" s="32">
        <v>45.692</v>
      </c>
      <c r="EF31" s="32">
        <v>1824.9359999999999</v>
      </c>
      <c r="EG31" s="75">
        <f t="shared" si="50"/>
        <v>2217.2330000000002</v>
      </c>
      <c r="EH31" s="58"/>
      <c r="EI31" s="47">
        <f t="shared" si="51"/>
        <v>1.138581285773755E-2</v>
      </c>
      <c r="EJ31" s="6">
        <f t="shared" si="51"/>
        <v>1.9802158816867688E-2</v>
      </c>
      <c r="EK31" s="6">
        <f t="shared" si="51"/>
        <v>1.1540510176422594E-2</v>
      </c>
      <c r="EL31" s="6">
        <f t="shared" si="51"/>
        <v>1.915766182444515E-2</v>
      </c>
      <c r="EM31" s="6">
        <f t="shared" si="51"/>
        <v>9.3079076488578313E-2</v>
      </c>
      <c r="EN31" s="6">
        <f t="shared" si="51"/>
        <v>1.3579989112556055E-3</v>
      </c>
      <c r="EO31" s="6">
        <f t="shared" si="51"/>
        <v>2.060766730424813E-2</v>
      </c>
      <c r="EP31" s="6">
        <f t="shared" si="51"/>
        <v>0.82306911362044488</v>
      </c>
      <c r="EQ31" s="72">
        <f t="shared" si="52"/>
        <v>0.99999999999999989</v>
      </c>
      <c r="ER31" s="58"/>
      <c r="ES31" s="34">
        <v>13.605</v>
      </c>
      <c r="ET31" s="35">
        <v>49.007999999999996</v>
      </c>
      <c r="EU31" s="70">
        <f t="shared" si="38"/>
        <v>62.613</v>
      </c>
      <c r="EW31" s="34">
        <f>CD31</f>
        <v>14.455</v>
      </c>
      <c r="EX31" s="35">
        <f>CE31</f>
        <v>8.7830000000000013</v>
      </c>
      <c r="EY31" s="70">
        <f t="shared" si="39"/>
        <v>23.238</v>
      </c>
      <c r="FA31" s="31">
        <f>FE31*E31</f>
        <v>1926.1480000000001</v>
      </c>
      <c r="FB31" s="32">
        <f>E31*FF31</f>
        <v>384.80099999999959</v>
      </c>
      <c r="FC31" s="33">
        <f t="shared" si="40"/>
        <v>2310.9489999999996</v>
      </c>
      <c r="FE31" s="47">
        <v>0.83348788744364344</v>
      </c>
      <c r="FF31" s="6">
        <v>0.16651211255635656</v>
      </c>
      <c r="FG31" s="40">
        <f t="shared" si="41"/>
        <v>1</v>
      </c>
      <c r="FH31" s="58"/>
      <c r="FI31" s="64">
        <f t="shared" si="42"/>
        <v>377.428</v>
      </c>
      <c r="FJ31" s="32">
        <v>372.43099999999998</v>
      </c>
      <c r="FK31" s="33">
        <f>CV31</f>
        <v>382.42500000000001</v>
      </c>
      <c r="FM31" s="64">
        <f t="shared" si="43"/>
        <v>2274.3119999999999</v>
      </c>
      <c r="FN31" s="32">
        <v>2237.6750000000002</v>
      </c>
      <c r="FO31" s="33">
        <f>CC31</f>
        <v>2310.9489999999996</v>
      </c>
      <c r="FQ31" s="64">
        <f t="shared" si="44"/>
        <v>1006.437</v>
      </c>
      <c r="FR31" s="32">
        <v>1011.8920000000001</v>
      </c>
      <c r="FS31" s="33">
        <v>1000.982</v>
      </c>
      <c r="FU31" s="64">
        <f t="shared" si="45"/>
        <v>3280.7489999999998</v>
      </c>
      <c r="FV31" s="58">
        <f t="shared" si="46"/>
        <v>3249.567</v>
      </c>
      <c r="FW31" s="73">
        <f t="shared" si="46"/>
        <v>3311.9309999999996</v>
      </c>
      <c r="FY31" s="64">
        <f t="shared" si="47"/>
        <v>2221.0545000000002</v>
      </c>
      <c r="FZ31" s="32">
        <v>2194.846</v>
      </c>
      <c r="GA31" s="33">
        <f>G31</f>
        <v>2247.2629999999999</v>
      </c>
      <c r="GB31" s="32"/>
      <c r="GC31" s="64">
        <f t="shared" si="48"/>
        <v>2990.7555000000002</v>
      </c>
      <c r="GD31" s="32">
        <v>2974.75</v>
      </c>
      <c r="GE31" s="33">
        <f>C31</f>
        <v>3006.761</v>
      </c>
      <c r="GF31" s="32"/>
      <c r="GG31" s="76">
        <f>DW31/C31</f>
        <v>0.46524116815403682</v>
      </c>
      <c r="GH31" s="66"/>
    </row>
    <row r="32" spans="1:190" x14ac:dyDescent="0.2">
      <c r="A32" s="1"/>
      <c r="B32" s="77" t="s">
        <v>185</v>
      </c>
      <c r="C32" s="31">
        <v>6506.9889999999996</v>
      </c>
      <c r="D32" s="32">
        <v>6251.8814999999995</v>
      </c>
      <c r="E32" s="32">
        <v>5303.7580000000007</v>
      </c>
      <c r="F32" s="32">
        <v>1902.242</v>
      </c>
      <c r="G32" s="32">
        <v>4251.8950000000004</v>
      </c>
      <c r="H32" s="32">
        <f t="shared" si="0"/>
        <v>8409.2309999999998</v>
      </c>
      <c r="I32" s="33">
        <f t="shared" si="1"/>
        <v>7206.0000000000009</v>
      </c>
      <c r="J32" s="32"/>
      <c r="K32" s="34">
        <v>44.567</v>
      </c>
      <c r="L32" s="35">
        <v>13.055</v>
      </c>
      <c r="M32" s="35">
        <v>6.5000000000000002E-2</v>
      </c>
      <c r="N32" s="36">
        <f t="shared" si="2"/>
        <v>57.686999999999998</v>
      </c>
      <c r="O32" s="35">
        <v>37.178999999999995</v>
      </c>
      <c r="P32" s="36">
        <f t="shared" si="3"/>
        <v>20.508000000000003</v>
      </c>
      <c r="Q32" s="35">
        <v>-2.4360000000000004</v>
      </c>
      <c r="R32" s="36">
        <f t="shared" si="4"/>
        <v>22.944000000000003</v>
      </c>
      <c r="S32" s="35">
        <v>12.510999999999999</v>
      </c>
      <c r="T32" s="35">
        <v>2.2530000000000001</v>
      </c>
      <c r="U32" s="35">
        <v>-0.6</v>
      </c>
      <c r="V32" s="36">
        <f t="shared" si="5"/>
        <v>37.107999999999997</v>
      </c>
      <c r="W32" s="35">
        <v>7.0250000000000004</v>
      </c>
      <c r="X32" s="37">
        <f t="shared" si="6"/>
        <v>30.082999999999998</v>
      </c>
      <c r="Y32" s="35"/>
      <c r="Z32" s="38">
        <f t="shared" si="7"/>
        <v>1.4257148028157605E-2</v>
      </c>
      <c r="AA32" s="39">
        <f t="shared" si="8"/>
        <v>4.1763427537774029E-3</v>
      </c>
      <c r="AB32" s="6">
        <f t="shared" si="9"/>
        <v>0.51316061890105036</v>
      </c>
      <c r="AC32" s="6">
        <f t="shared" si="10"/>
        <v>0.52963047380267247</v>
      </c>
      <c r="AD32" s="6">
        <f t="shared" si="11"/>
        <v>0.64449529356700808</v>
      </c>
      <c r="AE32" s="39">
        <f t="shared" si="12"/>
        <v>1.1893699520696289E-2</v>
      </c>
      <c r="AF32" s="39">
        <f t="shared" si="13"/>
        <v>9.623662892522835E-3</v>
      </c>
      <c r="AG32" s="39">
        <f>X32/DU32*2</f>
        <v>2.073093373274992E-2</v>
      </c>
      <c r="AH32" s="39">
        <f>(P32+S32+T32)/DU32*2</f>
        <v>2.4306801004605767E-2</v>
      </c>
      <c r="AI32" s="39">
        <f>R32/DU32*2</f>
        <v>1.581127359519377E-2</v>
      </c>
      <c r="AJ32" s="40">
        <f>X32/FI32*2</f>
        <v>8.428003507582485E-2</v>
      </c>
      <c r="AK32" s="41"/>
      <c r="AL32" s="47">
        <f t="shared" si="14"/>
        <v>8.1555095959767065E-2</v>
      </c>
      <c r="AM32" s="6">
        <f t="shared" si="15"/>
        <v>5.4378017198681933E-2</v>
      </c>
      <c r="AN32" s="40">
        <f t="shared" si="16"/>
        <v>0.13706763553354587</v>
      </c>
      <c r="AO32" s="35"/>
      <c r="AP32" s="47">
        <f t="shared" si="17"/>
        <v>0.80167590602738659</v>
      </c>
      <c r="AQ32" s="6">
        <f t="shared" si="18"/>
        <v>0.74077445596072478</v>
      </c>
      <c r="AR32" s="6">
        <f t="shared" si="19"/>
        <v>8.1342076957560586E-2</v>
      </c>
      <c r="AS32" s="6">
        <f t="shared" si="20"/>
        <v>0.14732005847866039</v>
      </c>
      <c r="AT32" s="68">
        <v>1.5302</v>
      </c>
      <c r="AU32" s="69">
        <v>1.45</v>
      </c>
      <c r="AV32" s="35"/>
      <c r="AW32" s="47">
        <f>FK32/C32</f>
        <v>0.11386587559929792</v>
      </c>
      <c r="AX32" s="6">
        <v>8.5800000000000001E-2</v>
      </c>
      <c r="AY32" s="6">
        <f t="shared" si="21"/>
        <v>0.1778493418770824</v>
      </c>
      <c r="AZ32" s="6">
        <f t="shared" si="22"/>
        <v>0.1778493418770824</v>
      </c>
      <c r="BA32" s="40">
        <f t="shared" si="23"/>
        <v>0.18726567073295136</v>
      </c>
      <c r="BB32" s="6"/>
      <c r="BC32" s="47">
        <v>0.17579999999999998</v>
      </c>
      <c r="BD32" s="6">
        <v>0.17929999999999999</v>
      </c>
      <c r="BE32" s="40">
        <v>0.191</v>
      </c>
      <c r="BF32" s="6"/>
      <c r="BG32" s="47"/>
      <c r="BH32" s="40"/>
      <c r="BI32" s="6"/>
      <c r="BJ32" s="47"/>
      <c r="BK32" s="40"/>
      <c r="BL32" s="6"/>
      <c r="BM32" s="47"/>
      <c r="BN32" s="40"/>
      <c r="BO32" s="6"/>
      <c r="BP32" s="47"/>
      <c r="BQ32" s="40"/>
      <c r="BR32" s="35"/>
      <c r="BS32" s="38">
        <f>Q32/FM32*2</f>
        <v>-9.5458435610228641E-4</v>
      </c>
      <c r="BT32" s="6">
        <f t="shared" si="24"/>
        <v>-6.9063279655250623E-2</v>
      </c>
      <c r="BU32" s="39">
        <f>EU32/E32</f>
        <v>3.6892708905647653E-3</v>
      </c>
      <c r="BV32" s="6">
        <f t="shared" si="25"/>
        <v>2.5897827531348193E-2</v>
      </c>
      <c r="BW32" s="6">
        <f t="shared" si="26"/>
        <v>0.77878176191296811</v>
      </c>
      <c r="BX32" s="40">
        <f t="shared" si="27"/>
        <v>0.83717901748542878</v>
      </c>
      <c r="BY32" s="35"/>
      <c r="BZ32" s="34">
        <v>8.1389999999999993</v>
      </c>
      <c r="CA32" s="35">
        <v>331.96300000000002</v>
      </c>
      <c r="CB32" s="36">
        <f t="shared" si="28"/>
        <v>340.10200000000003</v>
      </c>
      <c r="CC32" s="32">
        <v>5303.7580000000007</v>
      </c>
      <c r="CD32" s="35">
        <v>1.6180000000000001</v>
      </c>
      <c r="CE32" s="35">
        <v>13.004</v>
      </c>
      <c r="CF32" s="36">
        <f t="shared" si="29"/>
        <v>5289.1360000000004</v>
      </c>
      <c r="CG32" s="35">
        <v>618.50799999999992</v>
      </c>
      <c r="CH32" s="35">
        <v>226.58500000000001</v>
      </c>
      <c r="CI32" s="36">
        <f t="shared" si="30"/>
        <v>845.09299999999996</v>
      </c>
      <c r="CJ32" s="35">
        <v>2.944</v>
      </c>
      <c r="CK32" s="35">
        <v>0</v>
      </c>
      <c r="CL32" s="35">
        <v>19.446000000000002</v>
      </c>
      <c r="CM32" s="35">
        <v>10.267999999999333</v>
      </c>
      <c r="CN32" s="36">
        <f t="shared" si="31"/>
        <v>6506.9889999999996</v>
      </c>
      <c r="CO32" s="35">
        <v>295.65199999999999</v>
      </c>
      <c r="CP32" s="32">
        <v>4251.8950000000004</v>
      </c>
      <c r="CQ32" s="36">
        <f t="shared" si="32"/>
        <v>4547.5470000000005</v>
      </c>
      <c r="CR32" s="35">
        <v>1162.152</v>
      </c>
      <c r="CS32" s="35">
        <v>26.26799999999912</v>
      </c>
      <c r="CT32" s="36">
        <f t="shared" si="33"/>
        <v>1188.4199999999992</v>
      </c>
      <c r="CU32" s="35">
        <v>30.097999999999999</v>
      </c>
      <c r="CV32" s="35">
        <v>740.92399999999998</v>
      </c>
      <c r="CW32" s="70">
        <f t="shared" si="34"/>
        <v>6506.9889999999996</v>
      </c>
      <c r="CX32" s="35"/>
      <c r="CY32" s="71">
        <v>958.6099999999999</v>
      </c>
      <c r="CZ32" s="35"/>
      <c r="DA32" s="31">
        <v>330</v>
      </c>
      <c r="DB32" s="32">
        <v>390</v>
      </c>
      <c r="DC32" s="32">
        <v>220</v>
      </c>
      <c r="DD32" s="32">
        <v>300</v>
      </c>
      <c r="DE32" s="32">
        <v>150</v>
      </c>
      <c r="DF32" s="33">
        <v>0</v>
      </c>
      <c r="DG32" s="32">
        <f t="shared" si="49"/>
        <v>1390</v>
      </c>
      <c r="DH32" s="72">
        <f t="shared" si="35"/>
        <v>0.21361646684818433</v>
      </c>
      <c r="DI32" s="35"/>
      <c r="DJ32" s="64" t="s">
        <v>226</v>
      </c>
      <c r="DK32" s="58">
        <v>38.299999999999997</v>
      </c>
      <c r="DL32" s="73">
        <v>2</v>
      </c>
      <c r="DM32" s="74" t="s">
        <v>155</v>
      </c>
      <c r="DN32" s="58"/>
      <c r="DO32" s="72" t="s">
        <v>228</v>
      </c>
      <c r="DP32" s="62"/>
      <c r="DQ32" s="31">
        <v>566.62</v>
      </c>
      <c r="DR32" s="32">
        <v>566.62</v>
      </c>
      <c r="DS32" s="33">
        <v>596.62</v>
      </c>
      <c r="DT32" s="32"/>
      <c r="DU32" s="64">
        <f t="shared" si="36"/>
        <v>2902.2330000000002</v>
      </c>
      <c r="DV32" s="32">
        <v>2618.511</v>
      </c>
      <c r="DW32" s="33">
        <v>3185.9549999999999</v>
      </c>
      <c r="DX32" s="32"/>
      <c r="DY32" s="31">
        <v>44.697000000000003</v>
      </c>
      <c r="DZ32" s="32">
        <v>23.858000000000001</v>
      </c>
      <c r="EA32" s="32">
        <v>118.506</v>
      </c>
      <c r="EB32" s="32">
        <v>41.6</v>
      </c>
      <c r="EC32" s="32">
        <v>908.67100000000005</v>
      </c>
      <c r="ED32" s="32">
        <v>13.384</v>
      </c>
      <c r="EE32" s="32">
        <v>53.861999999999171</v>
      </c>
      <c r="EF32" s="32">
        <v>3809.732</v>
      </c>
      <c r="EG32" s="75">
        <f t="shared" si="50"/>
        <v>5014.3099999999995</v>
      </c>
      <c r="EH32" s="58"/>
      <c r="EI32" s="47">
        <f t="shared" si="51"/>
        <v>8.9138884512525163E-3</v>
      </c>
      <c r="EJ32" s="6">
        <f t="shared" si="51"/>
        <v>4.7579826536452681E-3</v>
      </c>
      <c r="EK32" s="6">
        <f t="shared" si="51"/>
        <v>2.3633560749135977E-2</v>
      </c>
      <c r="EL32" s="6">
        <f t="shared" si="51"/>
        <v>8.2962561149988751E-3</v>
      </c>
      <c r="EM32" s="6">
        <f t="shared" si="51"/>
        <v>0.1812155610642342</v>
      </c>
      <c r="EN32" s="6">
        <f t="shared" si="51"/>
        <v>2.6691608616140608E-3</v>
      </c>
      <c r="EO32" s="6">
        <f t="shared" si="51"/>
        <v>1.074165737658804E-2</v>
      </c>
      <c r="EP32" s="6">
        <f t="shared" si="51"/>
        <v>0.75977193272853105</v>
      </c>
      <c r="EQ32" s="72">
        <f t="shared" si="52"/>
        <v>1</v>
      </c>
      <c r="ER32" s="58"/>
      <c r="ES32" s="34">
        <v>7.0720000000000001</v>
      </c>
      <c r="ET32" s="35">
        <v>12.494999999999999</v>
      </c>
      <c r="EU32" s="70">
        <f t="shared" si="38"/>
        <v>19.567</v>
      </c>
      <c r="EW32" s="34">
        <f>CD32</f>
        <v>1.6180000000000001</v>
      </c>
      <c r="EX32" s="35">
        <f>CE32</f>
        <v>13.004</v>
      </c>
      <c r="EY32" s="70">
        <f t="shared" si="39"/>
        <v>14.622</v>
      </c>
      <c r="FA32" s="31">
        <f>FE32*E32</f>
        <v>4130.47</v>
      </c>
      <c r="FB32" s="32">
        <f>E32*FF32</f>
        <v>1173.2880000000002</v>
      </c>
      <c r="FC32" s="33">
        <f t="shared" si="40"/>
        <v>5303.7580000000007</v>
      </c>
      <c r="FE32" s="47">
        <v>0.77878176191296811</v>
      </c>
      <c r="FF32" s="6">
        <v>0.22121823808703189</v>
      </c>
      <c r="FG32" s="40">
        <f t="shared" si="41"/>
        <v>1</v>
      </c>
      <c r="FH32" s="58"/>
      <c r="FI32" s="64">
        <f t="shared" si="42"/>
        <v>713.88200000000006</v>
      </c>
      <c r="FJ32" s="32">
        <v>686.84</v>
      </c>
      <c r="FK32" s="33">
        <f>CV32</f>
        <v>740.92399999999998</v>
      </c>
      <c r="FM32" s="64">
        <f t="shared" si="43"/>
        <v>5103.7920000000004</v>
      </c>
      <c r="FN32" s="32">
        <v>4903.826</v>
      </c>
      <c r="FO32" s="33">
        <f>CC32</f>
        <v>5303.7580000000007</v>
      </c>
      <c r="FQ32" s="64">
        <f t="shared" si="44"/>
        <v>1916.3885</v>
      </c>
      <c r="FR32" s="32">
        <v>1930.5350000000001</v>
      </c>
      <c r="FS32" s="33">
        <v>1902.242</v>
      </c>
      <c r="FU32" s="64">
        <f t="shared" si="45"/>
        <v>7020.1805000000004</v>
      </c>
      <c r="FV32" s="58">
        <f t="shared" si="46"/>
        <v>6834.3609999999999</v>
      </c>
      <c r="FW32" s="73">
        <f t="shared" si="46"/>
        <v>7206.0000000000009</v>
      </c>
      <c r="FY32" s="64">
        <f t="shared" si="47"/>
        <v>3995.6230000000005</v>
      </c>
      <c r="FZ32" s="32">
        <v>3739.3510000000001</v>
      </c>
      <c r="GA32" s="33">
        <f>G32</f>
        <v>4251.8950000000004</v>
      </c>
      <c r="GB32" s="32"/>
      <c r="GC32" s="64">
        <f t="shared" si="48"/>
        <v>6251.8814999999995</v>
      </c>
      <c r="GD32" s="32">
        <v>5996.7740000000003</v>
      </c>
      <c r="GE32" s="33">
        <f>C32</f>
        <v>6506.9889999999996</v>
      </c>
      <c r="GF32" s="32"/>
      <c r="GG32" s="76">
        <f>DW32/C32</f>
        <v>0.48962046808439358</v>
      </c>
      <c r="GH32" s="66"/>
    </row>
    <row r="33" spans="1:190" x14ac:dyDescent="0.2">
      <c r="A33" s="1"/>
      <c r="B33" s="77" t="s">
        <v>186</v>
      </c>
      <c r="C33" s="31">
        <v>10945.348</v>
      </c>
      <c r="D33" s="32">
        <v>10260.891</v>
      </c>
      <c r="E33" s="32">
        <v>8823.1260000000002</v>
      </c>
      <c r="F33" s="32">
        <v>2796.2429999999999</v>
      </c>
      <c r="G33" s="32">
        <v>6762.3559999999998</v>
      </c>
      <c r="H33" s="32">
        <f t="shared" si="0"/>
        <v>13741.591</v>
      </c>
      <c r="I33" s="33">
        <f t="shared" si="1"/>
        <v>11619.369000000001</v>
      </c>
      <c r="J33" s="32"/>
      <c r="K33" s="34">
        <v>82.828000000000003</v>
      </c>
      <c r="L33" s="35">
        <v>18.997999999999998</v>
      </c>
      <c r="M33" s="35">
        <v>0</v>
      </c>
      <c r="N33" s="36">
        <f t="shared" si="2"/>
        <v>101.82599999999999</v>
      </c>
      <c r="O33" s="35">
        <v>48.069000000000003</v>
      </c>
      <c r="P33" s="36">
        <f t="shared" si="3"/>
        <v>53.756999999999991</v>
      </c>
      <c r="Q33" s="35">
        <v>-7.4109999999999996</v>
      </c>
      <c r="R33" s="36">
        <f t="shared" si="4"/>
        <v>61.167999999999992</v>
      </c>
      <c r="S33" s="35">
        <v>15.776</v>
      </c>
      <c r="T33" s="35">
        <v>-0.27900000000000003</v>
      </c>
      <c r="U33" s="35">
        <v>0</v>
      </c>
      <c r="V33" s="36">
        <f t="shared" si="5"/>
        <v>76.664999999999992</v>
      </c>
      <c r="W33" s="35">
        <v>14.840999999999999</v>
      </c>
      <c r="X33" s="37">
        <f t="shared" si="6"/>
        <v>61.823999999999991</v>
      </c>
      <c r="Y33" s="35"/>
      <c r="Z33" s="38">
        <f t="shared" si="7"/>
        <v>1.6144406952573614E-2</v>
      </c>
      <c r="AA33" s="39">
        <f t="shared" si="8"/>
        <v>3.7029922645119215E-3</v>
      </c>
      <c r="AB33" s="6">
        <f t="shared" si="9"/>
        <v>0.40971506013313674</v>
      </c>
      <c r="AC33" s="6">
        <f t="shared" si="10"/>
        <v>0.40874304858760913</v>
      </c>
      <c r="AD33" s="6">
        <f t="shared" si="11"/>
        <v>0.47207000176772146</v>
      </c>
      <c r="AE33" s="39">
        <f t="shared" si="12"/>
        <v>9.3693617834942414E-3</v>
      </c>
      <c r="AF33" s="39">
        <f t="shared" si="13"/>
        <v>1.2050415504852354E-2</v>
      </c>
      <c r="AG33" s="39">
        <f>X33/DU33*2</f>
        <v>2.4589014766971316E-2</v>
      </c>
      <c r="AH33" s="39">
        <f>(P33+S33+T33)/DU33*2</f>
        <v>2.7544119252585268E-2</v>
      </c>
      <c r="AI33" s="39">
        <f>R33/DU33*2</f>
        <v>2.4328106483988445E-2</v>
      </c>
      <c r="AJ33" s="40">
        <f>X33/FI33*2</f>
        <v>0.11919660286597035</v>
      </c>
      <c r="AK33" s="41"/>
      <c r="AL33" s="47">
        <f t="shared" si="14"/>
        <v>0.12127831273089575</v>
      </c>
      <c r="AM33" s="6">
        <f t="shared" si="15"/>
        <v>0.12097047355856551</v>
      </c>
      <c r="AN33" s="40">
        <f t="shared" si="16"/>
        <v>0.14293778702926854</v>
      </c>
      <c r="AO33" s="35"/>
      <c r="AP33" s="47">
        <f t="shared" si="17"/>
        <v>0.76643538809261025</v>
      </c>
      <c r="AQ33" s="6">
        <f t="shared" si="18"/>
        <v>0.69073474393649659</v>
      </c>
      <c r="AR33" s="6">
        <f t="shared" si="19"/>
        <v>0.11011755861942445</v>
      </c>
      <c r="AS33" s="6">
        <f t="shared" si="20"/>
        <v>0.16650544139848272</v>
      </c>
      <c r="AT33" s="68">
        <v>2.5299999999999998</v>
      </c>
      <c r="AU33" s="69">
        <v>1.25</v>
      </c>
      <c r="AV33" s="35"/>
      <c r="AW33" s="47">
        <f>FK33/C33</f>
        <v>9.8748801774050488E-2</v>
      </c>
      <c r="AX33" s="6">
        <v>8.3000000000000004E-2</v>
      </c>
      <c r="AY33" s="6">
        <f t="shared" si="21"/>
        <v>0.1575736754327029</v>
      </c>
      <c r="AZ33" s="6">
        <f t="shared" si="22"/>
        <v>0.1706357729788866</v>
      </c>
      <c r="BA33" s="40">
        <f t="shared" si="23"/>
        <v>0.19664848501965071</v>
      </c>
      <c r="BB33" s="6"/>
      <c r="BC33" s="47">
        <v>0.155</v>
      </c>
      <c r="BD33" s="6">
        <v>0.16930000000000001</v>
      </c>
      <c r="BE33" s="40">
        <v>0.19409999999999999</v>
      </c>
      <c r="BF33" s="6"/>
      <c r="BG33" s="47"/>
      <c r="BH33" s="40">
        <v>2.4E-2</v>
      </c>
      <c r="BI33" s="6"/>
      <c r="BJ33" s="47"/>
      <c r="BK33" s="40">
        <f>BC33-(4.5%+2.5%+3%+1%+BH33)</f>
        <v>2.0999999999999991E-2</v>
      </c>
      <c r="BL33" s="6"/>
      <c r="BM33" s="47"/>
      <c r="BN33" s="40">
        <f>BD33-(6%+2.5%+3%+1%+BH33)</f>
        <v>2.0300000000000012E-2</v>
      </c>
      <c r="BO33" s="6"/>
      <c r="BP33" s="47"/>
      <c r="BQ33" s="40">
        <f>BE33-(8%+2.5%+3%+1%+BH33)</f>
        <v>2.5099999999999983E-2</v>
      </c>
      <c r="BR33" s="35"/>
      <c r="BS33" s="38">
        <f>Q33/FM33*2</f>
        <v>-1.7759473796209136E-3</v>
      </c>
      <c r="BT33" s="6">
        <f t="shared" si="24"/>
        <v>-0.10701186935050684</v>
      </c>
      <c r="BU33" s="39">
        <f>EU33/E33</f>
        <v>5.604816252199051E-3</v>
      </c>
      <c r="BV33" s="6">
        <f t="shared" si="25"/>
        <v>4.4902888378385748E-2</v>
      </c>
      <c r="BW33" s="6">
        <f t="shared" si="26"/>
        <v>0.72679195559487653</v>
      </c>
      <c r="BX33" s="40">
        <f t="shared" si="27"/>
        <v>0.79254045551010566</v>
      </c>
      <c r="BY33" s="35"/>
      <c r="BZ33" s="34">
        <v>4.1109999999999998</v>
      </c>
      <c r="CA33" s="35">
        <v>640.51400000000001</v>
      </c>
      <c r="CB33" s="36">
        <f t="shared" si="28"/>
        <v>644.625</v>
      </c>
      <c r="CC33" s="32">
        <v>8823.1260000000002</v>
      </c>
      <c r="CD33" s="35">
        <v>4.617</v>
      </c>
      <c r="CE33" s="35">
        <v>15.853</v>
      </c>
      <c r="CF33" s="36">
        <f t="shared" si="29"/>
        <v>8802.6560000000009</v>
      </c>
      <c r="CG33" s="35">
        <v>1176.058</v>
      </c>
      <c r="CH33" s="35">
        <v>294.12700000000001</v>
      </c>
      <c r="CI33" s="36">
        <f t="shared" si="30"/>
        <v>1470.1849999999999</v>
      </c>
      <c r="CJ33" s="35">
        <v>0</v>
      </c>
      <c r="CK33" s="35">
        <v>0</v>
      </c>
      <c r="CL33" s="35">
        <v>13.003</v>
      </c>
      <c r="CM33" s="35">
        <v>14.878999999999152</v>
      </c>
      <c r="CN33" s="36">
        <f t="shared" si="31"/>
        <v>10945.348</v>
      </c>
      <c r="CO33" s="35">
        <v>58.542000000000002</v>
      </c>
      <c r="CP33" s="32">
        <v>6762.3559999999998</v>
      </c>
      <c r="CQ33" s="36">
        <f t="shared" si="32"/>
        <v>6820.8980000000001</v>
      </c>
      <c r="CR33" s="35">
        <v>2753.913</v>
      </c>
      <c r="CS33" s="35">
        <v>74.416999999999916</v>
      </c>
      <c r="CT33" s="36">
        <f t="shared" si="33"/>
        <v>2828.33</v>
      </c>
      <c r="CU33" s="35">
        <v>215.28</v>
      </c>
      <c r="CV33" s="35">
        <v>1080.8399999999999</v>
      </c>
      <c r="CW33" s="70">
        <f t="shared" si="34"/>
        <v>10945.348</v>
      </c>
      <c r="CX33" s="35"/>
      <c r="CY33" s="71">
        <v>1822.46</v>
      </c>
      <c r="CZ33" s="35"/>
      <c r="DA33" s="31">
        <v>600</v>
      </c>
      <c r="DB33" s="32">
        <v>600</v>
      </c>
      <c r="DC33" s="32">
        <v>600</v>
      </c>
      <c r="DD33" s="32">
        <v>525</v>
      </c>
      <c r="DE33" s="32">
        <v>300</v>
      </c>
      <c r="DF33" s="33">
        <v>150</v>
      </c>
      <c r="DG33" s="32">
        <f t="shared" si="49"/>
        <v>2775</v>
      </c>
      <c r="DH33" s="72">
        <f t="shared" si="35"/>
        <v>0.25353236827189046</v>
      </c>
      <c r="DI33" s="35"/>
      <c r="DJ33" s="64" t="s">
        <v>232</v>
      </c>
      <c r="DK33" s="58">
        <v>47</v>
      </c>
      <c r="DL33" s="73">
        <v>2</v>
      </c>
      <c r="DM33" s="74" t="s">
        <v>155</v>
      </c>
      <c r="DN33" s="61" t="s">
        <v>156</v>
      </c>
      <c r="DO33" s="72">
        <v>0.1220511206005836</v>
      </c>
      <c r="DP33" s="62"/>
      <c r="DQ33" s="31">
        <v>848.05900000000008</v>
      </c>
      <c r="DR33" s="32">
        <v>918.35900000000004</v>
      </c>
      <c r="DS33" s="33">
        <v>1058.3589999999999</v>
      </c>
      <c r="DT33" s="32"/>
      <c r="DU33" s="64">
        <f t="shared" si="36"/>
        <v>5028.5869999999995</v>
      </c>
      <c r="DV33" s="32">
        <v>4675.1899999999996</v>
      </c>
      <c r="DW33" s="33">
        <v>5381.9840000000004</v>
      </c>
      <c r="DX33" s="32"/>
      <c r="DY33" s="31">
        <v>26.170999999999999</v>
      </c>
      <c r="DZ33" s="32">
        <v>17.484000000000002</v>
      </c>
      <c r="EA33" s="32">
        <v>339.38299999999998</v>
      </c>
      <c r="EB33" s="32">
        <v>58.180999999999997</v>
      </c>
      <c r="EC33" s="32">
        <v>1738.5429999999999</v>
      </c>
      <c r="ED33" s="32">
        <v>15.542999999999999</v>
      </c>
      <c r="EE33" s="32">
        <v>111.1880000000001</v>
      </c>
      <c r="EF33" s="32">
        <v>6079.7730000000001</v>
      </c>
      <c r="EG33" s="75">
        <f t="shared" si="50"/>
        <v>8386.2659999999996</v>
      </c>
      <c r="EH33" s="58"/>
      <c r="EI33" s="47">
        <f t="shared" si="51"/>
        <v>3.1206975786363085E-3</v>
      </c>
      <c r="EJ33" s="6">
        <f t="shared" si="51"/>
        <v>2.0848372803819962E-3</v>
      </c>
      <c r="EK33" s="6">
        <f t="shared" si="51"/>
        <v>4.0468904754511724E-2</v>
      </c>
      <c r="EL33" s="6">
        <f t="shared" si="51"/>
        <v>6.9376525857872857E-3</v>
      </c>
      <c r="EM33" s="6">
        <f t="shared" si="51"/>
        <v>0.20730835392056488</v>
      </c>
      <c r="EN33" s="6">
        <f t="shared" si="51"/>
        <v>1.8533874313073303E-3</v>
      </c>
      <c r="EO33" s="6">
        <f t="shared" si="51"/>
        <v>1.3258344059203477E-2</v>
      </c>
      <c r="EP33" s="6">
        <f t="shared" si="51"/>
        <v>0.72496782238960711</v>
      </c>
      <c r="EQ33" s="72">
        <f t="shared" si="52"/>
        <v>1</v>
      </c>
      <c r="ER33" s="58"/>
      <c r="ES33" s="34">
        <v>5.444</v>
      </c>
      <c r="ET33" s="35">
        <v>44.008000000000003</v>
      </c>
      <c r="EU33" s="70">
        <f t="shared" si="38"/>
        <v>49.452000000000005</v>
      </c>
      <c r="EW33" s="34">
        <f>CD33</f>
        <v>4.617</v>
      </c>
      <c r="EX33" s="35">
        <f>CE33</f>
        <v>15.853</v>
      </c>
      <c r="EY33" s="70">
        <f t="shared" si="39"/>
        <v>20.47</v>
      </c>
      <c r="FA33" s="31">
        <f>FE33*E33</f>
        <v>6412.5770000000011</v>
      </c>
      <c r="FB33" s="32">
        <f>E33*FF33</f>
        <v>2410.5489999999995</v>
      </c>
      <c r="FC33" s="33">
        <f t="shared" si="40"/>
        <v>8823.1260000000002</v>
      </c>
      <c r="FE33" s="47">
        <v>0.72679195559487653</v>
      </c>
      <c r="FF33" s="6">
        <v>0.27320804440512347</v>
      </c>
      <c r="FG33" s="40">
        <f t="shared" si="41"/>
        <v>1</v>
      </c>
      <c r="FH33" s="58"/>
      <c r="FI33" s="64">
        <f t="shared" si="42"/>
        <v>1037.3449999999998</v>
      </c>
      <c r="FJ33" s="32">
        <v>993.84999999999991</v>
      </c>
      <c r="FK33" s="33">
        <f>CV33</f>
        <v>1080.8399999999999</v>
      </c>
      <c r="FM33" s="64">
        <f t="shared" si="43"/>
        <v>8345.9680000000008</v>
      </c>
      <c r="FN33" s="32">
        <v>7868.81</v>
      </c>
      <c r="FO33" s="33">
        <f>CC33</f>
        <v>8823.1260000000002</v>
      </c>
      <c r="FQ33" s="64">
        <f t="shared" si="44"/>
        <v>2646.444</v>
      </c>
      <c r="FR33" s="32">
        <v>2496.645</v>
      </c>
      <c r="FS33" s="33">
        <v>2796.2429999999999</v>
      </c>
      <c r="FU33" s="64">
        <f t="shared" si="45"/>
        <v>10992.412</v>
      </c>
      <c r="FV33" s="58">
        <f t="shared" si="46"/>
        <v>10365.455</v>
      </c>
      <c r="FW33" s="73">
        <f t="shared" si="46"/>
        <v>11619.369000000001</v>
      </c>
      <c r="FY33" s="64">
        <f t="shared" si="47"/>
        <v>6339.5</v>
      </c>
      <c r="FZ33" s="32">
        <v>5916.6440000000002</v>
      </c>
      <c r="GA33" s="33">
        <f>G33</f>
        <v>6762.3559999999998</v>
      </c>
      <c r="GB33" s="32"/>
      <c r="GC33" s="64">
        <f t="shared" si="48"/>
        <v>10260.891</v>
      </c>
      <c r="GD33" s="32">
        <v>9576.4339999999993</v>
      </c>
      <c r="GE33" s="33">
        <f>C33</f>
        <v>10945.348</v>
      </c>
      <c r="GF33" s="32"/>
      <c r="GG33" s="76">
        <f>DW33/C33</f>
        <v>0.4917142881158279</v>
      </c>
      <c r="GH33" s="66"/>
    </row>
    <row r="34" spans="1:190" x14ac:dyDescent="0.2">
      <c r="A34" s="1"/>
      <c r="B34" s="77" t="s">
        <v>187</v>
      </c>
      <c r="C34" s="31">
        <v>5058.8599999999997</v>
      </c>
      <c r="D34" s="32">
        <v>4977.79</v>
      </c>
      <c r="E34" s="32">
        <v>3938.2049999999999</v>
      </c>
      <c r="F34" s="32">
        <v>1205.5039999999999</v>
      </c>
      <c r="G34" s="32">
        <v>4020.5590000000002</v>
      </c>
      <c r="H34" s="32">
        <f t="shared" si="0"/>
        <v>6264.3639999999996</v>
      </c>
      <c r="I34" s="33">
        <f t="shared" si="1"/>
        <v>5143.7089999999998</v>
      </c>
      <c r="J34" s="32"/>
      <c r="K34" s="34">
        <v>45.795000000000002</v>
      </c>
      <c r="L34" s="35">
        <v>14.568999999999999</v>
      </c>
      <c r="M34" s="35">
        <v>0.158</v>
      </c>
      <c r="N34" s="36">
        <f t="shared" si="2"/>
        <v>60.522000000000006</v>
      </c>
      <c r="O34" s="35">
        <v>30.171999999999997</v>
      </c>
      <c r="P34" s="36">
        <f t="shared" si="3"/>
        <v>30.350000000000009</v>
      </c>
      <c r="Q34" s="35">
        <v>-5.49</v>
      </c>
      <c r="R34" s="36">
        <f t="shared" si="4"/>
        <v>35.840000000000011</v>
      </c>
      <c r="S34" s="35">
        <v>7.9539999999999997</v>
      </c>
      <c r="T34" s="35">
        <v>1.333</v>
      </c>
      <c r="U34" s="35">
        <v>0</v>
      </c>
      <c r="V34" s="36">
        <f t="shared" si="5"/>
        <v>45.12700000000001</v>
      </c>
      <c r="W34" s="35">
        <v>9.0889999999999986</v>
      </c>
      <c r="X34" s="37">
        <f t="shared" si="6"/>
        <v>36.038000000000011</v>
      </c>
      <c r="Y34" s="35"/>
      <c r="Z34" s="38">
        <f t="shared" si="7"/>
        <v>1.8399731607801856E-2</v>
      </c>
      <c r="AA34" s="39">
        <f t="shared" si="8"/>
        <v>5.8536016987458285E-3</v>
      </c>
      <c r="AB34" s="6">
        <f t="shared" si="9"/>
        <v>0.43220788150525002</v>
      </c>
      <c r="AC34" s="6">
        <f t="shared" si="10"/>
        <v>0.44062153163152051</v>
      </c>
      <c r="AD34" s="6">
        <f t="shared" si="11"/>
        <v>0.49852946036152135</v>
      </c>
      <c r="AE34" s="39">
        <f t="shared" si="12"/>
        <v>1.2122648805996235E-2</v>
      </c>
      <c r="AF34" s="39">
        <f t="shared" si="13"/>
        <v>1.4479518019040584E-2</v>
      </c>
      <c r="AG34" s="39">
        <f>X34/DU34*2</f>
        <v>2.8503031284485184E-2</v>
      </c>
      <c r="AH34" s="39">
        <f>(P34+S34+T34)/DU34*2</f>
        <v>3.1349538016070232E-2</v>
      </c>
      <c r="AI34" s="39">
        <f>R34/DU34*2</f>
        <v>2.834642991386728E-2</v>
      </c>
      <c r="AJ34" s="40">
        <f>X34/FI34*2</f>
        <v>9.6073151875449889E-2</v>
      </c>
      <c r="AK34" s="41"/>
      <c r="AL34" s="47">
        <f t="shared" si="14"/>
        <v>8.3818336845501648E-3</v>
      </c>
      <c r="AM34" s="6">
        <f t="shared" si="15"/>
        <v>2.06369222008034E-2</v>
      </c>
      <c r="AN34" s="40">
        <f t="shared" si="16"/>
        <v>4.1682492684622999E-2</v>
      </c>
      <c r="AO34" s="35"/>
      <c r="AP34" s="47">
        <f t="shared" si="17"/>
        <v>1.0209115574227345</v>
      </c>
      <c r="AQ34" s="6">
        <f t="shared" si="18"/>
        <v>0.95249397903762212</v>
      </c>
      <c r="AR34" s="6">
        <f t="shared" si="19"/>
        <v>-0.1394711456731359</v>
      </c>
      <c r="AS34" s="6">
        <f t="shared" si="20"/>
        <v>0.17910991804477691</v>
      </c>
      <c r="AT34" s="68">
        <v>3.28</v>
      </c>
      <c r="AU34" s="69">
        <v>1.29</v>
      </c>
      <c r="AV34" s="35"/>
      <c r="AW34" s="47">
        <f>FK34/C34</f>
        <v>0.15378800757482911</v>
      </c>
      <c r="AX34" s="6">
        <v>0.1348</v>
      </c>
      <c r="AY34" s="6">
        <f t="shared" si="21"/>
        <v>0.26303394179650286</v>
      </c>
      <c r="AZ34" s="6">
        <f t="shared" si="22"/>
        <v>0.26303394179650286</v>
      </c>
      <c r="BA34" s="40">
        <f t="shared" si="23"/>
        <v>0.26303394179650286</v>
      </c>
      <c r="BB34" s="6"/>
      <c r="BC34" s="47">
        <v>0.23699999999999999</v>
      </c>
      <c r="BD34" s="6">
        <v>0.23980000000000001</v>
      </c>
      <c r="BE34" s="40">
        <v>0.24350000000000002</v>
      </c>
      <c r="BF34" s="6"/>
      <c r="BG34" s="47"/>
      <c r="BH34" s="40"/>
      <c r="BI34" s="6"/>
      <c r="BJ34" s="47"/>
      <c r="BK34" s="40"/>
      <c r="BL34" s="6"/>
      <c r="BM34" s="47"/>
      <c r="BN34" s="40"/>
      <c r="BO34" s="6"/>
      <c r="BP34" s="47"/>
      <c r="BQ34" s="40"/>
      <c r="BR34" s="35"/>
      <c r="BS34" s="38">
        <f>Q34/FM34*2</f>
        <v>-2.7997080450171638E-3</v>
      </c>
      <c r="BT34" s="6">
        <f t="shared" si="24"/>
        <v>-0.13850695057648155</v>
      </c>
      <c r="BU34" s="39">
        <f>EU34/E34</f>
        <v>6.8698810752614451E-3</v>
      </c>
      <c r="BV34" s="6">
        <f t="shared" si="25"/>
        <v>3.4003730292792793E-2</v>
      </c>
      <c r="BW34" s="6">
        <f t="shared" si="26"/>
        <v>0.66769378435099236</v>
      </c>
      <c r="BX34" s="40">
        <f t="shared" si="27"/>
        <v>0.74557464273348273</v>
      </c>
      <c r="BY34" s="35"/>
      <c r="BZ34" s="34">
        <v>8.6519999999999992</v>
      </c>
      <c r="CA34" s="35">
        <v>462.65699999999998</v>
      </c>
      <c r="CB34" s="36">
        <f t="shared" si="28"/>
        <v>471.30899999999997</v>
      </c>
      <c r="CC34" s="32">
        <v>3938.2049999999999</v>
      </c>
      <c r="CD34" s="35">
        <v>0.88600000000000001</v>
      </c>
      <c r="CE34" s="35">
        <v>16.77</v>
      </c>
      <c r="CF34" s="36">
        <f t="shared" si="29"/>
        <v>3920.549</v>
      </c>
      <c r="CG34" s="35">
        <v>434.19900000000001</v>
      </c>
      <c r="CH34" s="35">
        <v>184.53100000000001</v>
      </c>
      <c r="CI34" s="36">
        <f t="shared" si="30"/>
        <v>618.73</v>
      </c>
      <c r="CJ34" s="35">
        <v>0</v>
      </c>
      <c r="CK34" s="35">
        <v>0</v>
      </c>
      <c r="CL34" s="35">
        <v>37.933</v>
      </c>
      <c r="CM34" s="35">
        <v>10.33899999999948</v>
      </c>
      <c r="CN34" s="36">
        <f t="shared" si="31"/>
        <v>5058.8599999999988</v>
      </c>
      <c r="CO34" s="35">
        <v>50.414999999999999</v>
      </c>
      <c r="CP34" s="32">
        <v>4020.5590000000002</v>
      </c>
      <c r="CQ34" s="36">
        <f t="shared" si="32"/>
        <v>4070.9740000000002</v>
      </c>
      <c r="CR34" s="35">
        <v>150.11199999999999</v>
      </c>
      <c r="CS34" s="35">
        <v>59.781999999999584</v>
      </c>
      <c r="CT34" s="36">
        <f t="shared" si="33"/>
        <v>209.89399999999958</v>
      </c>
      <c r="CU34" s="35">
        <v>0</v>
      </c>
      <c r="CV34" s="35">
        <v>777.99199999999996</v>
      </c>
      <c r="CW34" s="70">
        <f t="shared" si="34"/>
        <v>5058.8599999999997</v>
      </c>
      <c r="CX34" s="35"/>
      <c r="CY34" s="71">
        <v>906.0920000000001</v>
      </c>
      <c r="CZ34" s="35"/>
      <c r="DA34" s="31">
        <v>50</v>
      </c>
      <c r="DB34" s="32">
        <v>100</v>
      </c>
      <c r="DC34" s="32">
        <v>50</v>
      </c>
      <c r="DD34" s="32">
        <v>0</v>
      </c>
      <c r="DE34" s="32">
        <v>0</v>
      </c>
      <c r="DF34" s="33">
        <v>0</v>
      </c>
      <c r="DG34" s="32">
        <f t="shared" si="49"/>
        <v>200</v>
      </c>
      <c r="DH34" s="72">
        <f t="shared" si="35"/>
        <v>3.9534598704055859E-2</v>
      </c>
      <c r="DI34" s="35"/>
      <c r="DJ34" s="64" t="s">
        <v>227</v>
      </c>
      <c r="DK34" s="58">
        <v>30</v>
      </c>
      <c r="DL34" s="73">
        <v>5</v>
      </c>
      <c r="DM34" s="64"/>
      <c r="DN34" s="58"/>
      <c r="DO34" s="72" t="s">
        <v>228</v>
      </c>
      <c r="DP34" s="62"/>
      <c r="DQ34" s="31">
        <v>684.75099999999998</v>
      </c>
      <c r="DR34" s="32">
        <v>684.75099999999998</v>
      </c>
      <c r="DS34" s="33">
        <v>684.75099999999998</v>
      </c>
      <c r="DT34" s="32"/>
      <c r="DU34" s="64">
        <f t="shared" si="36"/>
        <v>2528.7134999999998</v>
      </c>
      <c r="DV34" s="32">
        <v>2454.1469999999999</v>
      </c>
      <c r="DW34" s="33">
        <v>2603.2800000000002</v>
      </c>
      <c r="DX34" s="32"/>
      <c r="DY34" s="31">
        <v>776.73052536</v>
      </c>
      <c r="DZ34" s="32">
        <v>35.157354479999995</v>
      </c>
      <c r="EA34" s="32">
        <v>103.93895171</v>
      </c>
      <c r="EB34" s="32">
        <v>73.656970139999999</v>
      </c>
      <c r="EC34" s="32">
        <v>164.29381718000002</v>
      </c>
      <c r="ED34" s="32">
        <v>39.843328479999997</v>
      </c>
      <c r="EE34" s="32">
        <v>101.30505265000042</v>
      </c>
      <c r="EF34" s="32">
        <v>2616.14</v>
      </c>
      <c r="EG34" s="75">
        <f t="shared" si="50"/>
        <v>3911.0660000000003</v>
      </c>
      <c r="EH34" s="58"/>
      <c r="EI34" s="47">
        <f t="shared" si="51"/>
        <v>0.19859816361063709</v>
      </c>
      <c r="EJ34" s="6">
        <f t="shared" si="51"/>
        <v>8.9891999981590674E-3</v>
      </c>
      <c r="EK34" s="6">
        <f t="shared" si="51"/>
        <v>2.6575606678588392E-2</v>
      </c>
      <c r="EL34" s="6">
        <f t="shared" si="51"/>
        <v>1.8832965268292583E-2</v>
      </c>
      <c r="EM34" s="6">
        <f t="shared" si="51"/>
        <v>4.2007426410088707E-2</v>
      </c>
      <c r="EN34" s="6">
        <f t="shared" si="51"/>
        <v>1.0187332169797184E-2</v>
      </c>
      <c r="EO34" s="6">
        <f t="shared" si="51"/>
        <v>2.5902158810411385E-2</v>
      </c>
      <c r="EP34" s="6">
        <f t="shared" si="51"/>
        <v>0.66890714705402565</v>
      </c>
      <c r="EQ34" s="72">
        <f t="shared" si="52"/>
        <v>1</v>
      </c>
      <c r="ER34" s="58"/>
      <c r="ES34" s="34">
        <v>10.298999999999999</v>
      </c>
      <c r="ET34" s="35">
        <v>16.756</v>
      </c>
      <c r="EU34" s="70">
        <f t="shared" si="38"/>
        <v>27.055</v>
      </c>
      <c r="EW34" s="34">
        <f>CD34</f>
        <v>0.88600000000000001</v>
      </c>
      <c r="EX34" s="35">
        <f>CE34</f>
        <v>16.77</v>
      </c>
      <c r="EY34" s="70">
        <f t="shared" si="39"/>
        <v>17.655999999999999</v>
      </c>
      <c r="FA34" s="31">
        <f>FE34*E34</f>
        <v>2629.5149999999999</v>
      </c>
      <c r="FB34" s="32">
        <f>E34*FF34</f>
        <v>1308.69</v>
      </c>
      <c r="FC34" s="33">
        <f t="shared" si="40"/>
        <v>3938.2049999999999</v>
      </c>
      <c r="FE34" s="47">
        <v>0.66769378435099236</v>
      </c>
      <c r="FF34" s="6">
        <v>0.33230621564900764</v>
      </c>
      <c r="FG34" s="40">
        <f t="shared" si="41"/>
        <v>1</v>
      </c>
      <c r="FH34" s="58"/>
      <c r="FI34" s="64">
        <f t="shared" si="42"/>
        <v>750.22</v>
      </c>
      <c r="FJ34" s="32">
        <v>722.44799999999998</v>
      </c>
      <c r="FK34" s="33">
        <f>CV34</f>
        <v>777.99199999999996</v>
      </c>
      <c r="FM34" s="64">
        <f t="shared" si="43"/>
        <v>3921.8374999999996</v>
      </c>
      <c r="FN34" s="32">
        <v>3905.47</v>
      </c>
      <c r="FO34" s="33">
        <f>CC34</f>
        <v>3938.2049999999999</v>
      </c>
      <c r="FQ34" s="64">
        <f t="shared" si="44"/>
        <v>1169.8694999999998</v>
      </c>
      <c r="FR34" s="32">
        <v>1134.2349999999999</v>
      </c>
      <c r="FS34" s="33">
        <v>1205.5039999999999</v>
      </c>
      <c r="FU34" s="64">
        <f t="shared" si="45"/>
        <v>5091.7070000000003</v>
      </c>
      <c r="FV34" s="58">
        <f t="shared" si="46"/>
        <v>5039.7049999999999</v>
      </c>
      <c r="FW34" s="73">
        <f t="shared" si="46"/>
        <v>5143.7089999999998</v>
      </c>
      <c r="FY34" s="64">
        <f t="shared" si="47"/>
        <v>3940.1185</v>
      </c>
      <c r="FZ34" s="32">
        <v>3859.6779999999999</v>
      </c>
      <c r="GA34" s="33">
        <f>G34</f>
        <v>4020.5590000000002</v>
      </c>
      <c r="GB34" s="32"/>
      <c r="GC34" s="64">
        <f t="shared" si="48"/>
        <v>4977.79</v>
      </c>
      <c r="GD34" s="32">
        <v>4896.72</v>
      </c>
      <c r="GE34" s="33">
        <f>C34</f>
        <v>5058.8599999999997</v>
      </c>
      <c r="GF34" s="32"/>
      <c r="GG34" s="76">
        <f>DW34/C34</f>
        <v>0.51459815057147273</v>
      </c>
      <c r="GH34" s="66"/>
    </row>
    <row r="35" spans="1:190" x14ac:dyDescent="0.2">
      <c r="A35" s="1"/>
      <c r="B35" s="77" t="s">
        <v>188</v>
      </c>
      <c r="C35" s="31">
        <v>10577.773999999999</v>
      </c>
      <c r="D35" s="32">
        <v>10087.9265</v>
      </c>
      <c r="E35" s="32">
        <v>8510.3809999999994</v>
      </c>
      <c r="F35" s="32">
        <v>1955.319</v>
      </c>
      <c r="G35" s="32">
        <v>6736.9430000000002</v>
      </c>
      <c r="H35" s="32">
        <f t="shared" si="0"/>
        <v>12533.092999999999</v>
      </c>
      <c r="I35" s="33">
        <f t="shared" si="1"/>
        <v>10465.699999999999</v>
      </c>
      <c r="J35" s="32"/>
      <c r="K35" s="34">
        <v>79.442000000000007</v>
      </c>
      <c r="L35" s="35">
        <v>23.249000000000002</v>
      </c>
      <c r="M35" s="35">
        <v>0.42399999999999999</v>
      </c>
      <c r="N35" s="36">
        <f t="shared" si="2"/>
        <v>103.11500000000001</v>
      </c>
      <c r="O35" s="35">
        <v>52.686999999999998</v>
      </c>
      <c r="P35" s="36">
        <f t="shared" si="3"/>
        <v>50.428000000000011</v>
      </c>
      <c r="Q35" s="35">
        <v>-4.8140000000000001</v>
      </c>
      <c r="R35" s="36">
        <f t="shared" si="4"/>
        <v>55.242000000000012</v>
      </c>
      <c r="S35" s="35">
        <v>13.972</v>
      </c>
      <c r="T35" s="35">
        <v>0.79700000000000004</v>
      </c>
      <c r="U35" s="35">
        <v>-1.8</v>
      </c>
      <c r="V35" s="36">
        <f t="shared" si="5"/>
        <v>68.211000000000013</v>
      </c>
      <c r="W35" s="35">
        <v>13.908000000000001</v>
      </c>
      <c r="X35" s="37">
        <f t="shared" si="6"/>
        <v>54.303000000000011</v>
      </c>
      <c r="Y35" s="35"/>
      <c r="Z35" s="38">
        <f t="shared" si="7"/>
        <v>1.5749916496715161E-2</v>
      </c>
      <c r="AA35" s="39">
        <f t="shared" si="8"/>
        <v>4.6092722820690662E-3</v>
      </c>
      <c r="AB35" s="6">
        <f t="shared" si="9"/>
        <v>0.44693936412066099</v>
      </c>
      <c r="AC35" s="6">
        <f t="shared" si="10"/>
        <v>0.44998163758572685</v>
      </c>
      <c r="AD35" s="6">
        <f t="shared" si="11"/>
        <v>0.51095378945837167</v>
      </c>
      <c r="AE35" s="39">
        <f t="shared" si="12"/>
        <v>1.0445555883064771E-2</v>
      </c>
      <c r="AF35" s="39">
        <f t="shared" si="13"/>
        <v>1.0765938867615663E-2</v>
      </c>
      <c r="AG35" s="39">
        <f>X35/DU35*2</f>
        <v>2.1777665130149455E-2</v>
      </c>
      <c r="AH35" s="39">
        <f>(P35+S35+T35)/DU35*2</f>
        <v>2.6146592886034912E-2</v>
      </c>
      <c r="AI35" s="39">
        <f>R35/DU35*2</f>
        <v>2.2154241517406335E-2</v>
      </c>
      <c r="AJ35" s="40">
        <f>X35/FI35*2</f>
        <v>0.10715919019360111</v>
      </c>
      <c r="AK35" s="41"/>
      <c r="AL35" s="47">
        <f t="shared" si="14"/>
        <v>5.5254547993084838E-2</v>
      </c>
      <c r="AM35" s="6">
        <f t="shared" si="15"/>
        <v>5.4053888010261571E-2</v>
      </c>
      <c r="AN35" s="40">
        <f t="shared" si="16"/>
        <v>8.3862760609098391E-2</v>
      </c>
      <c r="AO35" s="35"/>
      <c r="AP35" s="47">
        <f t="shared" si="17"/>
        <v>0.7916147349924757</v>
      </c>
      <c r="AQ35" s="6">
        <f t="shared" si="18"/>
        <v>0.71236639184057071</v>
      </c>
      <c r="AR35" s="6">
        <f t="shared" si="19"/>
        <v>8.8818876258842355E-2</v>
      </c>
      <c r="AS35" s="6">
        <f t="shared" si="20"/>
        <v>0.1683419403742224</v>
      </c>
      <c r="AT35" s="68">
        <v>3.6</v>
      </c>
      <c r="AU35" s="69">
        <v>1.18</v>
      </c>
      <c r="AV35" s="35"/>
      <c r="AW35" s="47">
        <f>FK35/C35</f>
        <v>0.10011217861149238</v>
      </c>
      <c r="AX35" s="6">
        <v>9.1499999999999998E-2</v>
      </c>
      <c r="AY35" s="6">
        <f t="shared" si="21"/>
        <v>0.17704450538375108</v>
      </c>
      <c r="AZ35" s="6">
        <f t="shared" si="22"/>
        <v>0.19322364385033802</v>
      </c>
      <c r="BA35" s="40">
        <f t="shared" si="23"/>
        <v>0.21415450011315879</v>
      </c>
      <c r="BB35" s="6"/>
      <c r="BC35" s="47">
        <v>0.16750000000000001</v>
      </c>
      <c r="BD35" s="6">
        <v>0.1837</v>
      </c>
      <c r="BE35" s="40">
        <v>0.2046</v>
      </c>
      <c r="BF35" s="6"/>
      <c r="BG35" s="47"/>
      <c r="BH35" s="40">
        <v>2.3E-2</v>
      </c>
      <c r="BI35" s="6"/>
      <c r="BJ35" s="47"/>
      <c r="BK35" s="40">
        <f>BC35-(4.5%+2.5%+3%+1%+BH35)</f>
        <v>3.4500000000000003E-2</v>
      </c>
      <c r="BL35" s="6"/>
      <c r="BM35" s="47"/>
      <c r="BN35" s="40">
        <f>BD35-(6%+2.5%+3%+1%+BH35)</f>
        <v>3.570000000000001E-2</v>
      </c>
      <c r="BO35" s="6"/>
      <c r="BP35" s="47"/>
      <c r="BQ35" s="40">
        <f>BE35-(8%+2.5%+3%+1%+BH35)</f>
        <v>3.6599999999999994E-2</v>
      </c>
      <c r="BR35" s="35"/>
      <c r="BS35" s="38">
        <f>Q35/FM35*2</f>
        <v>-1.1617393197176471E-3</v>
      </c>
      <c r="BT35" s="6">
        <f t="shared" si="24"/>
        <v>-7.3837753270856024E-2</v>
      </c>
      <c r="BU35" s="39">
        <f>EU35/E35</f>
        <v>5.2253829763908343E-3</v>
      </c>
      <c r="BV35" s="6">
        <f t="shared" si="25"/>
        <v>4.1037235269690393E-2</v>
      </c>
      <c r="BW35" s="6">
        <f t="shared" si="26"/>
        <v>0.70495504255332397</v>
      </c>
      <c r="BX35" s="40">
        <f t="shared" si="27"/>
        <v>0.76007863783597851</v>
      </c>
      <c r="BY35" s="35"/>
      <c r="BZ35" s="34">
        <v>5.6040000000000001</v>
      </c>
      <c r="CA35" s="35">
        <v>598.73199999999997</v>
      </c>
      <c r="CB35" s="36">
        <f t="shared" si="28"/>
        <v>604.33600000000001</v>
      </c>
      <c r="CC35" s="32">
        <v>8510.3809999999994</v>
      </c>
      <c r="CD35" s="35">
        <v>7.319</v>
      </c>
      <c r="CE35" s="35">
        <v>17.367000000000001</v>
      </c>
      <c r="CF35" s="36">
        <f t="shared" si="29"/>
        <v>8485.6949999999997</v>
      </c>
      <c r="CG35" s="35">
        <v>1176.347</v>
      </c>
      <c r="CH35" s="35">
        <v>209.33100000000002</v>
      </c>
      <c r="CI35" s="36">
        <f t="shared" si="30"/>
        <v>1385.6779999999999</v>
      </c>
      <c r="CJ35" s="35">
        <v>43.093000000000004</v>
      </c>
      <c r="CK35" s="35">
        <v>1.8109999999999999</v>
      </c>
      <c r="CL35" s="35">
        <v>47.186</v>
      </c>
      <c r="CM35" s="35">
        <v>9.9750000000005059</v>
      </c>
      <c r="CN35" s="36">
        <f t="shared" si="31"/>
        <v>10577.773999999999</v>
      </c>
      <c r="CO35" s="35">
        <v>100.767</v>
      </c>
      <c r="CP35" s="32">
        <v>6736.9430000000002</v>
      </c>
      <c r="CQ35" s="36">
        <f t="shared" si="32"/>
        <v>6837.71</v>
      </c>
      <c r="CR35" s="35">
        <v>2424.5120000000002</v>
      </c>
      <c r="CS35" s="35">
        <v>61.677999999998974</v>
      </c>
      <c r="CT35" s="36">
        <f t="shared" si="33"/>
        <v>2486.1899999999991</v>
      </c>
      <c r="CU35" s="35">
        <v>194.91</v>
      </c>
      <c r="CV35" s="35">
        <v>1058.9640000000002</v>
      </c>
      <c r="CW35" s="70">
        <f t="shared" si="34"/>
        <v>10577.773999999999</v>
      </c>
      <c r="CX35" s="35"/>
      <c r="CY35" s="71">
        <v>1780.683</v>
      </c>
      <c r="CZ35" s="35"/>
      <c r="DA35" s="31">
        <v>333</v>
      </c>
      <c r="DB35" s="32">
        <v>655</v>
      </c>
      <c r="DC35" s="32">
        <v>420</v>
      </c>
      <c r="DD35" s="32">
        <v>540</v>
      </c>
      <c r="DE35" s="32">
        <v>300</v>
      </c>
      <c r="DF35" s="33">
        <v>0</v>
      </c>
      <c r="DG35" s="32">
        <f t="shared" si="49"/>
        <v>2248</v>
      </c>
      <c r="DH35" s="72">
        <f t="shared" si="35"/>
        <v>0.21252108430374861</v>
      </c>
      <c r="DI35" s="35"/>
      <c r="DJ35" s="64" t="s">
        <v>233</v>
      </c>
      <c r="DK35" s="58">
        <v>51</v>
      </c>
      <c r="DL35" s="73">
        <v>6</v>
      </c>
      <c r="DM35" s="74" t="s">
        <v>155</v>
      </c>
      <c r="DN35" s="61" t="s">
        <v>156</v>
      </c>
      <c r="DO35" s="72">
        <v>0.39166567186108231</v>
      </c>
      <c r="DP35" s="62"/>
      <c r="DQ35" s="31">
        <v>930.13499999999999</v>
      </c>
      <c r="DR35" s="32">
        <v>1015.135</v>
      </c>
      <c r="DS35" s="33">
        <v>1125.0989999999999</v>
      </c>
      <c r="DT35" s="32"/>
      <c r="DU35" s="64">
        <f t="shared" si="36"/>
        <v>4987.0360000000001</v>
      </c>
      <c r="DV35" s="32">
        <v>4720.393</v>
      </c>
      <c r="DW35" s="33">
        <v>5253.6790000000001</v>
      </c>
      <c r="DX35" s="32"/>
      <c r="DY35" s="31">
        <v>148.042</v>
      </c>
      <c r="DZ35" s="32">
        <v>37.750999999999998</v>
      </c>
      <c r="EA35" s="32">
        <v>823.17700000000002</v>
      </c>
      <c r="EB35" s="32">
        <v>62.027999999999999</v>
      </c>
      <c r="EC35" s="32">
        <v>1145.579</v>
      </c>
      <c r="ED35" s="32">
        <v>28.26</v>
      </c>
      <c r="EE35" s="32">
        <v>178.70400000000063</v>
      </c>
      <c r="EF35" s="32">
        <v>5822.7219999999998</v>
      </c>
      <c r="EG35" s="75">
        <f t="shared" si="50"/>
        <v>8246.2630000000008</v>
      </c>
      <c r="EH35" s="58"/>
      <c r="EI35" s="47">
        <f t="shared" si="51"/>
        <v>1.7952616839894627E-2</v>
      </c>
      <c r="EJ35" s="6">
        <f t="shared" si="51"/>
        <v>4.5779524616180681E-3</v>
      </c>
      <c r="EK35" s="6">
        <f t="shared" si="51"/>
        <v>9.9824247662244084E-2</v>
      </c>
      <c r="EL35" s="6">
        <f t="shared" si="51"/>
        <v>7.5219526711675332E-3</v>
      </c>
      <c r="EM35" s="6">
        <f t="shared" si="51"/>
        <v>0.13892098760371818</v>
      </c>
      <c r="EN35" s="6">
        <f t="shared" si="51"/>
        <v>3.4270068757205536E-3</v>
      </c>
      <c r="EO35" s="6">
        <f t="shared" si="51"/>
        <v>2.1670907173346354E-2</v>
      </c>
      <c r="EP35" s="6">
        <f t="shared" si="51"/>
        <v>0.70610432871229056</v>
      </c>
      <c r="EQ35" s="72">
        <f t="shared" si="52"/>
        <v>1</v>
      </c>
      <c r="ER35" s="58"/>
      <c r="ES35" s="34">
        <v>21.782</v>
      </c>
      <c r="ET35" s="35">
        <v>22.687999999999999</v>
      </c>
      <c r="EU35" s="70">
        <f t="shared" si="38"/>
        <v>44.47</v>
      </c>
      <c r="EW35" s="34">
        <f>CD35</f>
        <v>7.319</v>
      </c>
      <c r="EX35" s="35">
        <f>CE35</f>
        <v>17.367000000000001</v>
      </c>
      <c r="EY35" s="70">
        <f t="shared" si="39"/>
        <v>24.686</v>
      </c>
      <c r="FA35" s="31">
        <f>FE35*E35</f>
        <v>5999.4359999999997</v>
      </c>
      <c r="FB35" s="32">
        <f>E35*FF35</f>
        <v>2510.9450000000002</v>
      </c>
      <c r="FC35" s="33">
        <f t="shared" si="40"/>
        <v>8510.3809999999994</v>
      </c>
      <c r="FE35" s="47">
        <v>0.70495504255332397</v>
      </c>
      <c r="FF35" s="6">
        <v>0.29504495744667603</v>
      </c>
      <c r="FG35" s="40">
        <f t="shared" si="41"/>
        <v>1</v>
      </c>
      <c r="FH35" s="58"/>
      <c r="FI35" s="64">
        <f t="shared" si="42"/>
        <v>1013.5015000000001</v>
      </c>
      <c r="FJ35" s="32">
        <v>968.03899999999987</v>
      </c>
      <c r="FK35" s="33">
        <f>CV35</f>
        <v>1058.9640000000002</v>
      </c>
      <c r="FM35" s="64">
        <f t="shared" si="43"/>
        <v>8287.5735000000004</v>
      </c>
      <c r="FN35" s="32">
        <v>8064.7660000000005</v>
      </c>
      <c r="FO35" s="33">
        <f>CC35</f>
        <v>8510.3809999999994</v>
      </c>
      <c r="FQ35" s="64">
        <f t="shared" si="44"/>
        <v>1909.7759999999998</v>
      </c>
      <c r="FR35" s="32">
        <v>1864.2329999999999</v>
      </c>
      <c r="FS35" s="33">
        <v>1955.319</v>
      </c>
      <c r="FU35" s="64">
        <f t="shared" si="45"/>
        <v>10197.3495</v>
      </c>
      <c r="FV35" s="58">
        <f t="shared" si="46"/>
        <v>9928.9989999999998</v>
      </c>
      <c r="FW35" s="73">
        <f t="shared" si="46"/>
        <v>10465.699999999999</v>
      </c>
      <c r="FY35" s="64">
        <f t="shared" si="47"/>
        <v>6476.3109999999997</v>
      </c>
      <c r="FZ35" s="32">
        <v>6215.6790000000001</v>
      </c>
      <c r="GA35" s="33">
        <f>G35</f>
        <v>6736.9430000000002</v>
      </c>
      <c r="GB35" s="32"/>
      <c r="GC35" s="64">
        <f t="shared" si="48"/>
        <v>10087.9265</v>
      </c>
      <c r="GD35" s="32">
        <v>9598.0789999999997</v>
      </c>
      <c r="GE35" s="33">
        <f>C35</f>
        <v>10577.773999999999</v>
      </c>
      <c r="GF35" s="32"/>
      <c r="GG35" s="76">
        <f>DW35/C35</f>
        <v>0.49667151141629612</v>
      </c>
      <c r="GH35" s="66"/>
    </row>
    <row r="36" spans="1:190" x14ac:dyDescent="0.2">
      <c r="A36" s="1"/>
      <c r="B36" s="77" t="s">
        <v>189</v>
      </c>
      <c r="C36" s="31">
        <v>4304.6030000000001</v>
      </c>
      <c r="D36" s="32">
        <v>4172.3649999999998</v>
      </c>
      <c r="E36" s="32">
        <v>3440.7069999999999</v>
      </c>
      <c r="F36" s="32">
        <v>631.82399999999996</v>
      </c>
      <c r="G36" s="32">
        <v>2844.2550000000001</v>
      </c>
      <c r="H36" s="32">
        <f t="shared" si="0"/>
        <v>4936.4269999999997</v>
      </c>
      <c r="I36" s="33">
        <f t="shared" si="1"/>
        <v>4072.5309999999999</v>
      </c>
      <c r="J36" s="32"/>
      <c r="K36" s="34">
        <v>37.512</v>
      </c>
      <c r="L36" s="35">
        <v>7.8479999999999999</v>
      </c>
      <c r="M36" s="35">
        <v>0.125</v>
      </c>
      <c r="N36" s="36">
        <f t="shared" si="2"/>
        <v>45.484999999999999</v>
      </c>
      <c r="O36" s="35">
        <v>27.846</v>
      </c>
      <c r="P36" s="36">
        <f t="shared" si="3"/>
        <v>17.638999999999999</v>
      </c>
      <c r="Q36" s="35">
        <v>-5.722999999999999</v>
      </c>
      <c r="R36" s="36">
        <f t="shared" si="4"/>
        <v>23.361999999999998</v>
      </c>
      <c r="S36" s="35">
        <v>3.1819999999999999</v>
      </c>
      <c r="T36" s="35">
        <v>0.83099999999999996</v>
      </c>
      <c r="U36" s="35">
        <v>0</v>
      </c>
      <c r="V36" s="36">
        <f t="shared" si="5"/>
        <v>27.374999999999996</v>
      </c>
      <c r="W36" s="35">
        <v>6.9049999999999994</v>
      </c>
      <c r="X36" s="37">
        <f t="shared" si="6"/>
        <v>20.47</v>
      </c>
      <c r="Y36" s="35"/>
      <c r="Z36" s="38">
        <f t="shared" si="7"/>
        <v>1.7981168953339413E-2</v>
      </c>
      <c r="AA36" s="39">
        <f t="shared" si="8"/>
        <v>3.7618952320806068E-3</v>
      </c>
      <c r="AB36" s="6">
        <f t="shared" si="9"/>
        <v>0.56256818457311397</v>
      </c>
      <c r="AC36" s="6">
        <f t="shared" si="10"/>
        <v>0.57217416319066305</v>
      </c>
      <c r="AD36" s="6">
        <f t="shared" si="11"/>
        <v>0.61220182477739915</v>
      </c>
      <c r="AE36" s="39">
        <f t="shared" si="12"/>
        <v>1.334782551382729E-2</v>
      </c>
      <c r="AF36" s="39">
        <f t="shared" si="13"/>
        <v>9.8121808614538755E-3</v>
      </c>
      <c r="AG36" s="39">
        <f>X36/DU36*2</f>
        <v>1.9626652553118764E-2</v>
      </c>
      <c r="AH36" s="39">
        <f>(P36+S36+T36)/DU36*2</f>
        <v>2.0759955108946137E-2</v>
      </c>
      <c r="AI36" s="39">
        <f>R36/DU36*2</f>
        <v>2.2399504491742089E-2</v>
      </c>
      <c r="AJ36" s="40">
        <f>X36/FI36*2</f>
        <v>8.7368395219279943E-2</v>
      </c>
      <c r="AK36" s="41"/>
      <c r="AL36" s="47">
        <f t="shared" si="14"/>
        <v>6.6946103625072681E-2</v>
      </c>
      <c r="AM36" s="6">
        <f t="shared" si="15"/>
        <v>3.3512448749846421E-2</v>
      </c>
      <c r="AN36" s="40">
        <f t="shared" si="16"/>
        <v>8.6680191642023702E-2</v>
      </c>
      <c r="AO36" s="35"/>
      <c r="AP36" s="47">
        <f t="shared" si="17"/>
        <v>0.82664841847910919</v>
      </c>
      <c r="AQ36" s="6">
        <f t="shared" si="18"/>
        <v>0.7491312279119603</v>
      </c>
      <c r="AR36" s="6">
        <f t="shared" si="19"/>
        <v>4.8640722501006477E-2</v>
      </c>
      <c r="AS36" s="6">
        <f t="shared" si="20"/>
        <v>0.17263008923238679</v>
      </c>
      <c r="AT36" s="68">
        <v>1.39</v>
      </c>
      <c r="AU36" s="69">
        <v>1.24</v>
      </c>
      <c r="AV36" s="35"/>
      <c r="AW36" s="47">
        <f>FK36/C36</f>
        <v>0.11417963514870014</v>
      </c>
      <c r="AX36" s="6">
        <v>0.1024</v>
      </c>
      <c r="AY36" s="6">
        <f t="shared" si="21"/>
        <v>0.19099308138945306</v>
      </c>
      <c r="AZ36" s="6">
        <f t="shared" si="22"/>
        <v>0.20960000000000001</v>
      </c>
      <c r="BA36" s="40">
        <f t="shared" si="23"/>
        <v>0.2329</v>
      </c>
      <c r="BB36" s="6"/>
      <c r="BC36" s="47">
        <v>0.1852</v>
      </c>
      <c r="BD36" s="6">
        <v>0.2034</v>
      </c>
      <c r="BE36" s="40">
        <v>0.22620000000000001</v>
      </c>
      <c r="BF36" s="6"/>
      <c r="BG36" s="47"/>
      <c r="BH36" s="40">
        <v>2.9000000000000001E-2</v>
      </c>
      <c r="BI36" s="6"/>
      <c r="BJ36" s="47"/>
      <c r="BK36" s="40">
        <f>BC36-(4.5%+2.5%+3%+1%+BH36)</f>
        <v>4.6199999999999991E-2</v>
      </c>
      <c r="BL36" s="6"/>
      <c r="BM36" s="47"/>
      <c r="BN36" s="40">
        <f>BD36-(6%+2.5%+3%+1%+BH36)</f>
        <v>4.9399999999999999E-2</v>
      </c>
      <c r="BO36" s="6"/>
      <c r="BP36" s="47"/>
      <c r="BQ36" s="40">
        <f>BE36-(8%+2.5%+3%+1%+BH36)</f>
        <v>5.2199999999999996E-2</v>
      </c>
      <c r="BR36" s="35"/>
      <c r="BS36" s="38">
        <f>Q36/FM36*2</f>
        <v>-3.4343881389687979E-3</v>
      </c>
      <c r="BT36" s="6">
        <f t="shared" si="24"/>
        <v>-0.26431738407537408</v>
      </c>
      <c r="BU36" s="39">
        <f>EU36/E36</f>
        <v>4.2590083956582179E-3</v>
      </c>
      <c r="BV36" s="6">
        <f t="shared" si="25"/>
        <v>2.9372031027640255E-2</v>
      </c>
      <c r="BW36" s="6">
        <f t="shared" si="26"/>
        <v>0.7741097977828395</v>
      </c>
      <c r="BX36" s="40">
        <f t="shared" si="27"/>
        <v>0.8091550438781191</v>
      </c>
      <c r="BY36" s="35"/>
      <c r="BZ36" s="34">
        <v>3.7690000000000001</v>
      </c>
      <c r="CA36" s="35">
        <v>181.03100000000001</v>
      </c>
      <c r="CB36" s="36">
        <f t="shared" si="28"/>
        <v>184.8</v>
      </c>
      <c r="CC36" s="32">
        <v>3440.7069999999999</v>
      </c>
      <c r="CD36" s="35">
        <v>3.0529999999999999</v>
      </c>
      <c r="CE36" s="35">
        <v>4.359</v>
      </c>
      <c r="CF36" s="36">
        <f t="shared" si="29"/>
        <v>3433.2950000000001</v>
      </c>
      <c r="CG36" s="35">
        <v>550.298</v>
      </c>
      <c r="CH36" s="35">
        <v>99.006</v>
      </c>
      <c r="CI36" s="36">
        <f t="shared" si="30"/>
        <v>649.30399999999997</v>
      </c>
      <c r="CJ36" s="35">
        <v>6.3280000000000003</v>
      </c>
      <c r="CK36" s="35">
        <v>0</v>
      </c>
      <c r="CL36" s="35">
        <v>12.029</v>
      </c>
      <c r="CM36" s="35">
        <v>18.846999999999838</v>
      </c>
      <c r="CN36" s="36">
        <f t="shared" si="31"/>
        <v>4304.603000000001</v>
      </c>
      <c r="CO36" s="35">
        <v>61.198999999999998</v>
      </c>
      <c r="CP36" s="32">
        <v>2844.2550000000001</v>
      </c>
      <c r="CQ36" s="36">
        <f t="shared" si="32"/>
        <v>2905.4540000000002</v>
      </c>
      <c r="CR36" s="35">
        <v>801.21100000000001</v>
      </c>
      <c r="CS36" s="35">
        <v>16.366999999999848</v>
      </c>
      <c r="CT36" s="36">
        <f t="shared" si="33"/>
        <v>817.57799999999986</v>
      </c>
      <c r="CU36" s="35">
        <v>90.073000000000008</v>
      </c>
      <c r="CV36" s="35">
        <v>491.49800000000005</v>
      </c>
      <c r="CW36" s="70">
        <f t="shared" si="34"/>
        <v>4304.6030000000001</v>
      </c>
      <c r="CX36" s="35"/>
      <c r="CY36" s="71">
        <v>743.10399999999993</v>
      </c>
      <c r="CZ36" s="35"/>
      <c r="DA36" s="31">
        <v>10</v>
      </c>
      <c r="DB36" s="32">
        <v>300</v>
      </c>
      <c r="DC36" s="32">
        <v>170</v>
      </c>
      <c r="DD36" s="32">
        <v>175</v>
      </c>
      <c r="DE36" s="32">
        <v>85</v>
      </c>
      <c r="DF36" s="33">
        <v>100</v>
      </c>
      <c r="DG36" s="32">
        <f t="shared" si="49"/>
        <v>840</v>
      </c>
      <c r="DH36" s="72">
        <f t="shared" si="35"/>
        <v>0.1951399467035636</v>
      </c>
      <c r="DI36" s="35"/>
      <c r="DJ36" s="64" t="s">
        <v>225</v>
      </c>
      <c r="DK36" s="58">
        <v>23.9</v>
      </c>
      <c r="DL36" s="73">
        <v>2</v>
      </c>
      <c r="DM36" s="74" t="s">
        <v>155</v>
      </c>
      <c r="DN36" s="61" t="s">
        <v>156</v>
      </c>
      <c r="DO36" s="72">
        <v>0.26402865661790487</v>
      </c>
      <c r="DP36" s="62"/>
      <c r="DQ36" s="31">
        <v>410.5850848</v>
      </c>
      <c r="DR36" s="32">
        <v>450.5850848</v>
      </c>
      <c r="DS36" s="33">
        <v>500.67398019999996</v>
      </c>
      <c r="DT36" s="32"/>
      <c r="DU36" s="64">
        <f t="shared" si="36"/>
        <v>2085.9389999999999</v>
      </c>
      <c r="DV36" s="32">
        <v>2022.14</v>
      </c>
      <c r="DW36" s="33">
        <v>2149.7379999999998</v>
      </c>
      <c r="DX36" s="32"/>
      <c r="DY36" s="31">
        <v>31.314</v>
      </c>
      <c r="DZ36" s="32">
        <v>16.344000000000001</v>
      </c>
      <c r="EA36" s="32">
        <v>212.85300000000001</v>
      </c>
      <c r="EB36" s="32">
        <v>25.416</v>
      </c>
      <c r="EC36" s="32">
        <v>460.21300000000002</v>
      </c>
      <c r="ED36" s="32">
        <v>6.0000000000000001E-3</v>
      </c>
      <c r="EE36" s="32">
        <v>81.297999999999689</v>
      </c>
      <c r="EF36" s="32">
        <v>2418.9209999999998</v>
      </c>
      <c r="EG36" s="75">
        <f t="shared" si="50"/>
        <v>3246.3649999999998</v>
      </c>
      <c r="EH36" s="58"/>
      <c r="EI36" s="47">
        <f t="shared" si="51"/>
        <v>9.6458654525908207E-3</v>
      </c>
      <c r="EJ36" s="6">
        <f t="shared" si="51"/>
        <v>5.0345540319711437E-3</v>
      </c>
      <c r="EK36" s="6">
        <f t="shared" si="51"/>
        <v>6.5566564449776918E-2</v>
      </c>
      <c r="EL36" s="6">
        <f t="shared" si="51"/>
        <v>7.8290641994969764E-3</v>
      </c>
      <c r="EM36" s="6">
        <f t="shared" si="51"/>
        <v>0.14176255596644249</v>
      </c>
      <c r="EN36" s="6">
        <f t="shared" si="51"/>
        <v>1.8482210102684081E-6</v>
      </c>
      <c r="EO36" s="6">
        <f t="shared" si="51"/>
        <v>2.5042778615466745E-2</v>
      </c>
      <c r="EP36" s="6">
        <f t="shared" si="51"/>
        <v>0.74511676906324453</v>
      </c>
      <c r="EQ36" s="72">
        <f t="shared" si="52"/>
        <v>0.99999999999999989</v>
      </c>
      <c r="ER36" s="58"/>
      <c r="ES36" s="34">
        <v>1.6E-2</v>
      </c>
      <c r="ET36" s="35">
        <v>14.638</v>
      </c>
      <c r="EU36" s="70">
        <f t="shared" si="38"/>
        <v>14.654</v>
      </c>
      <c r="EW36" s="34">
        <f>CD36</f>
        <v>3.0529999999999999</v>
      </c>
      <c r="EX36" s="35">
        <f>CE36</f>
        <v>4.359</v>
      </c>
      <c r="EY36" s="70">
        <f t="shared" si="39"/>
        <v>7.4119999999999999</v>
      </c>
      <c r="FA36" s="31">
        <f>FE36*E36</f>
        <v>2663.4850000000001</v>
      </c>
      <c r="FB36" s="32">
        <f>E36*FF36</f>
        <v>777.22199999999964</v>
      </c>
      <c r="FC36" s="33">
        <f t="shared" si="40"/>
        <v>3440.7069999999999</v>
      </c>
      <c r="FE36" s="47">
        <v>0.7741097977828395</v>
      </c>
      <c r="FF36" s="6">
        <v>0.2258902022171605</v>
      </c>
      <c r="FG36" s="40">
        <f t="shared" si="41"/>
        <v>1</v>
      </c>
      <c r="FH36" s="58"/>
      <c r="FI36" s="64">
        <f t="shared" si="42"/>
        <v>468.59050000000002</v>
      </c>
      <c r="FJ36" s="32">
        <v>445.68299999999999</v>
      </c>
      <c r="FK36" s="33">
        <f>CV36</f>
        <v>491.49800000000005</v>
      </c>
      <c r="FM36" s="64">
        <f t="shared" si="43"/>
        <v>3332.7624999999998</v>
      </c>
      <c r="FN36" s="32">
        <v>3224.8180000000002</v>
      </c>
      <c r="FO36" s="33">
        <f>CC36</f>
        <v>3440.7069999999999</v>
      </c>
      <c r="FQ36" s="64">
        <f t="shared" si="44"/>
        <v>673.74099999999999</v>
      </c>
      <c r="FR36" s="32">
        <v>715.65800000000002</v>
      </c>
      <c r="FS36" s="33">
        <v>631.82399999999996</v>
      </c>
      <c r="FU36" s="64">
        <f t="shared" si="45"/>
        <v>4006.5034999999998</v>
      </c>
      <c r="FV36" s="58">
        <f t="shared" ref="FV36:FW65" si="53">FN36+FR36</f>
        <v>3940.4760000000001</v>
      </c>
      <c r="FW36" s="73">
        <f t="shared" si="53"/>
        <v>4072.5309999999999</v>
      </c>
      <c r="FY36" s="64">
        <f t="shared" si="47"/>
        <v>2730.8175000000001</v>
      </c>
      <c r="FZ36" s="32">
        <v>2617.38</v>
      </c>
      <c r="GA36" s="33">
        <f>G36</f>
        <v>2844.2550000000001</v>
      </c>
      <c r="GB36" s="32"/>
      <c r="GC36" s="64">
        <f t="shared" si="48"/>
        <v>4172.3649999999998</v>
      </c>
      <c r="GD36" s="32">
        <v>4040.127</v>
      </c>
      <c r="GE36" s="33">
        <f>C36</f>
        <v>4304.6030000000001</v>
      </c>
      <c r="GF36" s="32"/>
      <c r="GG36" s="76">
        <f>DW36/C36</f>
        <v>0.49940447469836352</v>
      </c>
      <c r="GH36" s="66"/>
    </row>
    <row r="37" spans="1:190" x14ac:dyDescent="0.2">
      <c r="A37" s="1"/>
      <c r="B37" s="77" t="s">
        <v>190</v>
      </c>
      <c r="C37" s="31">
        <v>6649.3540000000003</v>
      </c>
      <c r="D37" s="32">
        <v>6232.8194999999996</v>
      </c>
      <c r="E37" s="32">
        <v>5010.1040000000003</v>
      </c>
      <c r="F37" s="32">
        <v>2789.31</v>
      </c>
      <c r="G37" s="32">
        <v>4513.4979999999996</v>
      </c>
      <c r="H37" s="32">
        <f t="shared" si="0"/>
        <v>9438.6640000000007</v>
      </c>
      <c r="I37" s="33">
        <f t="shared" si="1"/>
        <v>7799.4140000000007</v>
      </c>
      <c r="J37" s="32"/>
      <c r="K37" s="34">
        <v>65.414000000000001</v>
      </c>
      <c r="L37" s="35">
        <v>21.786000000000001</v>
      </c>
      <c r="M37" s="35">
        <v>0</v>
      </c>
      <c r="N37" s="36">
        <f t="shared" si="2"/>
        <v>87.2</v>
      </c>
      <c r="O37" s="35">
        <v>42.25</v>
      </c>
      <c r="P37" s="36">
        <f t="shared" si="3"/>
        <v>44.95</v>
      </c>
      <c r="Q37" s="35">
        <v>-4.0220000000000002</v>
      </c>
      <c r="R37" s="36">
        <f t="shared" si="4"/>
        <v>48.972000000000001</v>
      </c>
      <c r="S37" s="35">
        <v>10.883999999999999</v>
      </c>
      <c r="T37" s="35">
        <v>1.4009999999999998</v>
      </c>
      <c r="U37" s="35">
        <v>0</v>
      </c>
      <c r="V37" s="36">
        <f t="shared" si="5"/>
        <v>61.257000000000005</v>
      </c>
      <c r="W37" s="35">
        <v>12.44</v>
      </c>
      <c r="X37" s="37">
        <f t="shared" si="6"/>
        <v>48.817000000000007</v>
      </c>
      <c r="Y37" s="35"/>
      <c r="Z37" s="38">
        <f t="shared" si="7"/>
        <v>2.0990179484581577E-2</v>
      </c>
      <c r="AA37" s="39">
        <f t="shared" si="8"/>
        <v>6.9907366962896978E-3</v>
      </c>
      <c r="AB37" s="6">
        <f t="shared" si="9"/>
        <v>0.42468713876463787</v>
      </c>
      <c r="AC37" s="6">
        <f t="shared" si="10"/>
        <v>0.43075323192365728</v>
      </c>
      <c r="AD37" s="6">
        <f t="shared" si="11"/>
        <v>0.48451834862385318</v>
      </c>
      <c r="AE37" s="39">
        <f t="shared" si="12"/>
        <v>1.3557267300938204E-2</v>
      </c>
      <c r="AF37" s="39">
        <f t="shared" si="13"/>
        <v>1.5664499830293499E-2</v>
      </c>
      <c r="AG37" s="39">
        <f>X37/DU37*2</f>
        <v>2.9515598821963817E-2</v>
      </c>
      <c r="AH37" s="39">
        <f>(P37+S37+T37)/DU37*2</f>
        <v>3.4605266578755324E-2</v>
      </c>
      <c r="AI37" s="39">
        <f>R37/DU37*2</f>
        <v>2.9609314491042298E-2</v>
      </c>
      <c r="AJ37" s="40">
        <f>X37/FI37*2</f>
        <v>0.12140014150128137</v>
      </c>
      <c r="AK37" s="41"/>
      <c r="AL37" s="47">
        <f t="shared" si="14"/>
        <v>7.622847534027255E-2</v>
      </c>
      <c r="AM37" s="6">
        <f t="shared" si="15"/>
        <v>0.14321030831034187</v>
      </c>
      <c r="AN37" s="40">
        <f t="shared" si="16"/>
        <v>0.12327343451550636</v>
      </c>
      <c r="AO37" s="35"/>
      <c r="AP37" s="47">
        <f t="shared" si="17"/>
        <v>0.90087910350763167</v>
      </c>
      <c r="AQ37" s="6">
        <f t="shared" si="18"/>
        <v>0.78612839388681488</v>
      </c>
      <c r="AR37" s="6">
        <f t="shared" si="19"/>
        <v>-1.7519295859417312E-2</v>
      </c>
      <c r="AS37" s="6">
        <f t="shared" si="20"/>
        <v>0.2021880621786718</v>
      </c>
      <c r="AT37" s="68">
        <v>3.78</v>
      </c>
      <c r="AU37" s="69">
        <v>1.36</v>
      </c>
      <c r="AV37" s="35"/>
      <c r="AW37" s="47">
        <f>FK37/C37</f>
        <v>0.12681156695823384</v>
      </c>
      <c r="AX37" s="6">
        <v>0.1036</v>
      </c>
      <c r="AY37" s="6">
        <f t="shared" si="21"/>
        <v>0.17935039414425655</v>
      </c>
      <c r="AZ37" s="6">
        <f t="shared" si="22"/>
        <v>0.17935039414425655</v>
      </c>
      <c r="BA37" s="40">
        <f t="shared" si="23"/>
        <v>0.19360876901461227</v>
      </c>
      <c r="BB37" s="6"/>
      <c r="BC37" s="47">
        <v>0.17190000000000003</v>
      </c>
      <c r="BD37" s="6">
        <v>0.17579999999999998</v>
      </c>
      <c r="BE37" s="40">
        <v>0.19140000000000001</v>
      </c>
      <c r="BF37" s="6"/>
      <c r="BG37" s="47"/>
      <c r="BH37" s="40"/>
      <c r="BI37" s="6"/>
      <c r="BJ37" s="47"/>
      <c r="BK37" s="40"/>
      <c r="BL37" s="6"/>
      <c r="BM37" s="47"/>
      <c r="BN37" s="40"/>
      <c r="BO37" s="6"/>
      <c r="BP37" s="47"/>
      <c r="BQ37" s="40"/>
      <c r="BR37" s="35"/>
      <c r="BS37" s="38">
        <f>Q37/FM37*2</f>
        <v>-1.6645032676533258E-3</v>
      </c>
      <c r="BT37" s="6">
        <f t="shared" si="24"/>
        <v>-7.0271686904865904E-2</v>
      </c>
      <c r="BU37" s="39">
        <f>EU37/E37</f>
        <v>2.0358858818100383E-2</v>
      </c>
      <c r="BV37" s="6">
        <f t="shared" si="25"/>
        <v>0.11771114147494369</v>
      </c>
      <c r="BW37" s="6">
        <f t="shared" si="26"/>
        <v>0.71690068709152532</v>
      </c>
      <c r="BX37" s="40">
        <f t="shared" si="27"/>
        <v>0.81814569658694847</v>
      </c>
      <c r="BY37" s="35"/>
      <c r="BZ37" s="34">
        <v>9.7539999999999996</v>
      </c>
      <c r="CA37" s="35">
        <v>516.274</v>
      </c>
      <c r="CB37" s="36">
        <f t="shared" si="28"/>
        <v>526.02800000000002</v>
      </c>
      <c r="CC37" s="32">
        <v>5010.1040000000003</v>
      </c>
      <c r="CD37" s="35">
        <v>17.978000000000002</v>
      </c>
      <c r="CE37" s="35">
        <v>5.335</v>
      </c>
      <c r="CF37" s="36">
        <f t="shared" si="29"/>
        <v>4986.7910000000002</v>
      </c>
      <c r="CG37" s="35">
        <v>817.03600000000006</v>
      </c>
      <c r="CH37" s="35">
        <v>235.80899999999997</v>
      </c>
      <c r="CI37" s="36">
        <f t="shared" si="30"/>
        <v>1052.845</v>
      </c>
      <c r="CJ37" s="35">
        <v>2.323</v>
      </c>
      <c r="CK37" s="35">
        <v>0</v>
      </c>
      <c r="CL37" s="35">
        <v>63.635999999999996</v>
      </c>
      <c r="CM37" s="35">
        <v>17.730999999999838</v>
      </c>
      <c r="CN37" s="36">
        <f t="shared" si="31"/>
        <v>6649.3540000000012</v>
      </c>
      <c r="CO37" s="35">
        <v>151.816</v>
      </c>
      <c r="CP37" s="32">
        <v>4513.4979999999996</v>
      </c>
      <c r="CQ37" s="36">
        <f t="shared" si="32"/>
        <v>4665.3139999999994</v>
      </c>
      <c r="CR37" s="35">
        <v>1026.0350000000001</v>
      </c>
      <c r="CS37" s="35">
        <v>64.713000000000761</v>
      </c>
      <c r="CT37" s="36">
        <f t="shared" si="33"/>
        <v>1090.748000000001</v>
      </c>
      <c r="CU37" s="35">
        <v>50.076999999999998</v>
      </c>
      <c r="CV37" s="35">
        <v>843.21500000000003</v>
      </c>
      <c r="CW37" s="70">
        <f t="shared" si="34"/>
        <v>6649.3540000000003</v>
      </c>
      <c r="CX37" s="35"/>
      <c r="CY37" s="71">
        <v>1344.42</v>
      </c>
      <c r="CZ37" s="35"/>
      <c r="DA37" s="31">
        <v>175</v>
      </c>
      <c r="DB37" s="32">
        <v>75</v>
      </c>
      <c r="DC37" s="32">
        <v>325</v>
      </c>
      <c r="DD37" s="32">
        <v>250</v>
      </c>
      <c r="DE37" s="32">
        <v>200</v>
      </c>
      <c r="DF37" s="33">
        <v>0</v>
      </c>
      <c r="DG37" s="32">
        <f t="shared" si="49"/>
        <v>1025</v>
      </c>
      <c r="DH37" s="72">
        <f t="shared" si="35"/>
        <v>0.15415031294769385</v>
      </c>
      <c r="DI37" s="35"/>
      <c r="DJ37" s="64" t="s">
        <v>232</v>
      </c>
      <c r="DK37" s="58">
        <v>42</v>
      </c>
      <c r="DL37" s="73">
        <v>4</v>
      </c>
      <c r="DM37" s="74" t="s">
        <v>155</v>
      </c>
      <c r="DN37" s="58"/>
      <c r="DO37" s="72" t="s">
        <v>228</v>
      </c>
      <c r="DP37" s="62"/>
      <c r="DQ37" s="31">
        <v>628.92999999999995</v>
      </c>
      <c r="DR37" s="32">
        <v>628.92999999999995</v>
      </c>
      <c r="DS37" s="33">
        <v>678.93</v>
      </c>
      <c r="DT37" s="32"/>
      <c r="DU37" s="64">
        <f t="shared" si="36"/>
        <v>3307.8779999999997</v>
      </c>
      <c r="DV37" s="32">
        <v>3109.0450000000001</v>
      </c>
      <c r="DW37" s="33">
        <v>3506.7109999999998</v>
      </c>
      <c r="DX37" s="32"/>
      <c r="DY37" s="31">
        <v>308.94600000000003</v>
      </c>
      <c r="DZ37" s="32">
        <v>45.085000000000001</v>
      </c>
      <c r="EA37" s="32">
        <v>230.15100000000001</v>
      </c>
      <c r="EB37" s="32">
        <v>83.057000000000002</v>
      </c>
      <c r="EC37" s="32">
        <v>623.053</v>
      </c>
      <c r="ED37" s="32">
        <v>20.649000000000001</v>
      </c>
      <c r="EE37" s="32">
        <v>148.8580000000008</v>
      </c>
      <c r="EF37" s="32">
        <v>3491.1779999999999</v>
      </c>
      <c r="EG37" s="75">
        <f t="shared" si="50"/>
        <v>4950.9770000000008</v>
      </c>
      <c r="EH37" s="58"/>
      <c r="EI37" s="47">
        <f t="shared" si="51"/>
        <v>6.2401017011389871E-2</v>
      </c>
      <c r="EJ37" s="6">
        <f t="shared" si="51"/>
        <v>9.1062834668793648E-3</v>
      </c>
      <c r="EK37" s="6">
        <f t="shared" si="51"/>
        <v>4.6485976404253136E-2</v>
      </c>
      <c r="EL37" s="6">
        <f t="shared" si="51"/>
        <v>1.6775880800900506E-2</v>
      </c>
      <c r="EM37" s="6">
        <f t="shared" si="51"/>
        <v>0.12584445453897281</v>
      </c>
      <c r="EN37" s="6">
        <f t="shared" si="51"/>
        <v>4.1706919664542975E-3</v>
      </c>
      <c r="EO37" s="6">
        <f t="shared" si="51"/>
        <v>3.0066388916773552E-2</v>
      </c>
      <c r="EP37" s="6">
        <f t="shared" si="51"/>
        <v>0.70514930689437649</v>
      </c>
      <c r="EQ37" s="72">
        <f t="shared" si="52"/>
        <v>1</v>
      </c>
      <c r="ER37" s="58"/>
      <c r="ES37" s="34">
        <v>13.882000000000001</v>
      </c>
      <c r="ET37" s="35">
        <v>88.117999999999995</v>
      </c>
      <c r="EU37" s="70">
        <f t="shared" si="38"/>
        <v>102</v>
      </c>
      <c r="EW37" s="34">
        <f>CD37</f>
        <v>17.978000000000002</v>
      </c>
      <c r="EX37" s="35">
        <f>CE37</f>
        <v>5.335</v>
      </c>
      <c r="EY37" s="70">
        <f t="shared" si="39"/>
        <v>23.313000000000002</v>
      </c>
      <c r="FA37" s="31">
        <f>FE37*E37</f>
        <v>3591.7469999999994</v>
      </c>
      <c r="FB37" s="32">
        <f>E37*FF37</f>
        <v>1418.3570000000007</v>
      </c>
      <c r="FC37" s="33">
        <f t="shared" si="40"/>
        <v>5010.1040000000003</v>
      </c>
      <c r="FE37" s="47">
        <v>0.71690068709152532</v>
      </c>
      <c r="FF37" s="6">
        <v>0.28309931290847468</v>
      </c>
      <c r="FG37" s="40">
        <f t="shared" si="41"/>
        <v>1</v>
      </c>
      <c r="FH37" s="58"/>
      <c r="FI37" s="64">
        <f t="shared" si="42"/>
        <v>804.23299999999995</v>
      </c>
      <c r="FJ37" s="32">
        <v>765.25099999999998</v>
      </c>
      <c r="FK37" s="33">
        <f>CV37</f>
        <v>843.21500000000003</v>
      </c>
      <c r="FM37" s="64">
        <f t="shared" si="43"/>
        <v>4832.6729999999998</v>
      </c>
      <c r="FN37" s="32">
        <v>4655.2419999999993</v>
      </c>
      <c r="FO37" s="33">
        <f>CC37</f>
        <v>5010.1040000000003</v>
      </c>
      <c r="FQ37" s="64">
        <f t="shared" si="44"/>
        <v>2478.2235000000001</v>
      </c>
      <c r="FR37" s="32">
        <v>2167.1370000000002</v>
      </c>
      <c r="FS37" s="33">
        <v>2789.31</v>
      </c>
      <c r="FU37" s="64">
        <f t="shared" si="45"/>
        <v>7310.8964999999998</v>
      </c>
      <c r="FV37" s="58">
        <f t="shared" si="53"/>
        <v>6822.378999999999</v>
      </c>
      <c r="FW37" s="73">
        <f t="shared" si="53"/>
        <v>7799.4140000000007</v>
      </c>
      <c r="FY37" s="64">
        <f t="shared" si="47"/>
        <v>4265.8315000000002</v>
      </c>
      <c r="FZ37" s="32">
        <v>4018.165</v>
      </c>
      <c r="GA37" s="33">
        <f>G37</f>
        <v>4513.4979999999996</v>
      </c>
      <c r="GB37" s="32"/>
      <c r="GC37" s="64">
        <f t="shared" si="48"/>
        <v>6232.8194999999996</v>
      </c>
      <c r="GD37" s="32">
        <v>5816.2849999999999</v>
      </c>
      <c r="GE37" s="33">
        <f>C37</f>
        <v>6649.3540000000003</v>
      </c>
      <c r="GF37" s="32"/>
      <c r="GG37" s="76">
        <f>DW37/C37</f>
        <v>0.5273761932362151</v>
      </c>
      <c r="GH37" s="66"/>
    </row>
    <row r="38" spans="1:190" x14ac:dyDescent="0.2">
      <c r="A38" s="1"/>
      <c r="B38" s="77" t="s">
        <v>191</v>
      </c>
      <c r="C38" s="31">
        <v>3710.038</v>
      </c>
      <c r="D38" s="32">
        <v>3710.7179999999998</v>
      </c>
      <c r="E38" s="32">
        <v>2929.4389999999999</v>
      </c>
      <c r="F38" s="32">
        <v>445.44499999999999</v>
      </c>
      <c r="G38" s="32">
        <v>2634.87</v>
      </c>
      <c r="H38" s="32">
        <f t="shared" si="0"/>
        <v>4155.4830000000002</v>
      </c>
      <c r="I38" s="33">
        <f t="shared" si="1"/>
        <v>3374.884</v>
      </c>
      <c r="J38" s="32"/>
      <c r="K38" s="34">
        <v>31.277999999999999</v>
      </c>
      <c r="L38" s="35">
        <v>7.0449999999999999</v>
      </c>
      <c r="M38" s="35">
        <v>0.28599999999999998</v>
      </c>
      <c r="N38" s="36">
        <f t="shared" si="2"/>
        <v>38.609000000000002</v>
      </c>
      <c r="O38" s="35">
        <v>21.178999999999998</v>
      </c>
      <c r="P38" s="36">
        <f t="shared" si="3"/>
        <v>17.430000000000003</v>
      </c>
      <c r="Q38" s="35">
        <v>-0.58899999999999997</v>
      </c>
      <c r="R38" s="36">
        <f t="shared" si="4"/>
        <v>18.019000000000002</v>
      </c>
      <c r="S38" s="35">
        <v>4.9210000000000003</v>
      </c>
      <c r="T38" s="35">
        <v>0.86899999999999999</v>
      </c>
      <c r="U38" s="35">
        <v>-0.8</v>
      </c>
      <c r="V38" s="36">
        <f t="shared" si="5"/>
        <v>23.009</v>
      </c>
      <c r="W38" s="35">
        <v>6</v>
      </c>
      <c r="X38" s="37">
        <f t="shared" si="6"/>
        <v>17.009</v>
      </c>
      <c r="Y38" s="35"/>
      <c r="Z38" s="38">
        <f t="shared" si="7"/>
        <v>1.6858192942713512E-2</v>
      </c>
      <c r="AA38" s="39">
        <f t="shared" si="8"/>
        <v>3.7971088075138019E-3</v>
      </c>
      <c r="AB38" s="6">
        <f t="shared" si="9"/>
        <v>0.47701524809117318</v>
      </c>
      <c r="AC38" s="6">
        <f t="shared" si="10"/>
        <v>0.48653801975648975</v>
      </c>
      <c r="AD38" s="6">
        <f t="shared" si="11"/>
        <v>0.54855085601802678</v>
      </c>
      <c r="AE38" s="39">
        <f t="shared" si="12"/>
        <v>1.1415041509486842E-2</v>
      </c>
      <c r="AF38" s="39">
        <f t="shared" si="13"/>
        <v>9.1674980421578792E-3</v>
      </c>
      <c r="AG38" s="39">
        <f>X38/DU38*2</f>
        <v>1.6766225061115053E-2</v>
      </c>
      <c r="AH38" s="39">
        <f>(P38+S38+T38)/DU38*2</f>
        <v>2.2888573456352024E-2</v>
      </c>
      <c r="AI38" s="39">
        <f>R38/DU38*2</f>
        <v>1.7761809005598928E-2</v>
      </c>
      <c r="AJ38" s="40">
        <f>X38/FI38*2</f>
        <v>6.8483608867558374E-2</v>
      </c>
      <c r="AK38" s="41"/>
      <c r="AL38" s="47">
        <f t="shared" si="14"/>
        <v>1.4925378305332056E-2</v>
      </c>
      <c r="AM38" s="6">
        <f t="shared" si="15"/>
        <v>-1.3213452921354008E-2</v>
      </c>
      <c r="AN38" s="40">
        <f t="shared" si="16"/>
        <v>-1.3438491875536626E-2</v>
      </c>
      <c r="AO38" s="35"/>
      <c r="AP38" s="47">
        <f t="shared" si="17"/>
        <v>0.89944525214554738</v>
      </c>
      <c r="AQ38" s="6">
        <f t="shared" si="18"/>
        <v>0.83144185441823482</v>
      </c>
      <c r="AR38" s="6">
        <f t="shared" si="19"/>
        <v>-4.4610055206981705E-2</v>
      </c>
      <c r="AS38" s="6">
        <f t="shared" si="20"/>
        <v>0.18858890394114561</v>
      </c>
      <c r="AT38" s="68">
        <v>1.5675999999999999</v>
      </c>
      <c r="AU38" s="69">
        <v>1.385</v>
      </c>
      <c r="AV38" s="35"/>
      <c r="AW38" s="47">
        <f>FK38/C38</f>
        <v>0.13876461642710938</v>
      </c>
      <c r="AX38" s="6">
        <v>0.1231</v>
      </c>
      <c r="AY38" s="6">
        <f t="shared" si="21"/>
        <v>0.22870000000000001</v>
      </c>
      <c r="AZ38" s="6">
        <f t="shared" si="22"/>
        <v>0.22870000000000001</v>
      </c>
      <c r="BA38" s="40">
        <f t="shared" si="23"/>
        <v>0.2432</v>
      </c>
      <c r="BB38" s="6"/>
      <c r="BC38" s="47">
        <v>0.21609999999999999</v>
      </c>
      <c r="BD38" s="6">
        <v>0.21789999999999998</v>
      </c>
      <c r="BE38" s="40">
        <v>0.23319999999999999</v>
      </c>
      <c r="BF38" s="6"/>
      <c r="BG38" s="47"/>
      <c r="BH38" s="40"/>
      <c r="BI38" s="6"/>
      <c r="BJ38" s="47"/>
      <c r="BK38" s="40"/>
      <c r="BL38" s="6"/>
      <c r="BM38" s="47"/>
      <c r="BN38" s="40"/>
      <c r="BO38" s="6"/>
      <c r="BP38" s="47"/>
      <c r="BQ38" s="40"/>
      <c r="BR38" s="35"/>
      <c r="BS38" s="38">
        <f>Q38/FM38*2</f>
        <v>-4.0510347849082793E-4</v>
      </c>
      <c r="BT38" s="6">
        <f t="shared" si="24"/>
        <v>-2.5366063738156756E-2</v>
      </c>
      <c r="BU38" s="39">
        <f>EU38/E38</f>
        <v>1.899169090054444E-2</v>
      </c>
      <c r="BV38" s="6">
        <f t="shared" si="25"/>
        <v>0.1020454953980022</v>
      </c>
      <c r="BW38" s="6">
        <f t="shared" si="26"/>
        <v>0.69828864844087901</v>
      </c>
      <c r="BX38" s="40">
        <f t="shared" si="27"/>
        <v>0.7381109987780321</v>
      </c>
      <c r="BY38" s="35"/>
      <c r="BZ38" s="34">
        <v>3.1989999999999998</v>
      </c>
      <c r="CA38" s="35">
        <v>136.79300000000001</v>
      </c>
      <c r="CB38" s="36">
        <f t="shared" si="28"/>
        <v>139.99200000000002</v>
      </c>
      <c r="CC38" s="32">
        <v>2929.4389999999999</v>
      </c>
      <c r="CD38" s="35">
        <v>21.853000000000002</v>
      </c>
      <c r="CE38" s="35">
        <v>8.5229999999999997</v>
      </c>
      <c r="CF38" s="36">
        <f t="shared" si="29"/>
        <v>2899.0629999999996</v>
      </c>
      <c r="CG38" s="35">
        <v>555.93700000000001</v>
      </c>
      <c r="CH38" s="35">
        <v>88.47999999999999</v>
      </c>
      <c r="CI38" s="36">
        <f t="shared" si="30"/>
        <v>644.41700000000003</v>
      </c>
      <c r="CJ38" s="35">
        <v>0</v>
      </c>
      <c r="CK38" s="35">
        <v>0</v>
      </c>
      <c r="CL38" s="35">
        <v>20.248000000000001</v>
      </c>
      <c r="CM38" s="35">
        <v>6.3180000000001435</v>
      </c>
      <c r="CN38" s="36">
        <f t="shared" si="31"/>
        <v>3710.038</v>
      </c>
      <c r="CO38" s="35">
        <v>1E-3</v>
      </c>
      <c r="CP38" s="32">
        <v>2634.87</v>
      </c>
      <c r="CQ38" s="36">
        <f t="shared" si="32"/>
        <v>2634.8710000000001</v>
      </c>
      <c r="CR38" s="35">
        <v>504.161</v>
      </c>
      <c r="CS38" s="35">
        <v>26.17899999999986</v>
      </c>
      <c r="CT38" s="36">
        <f t="shared" si="33"/>
        <v>530.33999999999992</v>
      </c>
      <c r="CU38" s="35">
        <v>30.004999999999999</v>
      </c>
      <c r="CV38" s="35">
        <v>514.822</v>
      </c>
      <c r="CW38" s="70">
        <f t="shared" si="34"/>
        <v>3710.0380000000005</v>
      </c>
      <c r="CX38" s="35"/>
      <c r="CY38" s="71">
        <v>699.67200000000003</v>
      </c>
      <c r="CZ38" s="35"/>
      <c r="DA38" s="31">
        <v>45</v>
      </c>
      <c r="DB38" s="32">
        <v>240</v>
      </c>
      <c r="DC38" s="32">
        <v>125</v>
      </c>
      <c r="DD38" s="32">
        <v>0</v>
      </c>
      <c r="DE38" s="32">
        <v>55</v>
      </c>
      <c r="DF38" s="33">
        <v>0</v>
      </c>
      <c r="DG38" s="32">
        <f t="shared" si="49"/>
        <v>465</v>
      </c>
      <c r="DH38" s="72">
        <f t="shared" si="35"/>
        <v>0.12533564346241197</v>
      </c>
      <c r="DI38" s="35"/>
      <c r="DJ38" s="64" t="s">
        <v>229</v>
      </c>
      <c r="DK38" s="58">
        <v>24</v>
      </c>
      <c r="DL38" s="73">
        <v>2</v>
      </c>
      <c r="DM38" s="74" t="s">
        <v>155</v>
      </c>
      <c r="DN38" s="58"/>
      <c r="DO38" s="72" t="s">
        <v>228</v>
      </c>
      <c r="DP38" s="62"/>
      <c r="DQ38" s="31">
        <v>472.47201609999996</v>
      </c>
      <c r="DR38" s="32">
        <v>472.47201609999996</v>
      </c>
      <c r="DS38" s="33">
        <v>502.42760959999993</v>
      </c>
      <c r="DT38" s="32"/>
      <c r="DU38" s="64">
        <f t="shared" si="36"/>
        <v>2028.96</v>
      </c>
      <c r="DV38" s="32">
        <v>1992.0170000000001</v>
      </c>
      <c r="DW38" s="33">
        <v>2065.9029999999998</v>
      </c>
      <c r="DX38" s="32"/>
      <c r="DY38" s="31">
        <v>179.44</v>
      </c>
      <c r="DZ38" s="32">
        <v>40.497999999999998</v>
      </c>
      <c r="EA38" s="32">
        <v>120.321</v>
      </c>
      <c r="EB38" s="32">
        <v>151.4</v>
      </c>
      <c r="EC38" s="32">
        <v>317.32</v>
      </c>
      <c r="ED38" s="32">
        <v>15.348000000000001</v>
      </c>
      <c r="EE38" s="32">
        <v>17.883000000000038</v>
      </c>
      <c r="EF38" s="32">
        <v>1991.4549999999999</v>
      </c>
      <c r="EG38" s="75">
        <f t="shared" si="50"/>
        <v>2833.665</v>
      </c>
      <c r="EH38" s="58"/>
      <c r="EI38" s="47">
        <f t="shared" si="51"/>
        <v>6.3324352031732756E-2</v>
      </c>
      <c r="EJ38" s="6">
        <f t="shared" si="51"/>
        <v>1.4291738790576868E-2</v>
      </c>
      <c r="EK38" s="6">
        <f t="shared" si="51"/>
        <v>4.2461264828411262E-2</v>
      </c>
      <c r="EL38" s="6">
        <f t="shared" si="51"/>
        <v>5.3429039777108445E-2</v>
      </c>
      <c r="EM38" s="6">
        <f t="shared" si="51"/>
        <v>0.11198218561474274</v>
      </c>
      <c r="EN38" s="6">
        <f t="shared" si="51"/>
        <v>5.4163071499277442E-3</v>
      </c>
      <c r="EO38" s="6">
        <f t="shared" si="51"/>
        <v>6.3109083113212176E-3</v>
      </c>
      <c r="EP38" s="6">
        <f t="shared" si="51"/>
        <v>0.70278420349617898</v>
      </c>
      <c r="EQ38" s="72">
        <f t="shared" si="52"/>
        <v>1</v>
      </c>
      <c r="ER38" s="58"/>
      <c r="ES38" s="34">
        <v>1.66</v>
      </c>
      <c r="ET38" s="35">
        <v>53.975000000000001</v>
      </c>
      <c r="EU38" s="70">
        <f t="shared" si="38"/>
        <v>55.634999999999998</v>
      </c>
      <c r="EW38" s="34">
        <f>CD38</f>
        <v>21.853000000000002</v>
      </c>
      <c r="EX38" s="35">
        <f>CE38</f>
        <v>8.5229999999999997</v>
      </c>
      <c r="EY38" s="70">
        <f t="shared" si="39"/>
        <v>30.376000000000001</v>
      </c>
      <c r="FA38" s="31">
        <f>FE38*E38</f>
        <v>2045.5940000000001</v>
      </c>
      <c r="FB38" s="32">
        <f>E38*FF38</f>
        <v>883.8449999999998</v>
      </c>
      <c r="FC38" s="33">
        <f t="shared" si="40"/>
        <v>2929.4389999999999</v>
      </c>
      <c r="FE38" s="47">
        <v>0.69828864844087901</v>
      </c>
      <c r="FF38" s="6">
        <v>0.30171135155912099</v>
      </c>
      <c r="FG38" s="40">
        <f t="shared" si="41"/>
        <v>1</v>
      </c>
      <c r="FH38" s="58"/>
      <c r="FI38" s="64">
        <f t="shared" si="42"/>
        <v>496.73199999999997</v>
      </c>
      <c r="FJ38" s="32">
        <v>478.642</v>
      </c>
      <c r="FK38" s="33">
        <f>CV38</f>
        <v>514.822</v>
      </c>
      <c r="FM38" s="64">
        <f t="shared" si="43"/>
        <v>2907.8989999999999</v>
      </c>
      <c r="FN38" s="32">
        <v>2886.3589999999999</v>
      </c>
      <c r="FO38" s="33">
        <f>CC38</f>
        <v>2929.4389999999999</v>
      </c>
      <c r="FQ38" s="64">
        <f t="shared" si="44"/>
        <v>489.58050000000003</v>
      </c>
      <c r="FR38" s="32">
        <v>533.71600000000001</v>
      </c>
      <c r="FS38" s="33">
        <v>445.44499999999999</v>
      </c>
      <c r="FU38" s="64">
        <f t="shared" si="45"/>
        <v>3397.4794999999999</v>
      </c>
      <c r="FV38" s="58">
        <f t="shared" si="53"/>
        <v>3420.0749999999998</v>
      </c>
      <c r="FW38" s="73">
        <f t="shared" si="53"/>
        <v>3374.884</v>
      </c>
      <c r="FY38" s="64">
        <f t="shared" si="47"/>
        <v>2652.8154999999997</v>
      </c>
      <c r="FZ38" s="32">
        <v>2670.761</v>
      </c>
      <c r="GA38" s="33">
        <f>G38</f>
        <v>2634.87</v>
      </c>
      <c r="GB38" s="32"/>
      <c r="GC38" s="64">
        <f t="shared" si="48"/>
        <v>3710.7179999999998</v>
      </c>
      <c r="GD38" s="32">
        <v>3711.3980000000001</v>
      </c>
      <c r="GE38" s="33">
        <f>C38</f>
        <v>3710.038</v>
      </c>
      <c r="GF38" s="32"/>
      <c r="GG38" s="76">
        <f>DW38/C38</f>
        <v>0.55684146631382203</v>
      </c>
      <c r="GH38" s="66"/>
    </row>
    <row r="39" spans="1:190" x14ac:dyDescent="0.2">
      <c r="A39" s="1"/>
      <c r="B39" s="77" t="s">
        <v>192</v>
      </c>
      <c r="C39" s="31">
        <v>11944.293</v>
      </c>
      <c r="D39" s="32">
        <v>11459.111499999999</v>
      </c>
      <c r="E39" s="32">
        <v>9818.2890000000007</v>
      </c>
      <c r="F39" s="32">
        <v>2718.5659999999998</v>
      </c>
      <c r="G39" s="32">
        <v>7420.37</v>
      </c>
      <c r="H39" s="32">
        <f t="shared" si="0"/>
        <v>14662.859</v>
      </c>
      <c r="I39" s="33">
        <f t="shared" si="1"/>
        <v>12536.855</v>
      </c>
      <c r="J39" s="32"/>
      <c r="K39" s="34">
        <v>87.043999999999997</v>
      </c>
      <c r="L39" s="35">
        <v>29.332000000000001</v>
      </c>
      <c r="M39" s="35">
        <v>0.29799999999999999</v>
      </c>
      <c r="N39" s="36">
        <f t="shared" si="2"/>
        <v>116.67400000000001</v>
      </c>
      <c r="O39" s="35">
        <v>57.891000000000005</v>
      </c>
      <c r="P39" s="36">
        <f t="shared" si="3"/>
        <v>58.783000000000001</v>
      </c>
      <c r="Q39" s="35">
        <v>-2.8410000000000002</v>
      </c>
      <c r="R39" s="36">
        <f t="shared" si="4"/>
        <v>61.624000000000002</v>
      </c>
      <c r="S39" s="35">
        <v>16.797999999999998</v>
      </c>
      <c r="T39" s="35">
        <v>-0.95099999999999996</v>
      </c>
      <c r="U39" s="35">
        <v>-1.2</v>
      </c>
      <c r="V39" s="36">
        <f t="shared" si="5"/>
        <v>76.271000000000001</v>
      </c>
      <c r="W39" s="35">
        <v>14.812000000000001</v>
      </c>
      <c r="X39" s="37">
        <f t="shared" si="6"/>
        <v>61.459000000000003</v>
      </c>
      <c r="Y39" s="35"/>
      <c r="Z39" s="38">
        <f t="shared" si="7"/>
        <v>1.5192102808319825E-2</v>
      </c>
      <c r="AA39" s="39">
        <f t="shared" si="8"/>
        <v>5.1194195989802535E-3</v>
      </c>
      <c r="AB39" s="6">
        <f t="shared" si="9"/>
        <v>0.43684397189879337</v>
      </c>
      <c r="AC39" s="6">
        <f t="shared" si="10"/>
        <v>0.43373141932390313</v>
      </c>
      <c r="AD39" s="6">
        <f t="shared" si="11"/>
        <v>0.49617738313591719</v>
      </c>
      <c r="AE39" s="39">
        <f t="shared" si="12"/>
        <v>1.0103924724006745E-2</v>
      </c>
      <c r="AF39" s="39">
        <f t="shared" si="13"/>
        <v>1.0726660614132258E-2</v>
      </c>
      <c r="AG39" s="39">
        <f>X39/DU39*2</f>
        <v>2.1986360078473908E-2</v>
      </c>
      <c r="AH39" s="39">
        <f>(P39+S39+T39)/DU39*2</f>
        <v>2.6698157351348183E-2</v>
      </c>
      <c r="AI39" s="39">
        <f>R39/DU39*2</f>
        <v>2.2045387225237575E-2</v>
      </c>
      <c r="AJ39" s="40">
        <f>X39/FI39*2</f>
        <v>9.0616451812782425E-2</v>
      </c>
      <c r="AK39" s="41"/>
      <c r="AL39" s="47">
        <f t="shared" si="14"/>
        <v>9.3003536070726964E-2</v>
      </c>
      <c r="AM39" s="6">
        <f t="shared" si="15"/>
        <v>7.2898553217607534E-2</v>
      </c>
      <c r="AN39" s="40">
        <f t="shared" si="16"/>
        <v>8.105812539299305E-2</v>
      </c>
      <c r="AO39" s="35"/>
      <c r="AP39" s="47">
        <f t="shared" si="17"/>
        <v>0.75577017543484404</v>
      </c>
      <c r="AQ39" s="6">
        <f t="shared" si="18"/>
        <v>0.7090687763373188</v>
      </c>
      <c r="AR39" s="6">
        <f t="shared" si="19"/>
        <v>0.10553383109406309</v>
      </c>
      <c r="AS39" s="6">
        <f t="shared" si="20"/>
        <v>0.14936455426872064</v>
      </c>
      <c r="AT39" s="68">
        <v>1.7694000000000001</v>
      </c>
      <c r="AU39" s="69">
        <v>1.36</v>
      </c>
      <c r="AV39" s="35"/>
      <c r="AW39" s="47">
        <f>FK39/C39</f>
        <v>0.11834471910560131</v>
      </c>
      <c r="AX39" s="6">
        <v>0.1069</v>
      </c>
      <c r="AY39" s="6">
        <f t="shared" si="21"/>
        <v>0.20696757089598808</v>
      </c>
      <c r="AZ39" s="6">
        <f t="shared" si="22"/>
        <v>0.21538626960372648</v>
      </c>
      <c r="BA39" s="40">
        <f t="shared" si="23"/>
        <v>0.22748706856762149</v>
      </c>
      <c r="BB39" s="6"/>
      <c r="BC39" s="47">
        <v>0.19269999999999998</v>
      </c>
      <c r="BD39" s="6">
        <v>0.20269999999999999</v>
      </c>
      <c r="BE39" s="40">
        <v>0.21629999999999999</v>
      </c>
      <c r="BF39" s="6"/>
      <c r="BG39" s="47"/>
      <c r="BH39" s="40"/>
      <c r="BI39" s="6"/>
      <c r="BJ39" s="47"/>
      <c r="BK39" s="40"/>
      <c r="BL39" s="6"/>
      <c r="BM39" s="47"/>
      <c r="BN39" s="40"/>
      <c r="BO39" s="6"/>
      <c r="BP39" s="47"/>
      <c r="BQ39" s="40"/>
      <c r="BR39" s="35"/>
      <c r="BS39" s="38">
        <f>Q39/FM39*2</f>
        <v>-6.0443140126442327E-4</v>
      </c>
      <c r="BT39" s="6">
        <f t="shared" si="24"/>
        <v>-3.8067801152351602E-2</v>
      </c>
      <c r="BU39" s="39">
        <f>EU39/E39</f>
        <v>2.3277986622720109E-2</v>
      </c>
      <c r="BV39" s="6">
        <f t="shared" si="25"/>
        <v>0.15780690179929563</v>
      </c>
      <c r="BW39" s="6">
        <f t="shared" si="26"/>
        <v>0.79028769676671762</v>
      </c>
      <c r="BX39" s="40">
        <f t="shared" si="27"/>
        <v>0.83576295649905818</v>
      </c>
      <c r="BY39" s="35"/>
      <c r="BZ39" s="34">
        <v>13.909000000000001</v>
      </c>
      <c r="CA39" s="35">
        <v>313.625</v>
      </c>
      <c r="CB39" s="36">
        <f t="shared" si="28"/>
        <v>327.53399999999999</v>
      </c>
      <c r="CC39" s="32">
        <v>9818.2890000000007</v>
      </c>
      <c r="CD39" s="35">
        <v>23.260999999999999</v>
      </c>
      <c r="CE39" s="35">
        <v>11.484</v>
      </c>
      <c r="CF39" s="36">
        <f t="shared" si="29"/>
        <v>9783.5439999999999</v>
      </c>
      <c r="CG39" s="35">
        <v>1433.4370000000001</v>
      </c>
      <c r="CH39" s="35">
        <v>295.36699999999996</v>
      </c>
      <c r="CI39" s="36">
        <f t="shared" si="30"/>
        <v>1728.8040000000001</v>
      </c>
      <c r="CJ39" s="35">
        <v>8.9169999999999998</v>
      </c>
      <c r="CK39" s="35">
        <v>0</v>
      </c>
      <c r="CL39" s="35">
        <v>79.510000000000005</v>
      </c>
      <c r="CM39" s="35">
        <v>15.984000000000052</v>
      </c>
      <c r="CN39" s="36">
        <f t="shared" si="31"/>
        <v>11944.293</v>
      </c>
      <c r="CO39" s="35">
        <v>4.9870000000000001</v>
      </c>
      <c r="CP39" s="32">
        <v>7420.37</v>
      </c>
      <c r="CQ39" s="36">
        <f t="shared" si="32"/>
        <v>7425.357</v>
      </c>
      <c r="CR39" s="35">
        <v>2919.5340000000001</v>
      </c>
      <c r="CS39" s="35">
        <v>65.797999999999774</v>
      </c>
      <c r="CT39" s="36">
        <f t="shared" si="33"/>
        <v>2985.3319999999999</v>
      </c>
      <c r="CU39" s="35">
        <v>120.06</v>
      </c>
      <c r="CV39" s="35">
        <v>1413.5439999999999</v>
      </c>
      <c r="CW39" s="70">
        <f t="shared" si="34"/>
        <v>11944.293</v>
      </c>
      <c r="CX39" s="35"/>
      <c r="CY39" s="71">
        <v>1784.0540000000001</v>
      </c>
      <c r="CZ39" s="35"/>
      <c r="DA39" s="31">
        <v>400</v>
      </c>
      <c r="DB39" s="32">
        <v>550</v>
      </c>
      <c r="DC39" s="32">
        <v>610</v>
      </c>
      <c r="DD39" s="32">
        <v>525</v>
      </c>
      <c r="DE39" s="32">
        <v>400</v>
      </c>
      <c r="DF39" s="33">
        <v>200</v>
      </c>
      <c r="DG39" s="32">
        <f t="shared" si="49"/>
        <v>2685</v>
      </c>
      <c r="DH39" s="72">
        <f t="shared" si="35"/>
        <v>0.22479354784749503</v>
      </c>
      <c r="DI39" s="35"/>
      <c r="DJ39" s="64" t="s">
        <v>233</v>
      </c>
      <c r="DK39" s="58">
        <v>61.9</v>
      </c>
      <c r="DL39" s="73">
        <v>7</v>
      </c>
      <c r="DM39" s="74" t="s">
        <v>155</v>
      </c>
      <c r="DN39" s="58"/>
      <c r="DO39" s="72" t="s">
        <v>228</v>
      </c>
      <c r="DP39" s="62"/>
      <c r="DQ39" s="31">
        <v>1197.2539999999999</v>
      </c>
      <c r="DR39" s="32">
        <v>1245.954</v>
      </c>
      <c r="DS39" s="33">
        <v>1315.954</v>
      </c>
      <c r="DT39" s="32"/>
      <c r="DU39" s="64">
        <f t="shared" si="36"/>
        <v>5590.6480000000001</v>
      </c>
      <c r="DV39" s="32">
        <v>5396.5540000000001</v>
      </c>
      <c r="DW39" s="33">
        <v>5784.7420000000002</v>
      </c>
      <c r="DX39" s="32"/>
      <c r="DY39" s="31">
        <v>802.73099999999999</v>
      </c>
      <c r="DZ39" s="32">
        <v>157.88499999999999</v>
      </c>
      <c r="EA39" s="32">
        <v>295.75900000000001</v>
      </c>
      <c r="EB39" s="32">
        <v>66.682000000000002</v>
      </c>
      <c r="EC39" s="32">
        <v>531.87900000000002</v>
      </c>
      <c r="ED39" s="32">
        <v>82.468999999999994</v>
      </c>
      <c r="EE39" s="32">
        <v>198.78299999999945</v>
      </c>
      <c r="EF39" s="32">
        <v>7199.076</v>
      </c>
      <c r="EG39" s="75">
        <f t="shared" si="50"/>
        <v>9335.2639999999992</v>
      </c>
      <c r="EH39" s="58"/>
      <c r="EI39" s="47">
        <f t="shared" si="51"/>
        <v>8.5989105396483703E-2</v>
      </c>
      <c r="EJ39" s="6">
        <f t="shared" si="51"/>
        <v>1.6912751476551708E-2</v>
      </c>
      <c r="EK39" s="6">
        <f t="shared" si="51"/>
        <v>3.1681910656195696E-2</v>
      </c>
      <c r="EL39" s="6">
        <f t="shared" si="51"/>
        <v>7.1430224147919124E-3</v>
      </c>
      <c r="EM39" s="6">
        <f t="shared" si="51"/>
        <v>5.6975249976861937E-2</v>
      </c>
      <c r="EN39" s="6">
        <f t="shared" si="51"/>
        <v>8.8341368813993904E-3</v>
      </c>
      <c r="EO39" s="6">
        <f t="shared" si="51"/>
        <v>2.129377380221914E-2</v>
      </c>
      <c r="EP39" s="6">
        <f t="shared" si="51"/>
        <v>0.77117004939549649</v>
      </c>
      <c r="EQ39" s="72">
        <f t="shared" si="52"/>
        <v>1</v>
      </c>
      <c r="ER39" s="58"/>
      <c r="ES39" s="34">
        <v>8.4599999999999991</v>
      </c>
      <c r="ET39" s="35">
        <v>220.09</v>
      </c>
      <c r="EU39" s="70">
        <f t="shared" si="38"/>
        <v>228.55</v>
      </c>
      <c r="EW39" s="34">
        <f>CD39</f>
        <v>23.260999999999999</v>
      </c>
      <c r="EX39" s="35">
        <f>CE39</f>
        <v>11.484</v>
      </c>
      <c r="EY39" s="70">
        <f t="shared" si="39"/>
        <v>34.744999999999997</v>
      </c>
      <c r="FA39" s="31">
        <f>FE39*E39</f>
        <v>7759.2729999999992</v>
      </c>
      <c r="FB39" s="32">
        <f>E39*FF39</f>
        <v>2059.016000000001</v>
      </c>
      <c r="FC39" s="33">
        <f t="shared" si="40"/>
        <v>9818.2890000000007</v>
      </c>
      <c r="FE39" s="47">
        <v>0.79028769676671762</v>
      </c>
      <c r="FF39" s="6">
        <v>0.20971230323328238</v>
      </c>
      <c r="FG39" s="40">
        <f t="shared" si="41"/>
        <v>1</v>
      </c>
      <c r="FH39" s="58"/>
      <c r="FI39" s="64">
        <f t="shared" si="42"/>
        <v>1356.4645</v>
      </c>
      <c r="FJ39" s="32">
        <v>1299.385</v>
      </c>
      <c r="FK39" s="33">
        <f>CV39</f>
        <v>1413.5439999999999</v>
      </c>
      <c r="FM39" s="64">
        <f t="shared" si="43"/>
        <v>9400.5704999999998</v>
      </c>
      <c r="FN39" s="32">
        <v>8982.851999999999</v>
      </c>
      <c r="FO39" s="33">
        <f>CC39</f>
        <v>9818.2890000000007</v>
      </c>
      <c r="FQ39" s="64">
        <f t="shared" si="44"/>
        <v>2710.3734999999997</v>
      </c>
      <c r="FR39" s="32">
        <v>2702.181</v>
      </c>
      <c r="FS39" s="33">
        <v>2718.5659999999998</v>
      </c>
      <c r="FU39" s="64">
        <f t="shared" si="45"/>
        <v>12110.944</v>
      </c>
      <c r="FV39" s="58">
        <f t="shared" si="53"/>
        <v>11685.032999999999</v>
      </c>
      <c r="FW39" s="73">
        <f t="shared" si="53"/>
        <v>12536.855</v>
      </c>
      <c r="FY39" s="64">
        <f t="shared" si="47"/>
        <v>7142.1790000000001</v>
      </c>
      <c r="FZ39" s="32">
        <v>6863.9880000000003</v>
      </c>
      <c r="GA39" s="33">
        <f>G39</f>
        <v>7420.37</v>
      </c>
      <c r="GB39" s="32"/>
      <c r="GC39" s="64">
        <f t="shared" si="48"/>
        <v>11459.111499999999</v>
      </c>
      <c r="GD39" s="32">
        <v>10973.93</v>
      </c>
      <c r="GE39" s="33">
        <f>C39</f>
        <v>11944.293</v>
      </c>
      <c r="GF39" s="32"/>
      <c r="GG39" s="76">
        <f>DW39/C39</f>
        <v>0.48431012199717477</v>
      </c>
      <c r="GH39" s="66"/>
    </row>
    <row r="40" spans="1:190" ht="13.5" customHeight="1" x14ac:dyDescent="0.2">
      <c r="A40" s="1"/>
      <c r="B40" s="77" t="s">
        <v>193</v>
      </c>
      <c r="C40" s="31">
        <v>2299.1210000000001</v>
      </c>
      <c r="D40" s="32">
        <v>2248.0614999999998</v>
      </c>
      <c r="E40" s="32">
        <v>1885.028</v>
      </c>
      <c r="F40" s="32">
        <v>415.61500000000001</v>
      </c>
      <c r="G40" s="32">
        <v>1712.11</v>
      </c>
      <c r="H40" s="32">
        <f t="shared" si="0"/>
        <v>2714.7359999999999</v>
      </c>
      <c r="I40" s="33">
        <f t="shared" si="1"/>
        <v>2300.643</v>
      </c>
      <c r="J40" s="32"/>
      <c r="K40" s="34">
        <v>16.259999999999998</v>
      </c>
      <c r="L40" s="35">
        <v>4.5749999999999993</v>
      </c>
      <c r="M40" s="35">
        <v>0</v>
      </c>
      <c r="N40" s="36">
        <f t="shared" si="2"/>
        <v>20.834999999999997</v>
      </c>
      <c r="O40" s="35">
        <v>13.087</v>
      </c>
      <c r="P40" s="36">
        <f t="shared" si="3"/>
        <v>7.7479999999999976</v>
      </c>
      <c r="Q40" s="35">
        <v>0.59999999999999987</v>
      </c>
      <c r="R40" s="36">
        <f t="shared" si="4"/>
        <v>7.1479999999999979</v>
      </c>
      <c r="S40" s="35">
        <v>3.6539999999999999</v>
      </c>
      <c r="T40" s="35">
        <v>0.79800000000000004</v>
      </c>
      <c r="U40" s="35">
        <v>-0.7</v>
      </c>
      <c r="V40" s="36">
        <f t="shared" si="5"/>
        <v>10.899999999999999</v>
      </c>
      <c r="W40" s="35">
        <v>2.625</v>
      </c>
      <c r="X40" s="37">
        <f t="shared" si="6"/>
        <v>8.2749999999999986</v>
      </c>
      <c r="Y40" s="35"/>
      <c r="Z40" s="38">
        <f t="shared" si="7"/>
        <v>1.4465796420605042E-2</v>
      </c>
      <c r="AA40" s="39">
        <f t="shared" si="8"/>
        <v>4.0701733471259572E-3</v>
      </c>
      <c r="AB40" s="6">
        <f t="shared" si="9"/>
        <v>0.51753865622651951</v>
      </c>
      <c r="AC40" s="6">
        <f t="shared" si="10"/>
        <v>0.53440320143738007</v>
      </c>
      <c r="AD40" s="6">
        <f t="shared" si="11"/>
        <v>0.62812574994000492</v>
      </c>
      <c r="AE40" s="39">
        <f t="shared" si="12"/>
        <v>1.1642919911221291E-2</v>
      </c>
      <c r="AF40" s="39">
        <f t="shared" si="13"/>
        <v>7.3618982398835613E-3</v>
      </c>
      <c r="AG40" s="39">
        <f>X40/DU40*2</f>
        <v>1.6160980947131129E-2</v>
      </c>
      <c r="AH40" s="39">
        <f>(P40+S40+T40)/DU40*2</f>
        <v>2.3826461335951635E-2</v>
      </c>
      <c r="AI40" s="39">
        <f>R40/DU40*2</f>
        <v>1.3959962756506744E-2</v>
      </c>
      <c r="AJ40" s="40">
        <f>X40/FI40*2</f>
        <v>6.1348897295273527E-2</v>
      </c>
      <c r="AK40" s="41"/>
      <c r="AL40" s="47">
        <f t="shared" si="14"/>
        <v>6.7031810660989552E-2</v>
      </c>
      <c r="AM40" s="6">
        <f t="shared" si="15"/>
        <v>7.8784596448039396E-2</v>
      </c>
      <c r="AN40" s="40">
        <f t="shared" si="16"/>
        <v>4.5705127657001361E-2</v>
      </c>
      <c r="AO40" s="35"/>
      <c r="AP40" s="47">
        <f t="shared" si="17"/>
        <v>0.9082676755995136</v>
      </c>
      <c r="AQ40" s="6">
        <f t="shared" si="18"/>
        <v>0.8529060707866557</v>
      </c>
      <c r="AR40" s="6">
        <f t="shared" si="19"/>
        <v>-2.6574503908232766E-2</v>
      </c>
      <c r="AS40" s="6">
        <f t="shared" si="20"/>
        <v>0.15500358615314289</v>
      </c>
      <c r="AT40" s="68">
        <v>3.01</v>
      </c>
      <c r="AU40" s="69">
        <v>1.44</v>
      </c>
      <c r="AV40" s="35"/>
      <c r="AW40" s="47">
        <f>FK40/C40</f>
        <v>0.12105104516030256</v>
      </c>
      <c r="AX40" s="6">
        <v>0.1038</v>
      </c>
      <c r="AY40" s="6">
        <f t="shared" si="21"/>
        <v>0.22420356872573874</v>
      </c>
      <c r="AZ40" s="6">
        <f t="shared" si="22"/>
        <v>0.22420356872573874</v>
      </c>
      <c r="BA40" s="40">
        <f t="shared" si="23"/>
        <v>0.2529789738115038</v>
      </c>
      <c r="BB40" s="6"/>
      <c r="BC40" s="47">
        <v>0.21870000000000001</v>
      </c>
      <c r="BD40" s="6">
        <v>0.2213</v>
      </c>
      <c r="BE40" s="40">
        <v>0.24840000000000001</v>
      </c>
      <c r="BF40" s="6"/>
      <c r="BG40" s="47"/>
      <c r="BH40" s="40"/>
      <c r="BI40" s="6"/>
      <c r="BJ40" s="47"/>
      <c r="BK40" s="40"/>
      <c r="BL40" s="6"/>
      <c r="BM40" s="47"/>
      <c r="BN40" s="40"/>
      <c r="BO40" s="6"/>
      <c r="BP40" s="47"/>
      <c r="BQ40" s="40"/>
      <c r="BR40" s="35"/>
      <c r="BS40" s="38">
        <f>Q40/FM40*2</f>
        <v>6.5723947917057464E-4</v>
      </c>
      <c r="BT40" s="6">
        <f t="shared" si="24"/>
        <v>4.9180327868852458E-2</v>
      </c>
      <c r="BU40" s="39">
        <f>EU40/E40</f>
        <v>1.0306478206159271E-2</v>
      </c>
      <c r="BV40" s="6">
        <f t="shared" si="25"/>
        <v>6.7068729222260953E-2</v>
      </c>
      <c r="BW40" s="6">
        <f t="shared" si="26"/>
        <v>0.82978236928045634</v>
      </c>
      <c r="BX40" s="40">
        <f t="shared" si="27"/>
        <v>0.86053246853162357</v>
      </c>
      <c r="BY40" s="35"/>
      <c r="BZ40" s="34">
        <v>3.6230000000000002</v>
      </c>
      <c r="CA40" s="35">
        <v>184.661</v>
      </c>
      <c r="CB40" s="36">
        <f t="shared" si="28"/>
        <v>188.28399999999999</v>
      </c>
      <c r="CC40" s="32">
        <v>1885.028</v>
      </c>
      <c r="CD40" s="35">
        <v>7.6120000000000001</v>
      </c>
      <c r="CE40" s="35">
        <v>3.75</v>
      </c>
      <c r="CF40" s="36">
        <f t="shared" si="29"/>
        <v>1873.6659999999999</v>
      </c>
      <c r="CG40" s="35">
        <v>165.143</v>
      </c>
      <c r="CH40" s="35">
        <v>63.406999999999996</v>
      </c>
      <c r="CI40" s="36">
        <f t="shared" si="30"/>
        <v>228.55</v>
      </c>
      <c r="CJ40" s="35">
        <v>0</v>
      </c>
      <c r="CK40" s="35">
        <v>0</v>
      </c>
      <c r="CL40" s="35">
        <v>6.133</v>
      </c>
      <c r="CM40" s="35">
        <v>2.4880000000000377</v>
      </c>
      <c r="CN40" s="36">
        <f t="shared" si="31"/>
        <v>2299.1209999999996</v>
      </c>
      <c r="CO40" s="35">
        <v>90.051000000000002</v>
      </c>
      <c r="CP40" s="32">
        <v>1712.11</v>
      </c>
      <c r="CQ40" s="36">
        <f t="shared" si="32"/>
        <v>1802.1609999999998</v>
      </c>
      <c r="CR40" s="35">
        <v>175.202</v>
      </c>
      <c r="CS40" s="35">
        <v>13.426000000000272</v>
      </c>
      <c r="CT40" s="36">
        <f t="shared" si="33"/>
        <v>188.62800000000027</v>
      </c>
      <c r="CU40" s="35">
        <v>30.021000000000001</v>
      </c>
      <c r="CV40" s="35">
        <v>278.31099999999998</v>
      </c>
      <c r="CW40" s="70">
        <f t="shared" si="34"/>
        <v>2299.1210000000001</v>
      </c>
      <c r="CX40" s="35"/>
      <c r="CY40" s="71">
        <v>356.37200000000001</v>
      </c>
      <c r="CZ40" s="35"/>
      <c r="DA40" s="31">
        <v>80</v>
      </c>
      <c r="DB40" s="32">
        <v>110</v>
      </c>
      <c r="DC40" s="32">
        <v>50</v>
      </c>
      <c r="DD40" s="32">
        <v>0</v>
      </c>
      <c r="DE40" s="32">
        <v>0</v>
      </c>
      <c r="DF40" s="33">
        <v>0</v>
      </c>
      <c r="DG40" s="32">
        <f t="shared" si="49"/>
        <v>240</v>
      </c>
      <c r="DH40" s="72">
        <f t="shared" si="35"/>
        <v>0.10438772035051656</v>
      </c>
      <c r="DI40" s="35"/>
      <c r="DJ40" s="64" t="s">
        <v>226</v>
      </c>
      <c r="DK40" s="58">
        <v>13.2</v>
      </c>
      <c r="DL40" s="73">
        <v>2</v>
      </c>
      <c r="DM40" s="74" t="s">
        <v>155</v>
      </c>
      <c r="DN40" s="58"/>
      <c r="DO40" s="72" t="s">
        <v>228</v>
      </c>
      <c r="DP40" s="62"/>
      <c r="DQ40" s="31">
        <v>233.745</v>
      </c>
      <c r="DR40" s="32">
        <v>233.745</v>
      </c>
      <c r="DS40" s="33">
        <v>263.745</v>
      </c>
      <c r="DT40" s="32"/>
      <c r="DU40" s="64">
        <f t="shared" si="36"/>
        <v>1024.0715</v>
      </c>
      <c r="DV40" s="32">
        <v>1005.586</v>
      </c>
      <c r="DW40" s="33">
        <v>1042.557</v>
      </c>
      <c r="DX40" s="32"/>
      <c r="DY40" s="31">
        <v>78.921999999999997</v>
      </c>
      <c r="DZ40" s="32">
        <v>31.033999999999999</v>
      </c>
      <c r="EA40" s="32">
        <v>75.492000000000004</v>
      </c>
      <c r="EB40" s="32">
        <v>13.925000000000001</v>
      </c>
      <c r="EC40" s="32">
        <v>55.462000000000003</v>
      </c>
      <c r="ED40" s="32">
        <v>17.434000000000001</v>
      </c>
      <c r="EE40" s="32">
        <v>38.323999999999842</v>
      </c>
      <c r="EF40" s="32">
        <v>1484.3240000000001</v>
      </c>
      <c r="EG40" s="75">
        <f t="shared" si="50"/>
        <v>1794.9169999999999</v>
      </c>
      <c r="EH40" s="58"/>
      <c r="EI40" s="47">
        <f t="shared" si="51"/>
        <v>4.396972116259415E-2</v>
      </c>
      <c r="EJ40" s="6">
        <f t="shared" si="51"/>
        <v>1.728993596918409E-2</v>
      </c>
      <c r="EK40" s="6">
        <f t="shared" si="51"/>
        <v>4.2058769291281994E-2</v>
      </c>
      <c r="EL40" s="6">
        <f t="shared" si="51"/>
        <v>7.7580188944669877E-3</v>
      </c>
      <c r="EM40" s="6">
        <f t="shared" si="51"/>
        <v>3.0899478917409556E-2</v>
      </c>
      <c r="EN40" s="6">
        <f t="shared" si="51"/>
        <v>9.7129839429901232E-3</v>
      </c>
      <c r="EO40" s="6">
        <f t="shared" si="51"/>
        <v>2.1351405106754151E-2</v>
      </c>
      <c r="EP40" s="6">
        <f t="shared" si="51"/>
        <v>0.82695968671531894</v>
      </c>
      <c r="EQ40" s="72">
        <f t="shared" si="52"/>
        <v>1</v>
      </c>
      <c r="ER40" s="58"/>
      <c r="ES40" s="34">
        <v>2.2610000000000001</v>
      </c>
      <c r="ET40" s="35">
        <v>17.166999999999998</v>
      </c>
      <c r="EU40" s="70">
        <f t="shared" si="38"/>
        <v>19.427999999999997</v>
      </c>
      <c r="EW40" s="34">
        <f>CD40</f>
        <v>7.6120000000000001</v>
      </c>
      <c r="EX40" s="35">
        <f>CE40</f>
        <v>3.75</v>
      </c>
      <c r="EY40" s="70">
        <f t="shared" si="39"/>
        <v>11.362</v>
      </c>
      <c r="FA40" s="31">
        <f>FE40*E40</f>
        <v>1564.163</v>
      </c>
      <c r="FB40" s="32">
        <f>E40*FF40</f>
        <v>320.86499999999995</v>
      </c>
      <c r="FC40" s="33">
        <f t="shared" si="40"/>
        <v>1885.028</v>
      </c>
      <c r="FE40" s="47">
        <v>0.82978236928045634</v>
      </c>
      <c r="FF40" s="6">
        <v>0.17021763071954366</v>
      </c>
      <c r="FG40" s="40">
        <f t="shared" si="41"/>
        <v>1</v>
      </c>
      <c r="FH40" s="58"/>
      <c r="FI40" s="64">
        <f t="shared" si="42"/>
        <v>269.76850000000002</v>
      </c>
      <c r="FJ40" s="32">
        <v>261.226</v>
      </c>
      <c r="FK40" s="33">
        <f>CV40</f>
        <v>278.31099999999998</v>
      </c>
      <c r="FM40" s="64">
        <f t="shared" si="43"/>
        <v>1825.8184999999999</v>
      </c>
      <c r="FN40" s="32">
        <v>1766.6089999999999</v>
      </c>
      <c r="FO40" s="33">
        <f>CC40</f>
        <v>1885.028</v>
      </c>
      <c r="FQ40" s="64">
        <f t="shared" si="44"/>
        <v>390.81550000000004</v>
      </c>
      <c r="FR40" s="32">
        <v>366.01600000000002</v>
      </c>
      <c r="FS40" s="33">
        <v>415.61500000000001</v>
      </c>
      <c r="FU40" s="64">
        <f t="shared" si="45"/>
        <v>2216.634</v>
      </c>
      <c r="FV40" s="58">
        <f t="shared" si="53"/>
        <v>2132.625</v>
      </c>
      <c r="FW40" s="73">
        <f t="shared" si="53"/>
        <v>2300.643</v>
      </c>
      <c r="FY40" s="64">
        <f t="shared" si="47"/>
        <v>1674.694</v>
      </c>
      <c r="FZ40" s="32">
        <v>1637.278</v>
      </c>
      <c r="GA40" s="33">
        <f>G40</f>
        <v>1712.11</v>
      </c>
      <c r="GB40" s="32"/>
      <c r="GC40" s="64">
        <f t="shared" si="48"/>
        <v>2248.0614999999998</v>
      </c>
      <c r="GD40" s="32">
        <v>2197.002</v>
      </c>
      <c r="GE40" s="33">
        <f>C40</f>
        <v>2299.1210000000001</v>
      </c>
      <c r="GF40" s="32"/>
      <c r="GG40" s="76">
        <f>DW40/C40</f>
        <v>0.45345895235613959</v>
      </c>
      <c r="GH40" s="66"/>
    </row>
    <row r="41" spans="1:190" ht="13.5" customHeight="1" x14ac:dyDescent="0.2">
      <c r="A41" s="1"/>
      <c r="B41" s="77" t="s">
        <v>194</v>
      </c>
      <c r="C41" s="31">
        <v>6473.5479999999998</v>
      </c>
      <c r="D41" s="32">
        <v>6328.1309999999994</v>
      </c>
      <c r="E41" s="32">
        <v>5263.7780000000002</v>
      </c>
      <c r="F41" s="32">
        <v>1757.2170000000001</v>
      </c>
      <c r="G41" s="32">
        <v>4580.04</v>
      </c>
      <c r="H41" s="32">
        <f t="shared" si="0"/>
        <v>8230.7649999999994</v>
      </c>
      <c r="I41" s="33">
        <f t="shared" si="1"/>
        <v>7020.9950000000008</v>
      </c>
      <c r="J41" s="32"/>
      <c r="K41" s="34">
        <v>52.32</v>
      </c>
      <c r="L41" s="35">
        <v>17.343</v>
      </c>
      <c r="M41" s="35">
        <v>0.129</v>
      </c>
      <c r="N41" s="36">
        <f t="shared" si="2"/>
        <v>69.792000000000002</v>
      </c>
      <c r="O41" s="35">
        <v>40.182000000000002</v>
      </c>
      <c r="P41" s="36">
        <f t="shared" si="3"/>
        <v>29.61</v>
      </c>
      <c r="Q41" s="35">
        <v>-0.28000000000000003</v>
      </c>
      <c r="R41" s="36">
        <f t="shared" si="4"/>
        <v>29.89</v>
      </c>
      <c r="S41" s="35">
        <v>8.6429999999999989</v>
      </c>
      <c r="T41" s="35">
        <v>1.234</v>
      </c>
      <c r="U41" s="35">
        <v>-3</v>
      </c>
      <c r="V41" s="36">
        <f t="shared" si="5"/>
        <v>36.767000000000003</v>
      </c>
      <c r="W41" s="35">
        <v>7.0139999999999993</v>
      </c>
      <c r="X41" s="37">
        <f t="shared" si="6"/>
        <v>29.753000000000004</v>
      </c>
      <c r="Y41" s="35"/>
      <c r="Z41" s="38">
        <f t="shared" si="7"/>
        <v>1.6535688025421727E-2</v>
      </c>
      <c r="AA41" s="39">
        <f t="shared" si="8"/>
        <v>5.4812392474176026E-3</v>
      </c>
      <c r="AB41" s="6">
        <f t="shared" si="9"/>
        <v>0.50436179693481786</v>
      </c>
      <c r="AC41" s="6">
        <f t="shared" si="10"/>
        <v>0.5122968062727099</v>
      </c>
      <c r="AD41" s="6">
        <f t="shared" si="11"/>
        <v>0.57573933975240721</v>
      </c>
      <c r="AE41" s="39">
        <f t="shared" si="12"/>
        <v>1.2699484255303818E-2</v>
      </c>
      <c r="AF41" s="39">
        <f t="shared" si="13"/>
        <v>9.403408368126389E-3</v>
      </c>
      <c r="AG41" s="39">
        <f>X41/DU41*2</f>
        <v>1.7915850059756131E-2</v>
      </c>
      <c r="AH41" s="39">
        <f>(P41+S41+T41)/DU41*2</f>
        <v>2.3777204695647172E-2</v>
      </c>
      <c r="AI41" s="39">
        <f>R41/DU41*2</f>
        <v>1.7998344983232304E-2</v>
      </c>
      <c r="AJ41" s="40">
        <f>X41/FI41*2</f>
        <v>8.6200852360796054E-2</v>
      </c>
      <c r="AK41" s="41"/>
      <c r="AL41" s="47">
        <f t="shared" si="14"/>
        <v>3.1266077477523496E-2</v>
      </c>
      <c r="AM41" s="6">
        <f t="shared" si="15"/>
        <v>5.4024933915096829E-2</v>
      </c>
      <c r="AN41" s="40">
        <f t="shared" si="16"/>
        <v>9.6451716925451764E-2</v>
      </c>
      <c r="AO41" s="35"/>
      <c r="AP41" s="47">
        <f t="shared" si="17"/>
        <v>0.87010508421897725</v>
      </c>
      <c r="AQ41" s="6">
        <f t="shared" si="18"/>
        <v>0.80168583606788091</v>
      </c>
      <c r="AR41" s="6">
        <f t="shared" si="19"/>
        <v>2.4840164929649088E-2</v>
      </c>
      <c r="AS41" s="6">
        <f t="shared" si="20"/>
        <v>0.15017529799732698</v>
      </c>
      <c r="AT41" s="68">
        <v>1.88</v>
      </c>
      <c r="AU41" s="69">
        <v>1.26</v>
      </c>
      <c r="AV41" s="35"/>
      <c r="AW41" s="47">
        <f>FK41/C41</f>
        <v>0.10964806316412577</v>
      </c>
      <c r="AX41" s="6">
        <v>9.9199999999999997E-2</v>
      </c>
      <c r="AY41" s="6">
        <f t="shared" si="21"/>
        <v>0.1691875185899645</v>
      </c>
      <c r="AZ41" s="6">
        <f t="shared" si="22"/>
        <v>0.18932365034700308</v>
      </c>
      <c r="BA41" s="40">
        <f t="shared" si="23"/>
        <v>0.20226830647652788</v>
      </c>
      <c r="BB41" s="6"/>
      <c r="BC41" s="47">
        <v>0.16190000000000002</v>
      </c>
      <c r="BD41" s="6">
        <v>0.18129999999999999</v>
      </c>
      <c r="BE41" s="40">
        <v>0.19550000000000001</v>
      </c>
      <c r="BF41" s="6"/>
      <c r="BG41" s="47"/>
      <c r="BH41" s="40">
        <v>2.1000000000000001E-2</v>
      </c>
      <c r="BI41" s="6"/>
      <c r="BJ41" s="47"/>
      <c r="BK41" s="40">
        <f>BC41-(4.5%+2.5%+3%+1%+BH41)</f>
        <v>3.0900000000000011E-2</v>
      </c>
      <c r="BL41" s="6"/>
      <c r="BM41" s="47"/>
      <c r="BN41" s="40">
        <f>BD41-(6%+2.5%+3%+1%+BH41)</f>
        <v>3.5299999999999998E-2</v>
      </c>
      <c r="BO41" s="6"/>
      <c r="BP41" s="47"/>
      <c r="BQ41" s="40">
        <f>BE41-(8%+2.5%+3%+1%+BH41)</f>
        <v>2.9499999999999998E-2</v>
      </c>
      <c r="BR41" s="35"/>
      <c r="BS41" s="38">
        <f>Q41/FM41*2</f>
        <v>-1.0802502476859497E-4</v>
      </c>
      <c r="BT41" s="6">
        <f t="shared" si="24"/>
        <v>-7.0909413224605573E-3</v>
      </c>
      <c r="BU41" s="39">
        <f>EU41/E41</f>
        <v>1.9186029502004071E-2</v>
      </c>
      <c r="BV41" s="6">
        <f t="shared" si="25"/>
        <v>0.13639064681938376</v>
      </c>
      <c r="BW41" s="6">
        <f t="shared" si="26"/>
        <v>0.68439094505885312</v>
      </c>
      <c r="BX41" s="40">
        <f t="shared" si="27"/>
        <v>0.76338168592913114</v>
      </c>
      <c r="BY41" s="35"/>
      <c r="BZ41" s="34">
        <v>12.4</v>
      </c>
      <c r="CA41" s="35">
        <v>260.904</v>
      </c>
      <c r="CB41" s="36">
        <f t="shared" si="28"/>
        <v>273.30399999999997</v>
      </c>
      <c r="CC41" s="32">
        <v>5263.7780000000002</v>
      </c>
      <c r="CD41" s="35">
        <v>20.265000000000001</v>
      </c>
      <c r="CE41" s="35">
        <v>10.377000000000001</v>
      </c>
      <c r="CF41" s="36">
        <f t="shared" si="29"/>
        <v>5233.1359999999995</v>
      </c>
      <c r="CG41" s="35">
        <v>698.86300000000006</v>
      </c>
      <c r="CH41" s="35">
        <v>208.149</v>
      </c>
      <c r="CI41" s="36">
        <f t="shared" si="30"/>
        <v>907.01200000000006</v>
      </c>
      <c r="CJ41" s="35">
        <v>0</v>
      </c>
      <c r="CK41" s="35">
        <v>0</v>
      </c>
      <c r="CL41" s="35">
        <v>50.284999999999997</v>
      </c>
      <c r="CM41" s="35">
        <v>9.8110000000001207</v>
      </c>
      <c r="CN41" s="36">
        <f t="shared" si="31"/>
        <v>6473.5479999999989</v>
      </c>
      <c r="CO41" s="35">
        <v>101.78700000000001</v>
      </c>
      <c r="CP41" s="32">
        <v>4580.04</v>
      </c>
      <c r="CQ41" s="36">
        <f t="shared" si="32"/>
        <v>4681.8270000000002</v>
      </c>
      <c r="CR41" s="35">
        <v>916.029</v>
      </c>
      <c r="CS41" s="35">
        <v>50.724999999999568</v>
      </c>
      <c r="CT41" s="36">
        <f t="shared" si="33"/>
        <v>966.75399999999956</v>
      </c>
      <c r="CU41" s="35">
        <v>115.155</v>
      </c>
      <c r="CV41" s="35">
        <v>709.81200000000001</v>
      </c>
      <c r="CW41" s="70">
        <f t="shared" si="34"/>
        <v>6473.5479999999998</v>
      </c>
      <c r="CX41" s="35"/>
      <c r="CY41" s="71">
        <v>972.16700000000003</v>
      </c>
      <c r="CZ41" s="35"/>
      <c r="DA41" s="31">
        <v>375</v>
      </c>
      <c r="DB41" s="32">
        <v>385</v>
      </c>
      <c r="DC41" s="32">
        <v>210</v>
      </c>
      <c r="DD41" s="32">
        <v>215</v>
      </c>
      <c r="DE41" s="32">
        <v>50</v>
      </c>
      <c r="DF41" s="33">
        <v>0</v>
      </c>
      <c r="DG41" s="32">
        <f t="shared" si="49"/>
        <v>1235</v>
      </c>
      <c r="DH41" s="72">
        <f t="shared" si="35"/>
        <v>0.19077637178252174</v>
      </c>
      <c r="DI41" s="35"/>
      <c r="DJ41" s="64" t="s">
        <v>230</v>
      </c>
      <c r="DK41" s="58">
        <v>44.8</v>
      </c>
      <c r="DL41" s="73">
        <v>3</v>
      </c>
      <c r="DM41" s="74" t="s">
        <v>155</v>
      </c>
      <c r="DN41" s="61" t="s">
        <v>156</v>
      </c>
      <c r="DO41" s="72">
        <v>0.32777832820404856</v>
      </c>
      <c r="DP41" s="62"/>
      <c r="DQ41" s="31">
        <v>588.15300000000002</v>
      </c>
      <c r="DR41" s="32">
        <v>658.15300000000002</v>
      </c>
      <c r="DS41" s="33">
        <v>703.15300000000002</v>
      </c>
      <c r="DT41" s="32"/>
      <c r="DU41" s="64">
        <f t="shared" si="36"/>
        <v>3321.4165000000003</v>
      </c>
      <c r="DV41" s="32">
        <v>3166.4949999999999</v>
      </c>
      <c r="DW41" s="33">
        <v>3476.3380000000002</v>
      </c>
      <c r="DX41" s="32"/>
      <c r="DY41" s="31">
        <v>448.92500000000001</v>
      </c>
      <c r="DZ41" s="32">
        <v>178.97399999999999</v>
      </c>
      <c r="EA41" s="32">
        <v>268.64800000000002</v>
      </c>
      <c r="EB41" s="32">
        <v>47.719000000000001</v>
      </c>
      <c r="EC41" s="32">
        <v>634.17200000000003</v>
      </c>
      <c r="ED41" s="32">
        <v>44.954000000000001</v>
      </c>
      <c r="EE41" s="32">
        <v>51.311999999999443</v>
      </c>
      <c r="EF41" s="32">
        <v>3560.2159999999999</v>
      </c>
      <c r="EG41" s="75">
        <f t="shared" si="50"/>
        <v>5234.9199999999992</v>
      </c>
      <c r="EH41" s="58"/>
      <c r="EI41" s="47">
        <f t="shared" si="51"/>
        <v>8.5755847271782579E-2</v>
      </c>
      <c r="EJ41" s="6">
        <f t="shared" si="51"/>
        <v>3.4188488076226577E-2</v>
      </c>
      <c r="EK41" s="6">
        <f t="shared" si="51"/>
        <v>5.1318453768156927E-2</v>
      </c>
      <c r="EL41" s="6">
        <f t="shared" si="51"/>
        <v>9.1155165694986762E-3</v>
      </c>
      <c r="EM41" s="6">
        <f t="shared" si="51"/>
        <v>0.12114263446241778</v>
      </c>
      <c r="EN41" s="6">
        <f t="shared" si="51"/>
        <v>8.587332757711676E-3</v>
      </c>
      <c r="EO41" s="6">
        <f t="shared" si="51"/>
        <v>9.8018689874915851E-3</v>
      </c>
      <c r="EP41" s="6">
        <f t="shared" si="51"/>
        <v>0.68008985810671418</v>
      </c>
      <c r="EQ41" s="72">
        <f t="shared" si="52"/>
        <v>1</v>
      </c>
      <c r="ER41" s="58"/>
      <c r="ES41" s="34">
        <v>31.622999999999998</v>
      </c>
      <c r="ET41" s="35">
        <v>69.367999999999995</v>
      </c>
      <c r="EU41" s="70">
        <f t="shared" si="38"/>
        <v>100.99099999999999</v>
      </c>
      <c r="EW41" s="34">
        <f>CD41</f>
        <v>20.265000000000001</v>
      </c>
      <c r="EX41" s="35">
        <f>CE41</f>
        <v>10.377000000000001</v>
      </c>
      <c r="EY41" s="70">
        <f t="shared" si="39"/>
        <v>30.642000000000003</v>
      </c>
      <c r="FA41" s="31">
        <f>FE41*E41</f>
        <v>3602.482</v>
      </c>
      <c r="FB41" s="32">
        <f>E41*FF41</f>
        <v>1661.2960000000003</v>
      </c>
      <c r="FC41" s="33">
        <f t="shared" si="40"/>
        <v>5263.7780000000002</v>
      </c>
      <c r="FE41" s="47">
        <v>0.68439094505885312</v>
      </c>
      <c r="FF41" s="6">
        <v>0.31560905494114688</v>
      </c>
      <c r="FG41" s="40">
        <f t="shared" si="41"/>
        <v>1</v>
      </c>
      <c r="FH41" s="58"/>
      <c r="FI41" s="64">
        <f t="shared" si="42"/>
        <v>690.31799999999998</v>
      </c>
      <c r="FJ41" s="32">
        <v>670.82400000000007</v>
      </c>
      <c r="FK41" s="33">
        <f>CV41</f>
        <v>709.81200000000001</v>
      </c>
      <c r="FM41" s="64">
        <f t="shared" si="43"/>
        <v>5183.9840000000004</v>
      </c>
      <c r="FN41" s="32">
        <v>5104.1899999999996</v>
      </c>
      <c r="FO41" s="33">
        <f>CC41</f>
        <v>5263.7780000000002</v>
      </c>
      <c r="FQ41" s="64">
        <f t="shared" si="44"/>
        <v>1657.0775000000001</v>
      </c>
      <c r="FR41" s="32">
        <v>1556.9380000000001</v>
      </c>
      <c r="FS41" s="33">
        <v>1757.2170000000001</v>
      </c>
      <c r="FU41" s="64">
        <f t="shared" si="45"/>
        <v>6841.0614999999998</v>
      </c>
      <c r="FV41" s="58">
        <f t="shared" si="53"/>
        <v>6661.1279999999997</v>
      </c>
      <c r="FW41" s="73">
        <f t="shared" si="53"/>
        <v>7020.9950000000008</v>
      </c>
      <c r="FY41" s="64">
        <f t="shared" si="47"/>
        <v>4378.5934999999999</v>
      </c>
      <c r="FZ41" s="32">
        <v>4177.1469999999999</v>
      </c>
      <c r="GA41" s="33">
        <f>G41</f>
        <v>4580.04</v>
      </c>
      <c r="GB41" s="32"/>
      <c r="GC41" s="64">
        <f t="shared" si="48"/>
        <v>6328.1309999999994</v>
      </c>
      <c r="GD41" s="32">
        <v>6182.7139999999999</v>
      </c>
      <c r="GE41" s="33">
        <f>C41</f>
        <v>6473.5479999999998</v>
      </c>
      <c r="GF41" s="32"/>
      <c r="GG41" s="76">
        <f>DW41/C41</f>
        <v>0.53700659978114018</v>
      </c>
      <c r="GH41" s="66"/>
    </row>
    <row r="42" spans="1:190" x14ac:dyDescent="0.2">
      <c r="A42" s="1"/>
      <c r="B42" s="77" t="s">
        <v>195</v>
      </c>
      <c r="C42" s="31">
        <v>7397.7669999999998</v>
      </c>
      <c r="D42" s="32">
        <v>6870.2610000000004</v>
      </c>
      <c r="E42" s="32">
        <v>5842.8289999999997</v>
      </c>
      <c r="F42" s="32">
        <v>1700.239</v>
      </c>
      <c r="G42" s="32">
        <v>5241.6899999999996</v>
      </c>
      <c r="H42" s="32">
        <f t="shared" si="0"/>
        <v>9098.0059999999994</v>
      </c>
      <c r="I42" s="33">
        <f t="shared" si="1"/>
        <v>7543.0679999999993</v>
      </c>
      <c r="J42" s="32"/>
      <c r="K42" s="34">
        <v>57.417999999999999</v>
      </c>
      <c r="L42" s="35">
        <v>19.306000000000001</v>
      </c>
      <c r="M42" s="35">
        <v>0.36</v>
      </c>
      <c r="N42" s="36">
        <f t="shared" si="2"/>
        <v>77.084000000000003</v>
      </c>
      <c r="O42" s="35">
        <v>38.626000000000005</v>
      </c>
      <c r="P42" s="36">
        <f t="shared" si="3"/>
        <v>38.457999999999998</v>
      </c>
      <c r="Q42" s="35">
        <v>8.4480000000000004</v>
      </c>
      <c r="R42" s="36">
        <f t="shared" si="4"/>
        <v>30.009999999999998</v>
      </c>
      <c r="S42" s="35">
        <v>12.138</v>
      </c>
      <c r="T42" s="35">
        <v>0.60799999999999998</v>
      </c>
      <c r="U42" s="35">
        <v>-1.9</v>
      </c>
      <c r="V42" s="36">
        <f t="shared" si="5"/>
        <v>40.855999999999995</v>
      </c>
      <c r="W42" s="35">
        <v>10.54</v>
      </c>
      <c r="X42" s="37">
        <f t="shared" si="6"/>
        <v>30.315999999999995</v>
      </c>
      <c r="Y42" s="35"/>
      <c r="Z42" s="38">
        <f t="shared" si="7"/>
        <v>1.6714939941874115E-2</v>
      </c>
      <c r="AA42" s="39">
        <f t="shared" si="8"/>
        <v>5.6201649398763742E-3</v>
      </c>
      <c r="AB42" s="6">
        <f t="shared" si="9"/>
        <v>0.42998998107536457</v>
      </c>
      <c r="AC42" s="6">
        <f t="shared" si="10"/>
        <v>0.43292013180605682</v>
      </c>
      <c r="AD42" s="6">
        <f t="shared" si="11"/>
        <v>0.50108972030512178</v>
      </c>
      <c r="AE42" s="39">
        <f t="shared" si="12"/>
        <v>1.124440541632989E-2</v>
      </c>
      <c r="AF42" s="39">
        <f t="shared" si="13"/>
        <v>8.8252833480416525E-3</v>
      </c>
      <c r="AG42" s="39">
        <f>X42/DU42*2</f>
        <v>1.7135200838107788E-2</v>
      </c>
      <c r="AH42" s="39">
        <f>(P42+S42+T42)/DU42*2</f>
        <v>2.8941510216205016E-2</v>
      </c>
      <c r="AI42" s="39">
        <f>R42/DU42*2</f>
        <v>1.6962243605740029E-2</v>
      </c>
      <c r="AJ42" s="40">
        <f>X42/FI42*2</f>
        <v>7.7777357311863041E-2</v>
      </c>
      <c r="AK42" s="41"/>
      <c r="AL42" s="47">
        <f t="shared" si="14"/>
        <v>0.12427606855533117</v>
      </c>
      <c r="AM42" s="6">
        <f t="shared" si="15"/>
        <v>8.6715608527161273E-2</v>
      </c>
      <c r="AN42" s="40">
        <f t="shared" si="16"/>
        <v>0.25618031974819311</v>
      </c>
      <c r="AO42" s="35"/>
      <c r="AP42" s="47">
        <f t="shared" si="17"/>
        <v>0.89711507901395027</v>
      </c>
      <c r="AQ42" s="6">
        <f t="shared" si="18"/>
        <v>0.80160458859363282</v>
      </c>
      <c r="AR42" s="6">
        <f t="shared" si="19"/>
        <v>1.6961604765329839E-2</v>
      </c>
      <c r="AS42" s="6">
        <f t="shared" si="20"/>
        <v>0.15840306946677288</v>
      </c>
      <c r="AT42" s="68">
        <v>1.65</v>
      </c>
      <c r="AU42" s="69">
        <v>1.36</v>
      </c>
      <c r="AV42" s="35"/>
      <c r="AW42" s="47">
        <f>FK42/C42</f>
        <v>0.10958550059768035</v>
      </c>
      <c r="AX42" s="6">
        <v>9.6600000000000005E-2</v>
      </c>
      <c r="AY42" s="6">
        <f t="shared" si="21"/>
        <v>0.1754722799547152</v>
      </c>
      <c r="AZ42" s="6">
        <f t="shared" si="22"/>
        <v>0.1912343066186783</v>
      </c>
      <c r="BA42" s="40">
        <f t="shared" si="23"/>
        <v>0.21235595038948313</v>
      </c>
      <c r="BB42" s="6"/>
      <c r="BC42" s="47">
        <v>0.1691</v>
      </c>
      <c r="BD42" s="6">
        <v>0.185</v>
      </c>
      <c r="BE42" s="40">
        <v>0.20600000000000002</v>
      </c>
      <c r="BF42" s="6"/>
      <c r="BG42" s="47">
        <v>2.5999999999999999E-2</v>
      </c>
      <c r="BH42" s="40"/>
      <c r="BI42" s="6"/>
      <c r="BJ42" s="47">
        <f>AY42-(4.5%+2.5%+3%+1%+BG42)</f>
        <v>3.9472279954715195E-2</v>
      </c>
      <c r="BK42" s="40"/>
      <c r="BL42" s="6"/>
      <c r="BM42" s="47">
        <f>AZ42-(6%+2.5%+3%+1%+BG42)</f>
        <v>4.02343066186783E-2</v>
      </c>
      <c r="BN42" s="40"/>
      <c r="BO42" s="6"/>
      <c r="BP42" s="47">
        <f>BA42-(8%+2.5%+3%+1%+BG42)</f>
        <v>4.1355950389483115E-2</v>
      </c>
      <c r="BQ42" s="40"/>
      <c r="BR42" s="35"/>
      <c r="BS42" s="38">
        <f>Q42/FM42*2</f>
        <v>3.0609252940202994E-3</v>
      </c>
      <c r="BT42" s="6">
        <f t="shared" si="24"/>
        <v>0.16498711038200142</v>
      </c>
      <c r="BU42" s="39">
        <f>EU42/E42</f>
        <v>1.8567204345703085E-2</v>
      </c>
      <c r="BV42" s="6">
        <f t="shared" si="25"/>
        <v>0.12852789737198156</v>
      </c>
      <c r="BW42" s="6">
        <f t="shared" si="26"/>
        <v>0.71596361967807032</v>
      </c>
      <c r="BX42" s="40">
        <f t="shared" si="27"/>
        <v>0.77998660491990801</v>
      </c>
      <c r="BY42" s="35"/>
      <c r="BZ42" s="34">
        <v>4.5940000000000003</v>
      </c>
      <c r="CA42" s="35">
        <v>269.85399999999998</v>
      </c>
      <c r="CB42" s="36">
        <f t="shared" si="28"/>
        <v>274.44799999999998</v>
      </c>
      <c r="CC42" s="32">
        <v>5842.8289999999997</v>
      </c>
      <c r="CD42" s="35">
        <v>14.425000000000001</v>
      </c>
      <c r="CE42" s="35">
        <v>18.945</v>
      </c>
      <c r="CF42" s="36">
        <f t="shared" si="29"/>
        <v>5809.4589999999998</v>
      </c>
      <c r="CG42" s="35">
        <v>892.53700000000003</v>
      </c>
      <c r="CH42" s="35">
        <v>384.86199999999997</v>
      </c>
      <c r="CI42" s="36">
        <f t="shared" si="30"/>
        <v>1277.3989999999999</v>
      </c>
      <c r="CJ42" s="35">
        <v>4.1310000000000002</v>
      </c>
      <c r="CK42" s="35">
        <v>0</v>
      </c>
      <c r="CL42" s="35">
        <v>23.591999999999999</v>
      </c>
      <c r="CM42" s="35">
        <v>8.7379999999997864</v>
      </c>
      <c r="CN42" s="36">
        <f t="shared" si="31"/>
        <v>7397.7669999999998</v>
      </c>
      <c r="CO42" s="35">
        <v>140.66499999999999</v>
      </c>
      <c r="CP42" s="32">
        <v>5241.6899999999996</v>
      </c>
      <c r="CQ42" s="36">
        <f t="shared" si="32"/>
        <v>5382.3549999999996</v>
      </c>
      <c r="CR42" s="35">
        <v>1016.386</v>
      </c>
      <c r="CS42" s="35">
        <v>48.082000000000335</v>
      </c>
      <c r="CT42" s="36">
        <f t="shared" si="33"/>
        <v>1064.4680000000003</v>
      </c>
      <c r="CU42" s="35">
        <v>140.256</v>
      </c>
      <c r="CV42" s="35">
        <v>810.68799999999999</v>
      </c>
      <c r="CW42" s="70">
        <f t="shared" si="34"/>
        <v>7397.7670000000007</v>
      </c>
      <c r="CX42" s="35"/>
      <c r="CY42" s="71">
        <v>1171.8290000000002</v>
      </c>
      <c r="CZ42" s="35"/>
      <c r="DA42" s="31">
        <v>149</v>
      </c>
      <c r="DB42" s="32">
        <v>315</v>
      </c>
      <c r="DC42" s="32">
        <v>300</v>
      </c>
      <c r="DD42" s="32">
        <v>340</v>
      </c>
      <c r="DE42" s="32">
        <v>200</v>
      </c>
      <c r="DF42" s="33">
        <v>0</v>
      </c>
      <c r="DG42" s="32">
        <f t="shared" si="49"/>
        <v>1304</v>
      </c>
      <c r="DH42" s="72">
        <f t="shared" si="35"/>
        <v>0.17626940670069766</v>
      </c>
      <c r="DI42" s="35"/>
      <c r="DJ42" s="64" t="s">
        <v>229</v>
      </c>
      <c r="DK42" s="58">
        <v>44</v>
      </c>
      <c r="DL42" s="73">
        <v>2</v>
      </c>
      <c r="DM42" s="74" t="s">
        <v>155</v>
      </c>
      <c r="DN42" s="61" t="s">
        <v>158</v>
      </c>
      <c r="DO42" s="72">
        <v>0.10830126971912274</v>
      </c>
      <c r="DP42" s="62"/>
      <c r="DQ42" s="31">
        <v>664.61599999999999</v>
      </c>
      <c r="DR42" s="32">
        <v>724.31600000000003</v>
      </c>
      <c r="DS42" s="33">
        <v>804.31600000000003</v>
      </c>
      <c r="DT42" s="32"/>
      <c r="DU42" s="64">
        <f t="shared" si="36"/>
        <v>3538.4470000000001</v>
      </c>
      <c r="DV42" s="32">
        <v>3289.31</v>
      </c>
      <c r="DW42" s="33">
        <v>3787.5839999999998</v>
      </c>
      <c r="DX42" s="32"/>
      <c r="DY42" s="31">
        <v>158.416</v>
      </c>
      <c r="DZ42" s="32">
        <v>79.019000000000005</v>
      </c>
      <c r="EA42" s="32">
        <v>240.30699999999999</v>
      </c>
      <c r="EB42" s="32">
        <v>30.061</v>
      </c>
      <c r="EC42" s="32">
        <v>957.9</v>
      </c>
      <c r="ED42" s="32">
        <v>53.322000000000003</v>
      </c>
      <c r="EE42" s="32">
        <v>131.14899999999949</v>
      </c>
      <c r="EF42" s="32">
        <v>3833.7530000000002</v>
      </c>
      <c r="EG42" s="75">
        <f t="shared" si="50"/>
        <v>5483.9269999999997</v>
      </c>
      <c r="EH42" s="58"/>
      <c r="EI42" s="47">
        <f t="shared" si="51"/>
        <v>2.8887328368886019E-2</v>
      </c>
      <c r="EJ42" s="6">
        <f t="shared" si="51"/>
        <v>1.4409199830705261E-2</v>
      </c>
      <c r="EK42" s="6">
        <f t="shared" si="51"/>
        <v>4.3820240495542701E-2</v>
      </c>
      <c r="EL42" s="6">
        <f t="shared" si="51"/>
        <v>5.4816557550820795E-3</v>
      </c>
      <c r="EM42" s="6">
        <f t="shared" si="51"/>
        <v>0.17467409759466165</v>
      </c>
      <c r="EN42" s="6">
        <f t="shared" si="51"/>
        <v>9.7233241799170572E-3</v>
      </c>
      <c r="EO42" s="6">
        <f t="shared" si="51"/>
        <v>2.3915161525673027E-2</v>
      </c>
      <c r="EP42" s="6">
        <f t="shared" si="51"/>
        <v>0.69908899224953225</v>
      </c>
      <c r="EQ42" s="72">
        <f t="shared" si="52"/>
        <v>1</v>
      </c>
      <c r="ER42" s="58"/>
      <c r="ES42" s="34">
        <v>2.9159999999999999</v>
      </c>
      <c r="ET42" s="35">
        <v>105.569</v>
      </c>
      <c r="EU42" s="70">
        <f t="shared" si="38"/>
        <v>108.485</v>
      </c>
      <c r="EW42" s="34">
        <f>CD42</f>
        <v>14.425000000000001</v>
      </c>
      <c r="EX42" s="35">
        <f>CE42</f>
        <v>18.945</v>
      </c>
      <c r="EY42" s="70">
        <f t="shared" si="39"/>
        <v>33.370000000000005</v>
      </c>
      <c r="FA42" s="31">
        <f>FE42*E42</f>
        <v>4183.2529999999997</v>
      </c>
      <c r="FB42" s="32">
        <f>E42*FF42</f>
        <v>1659.576</v>
      </c>
      <c r="FC42" s="33">
        <f t="shared" si="40"/>
        <v>5842.8289999999997</v>
      </c>
      <c r="FE42" s="47">
        <v>0.71596361967807032</v>
      </c>
      <c r="FF42" s="6">
        <v>0.28403638032192968</v>
      </c>
      <c r="FG42" s="40">
        <f t="shared" si="41"/>
        <v>1</v>
      </c>
      <c r="FH42" s="58"/>
      <c r="FI42" s="64">
        <f t="shared" si="42"/>
        <v>779.55850000000009</v>
      </c>
      <c r="FJ42" s="32">
        <v>748.42900000000009</v>
      </c>
      <c r="FK42" s="33">
        <f>CV42</f>
        <v>810.68799999999999</v>
      </c>
      <c r="FM42" s="64">
        <f t="shared" si="43"/>
        <v>5519.8994999999995</v>
      </c>
      <c r="FN42" s="32">
        <v>5196.97</v>
      </c>
      <c r="FO42" s="33">
        <f>CC42</f>
        <v>5842.8289999999997</v>
      </c>
      <c r="FQ42" s="64">
        <f t="shared" si="44"/>
        <v>1722.2150000000001</v>
      </c>
      <c r="FR42" s="32">
        <v>1744.191</v>
      </c>
      <c r="FS42" s="33">
        <v>1700.239</v>
      </c>
      <c r="FU42" s="64">
        <f t="shared" si="45"/>
        <v>7242.1144999999997</v>
      </c>
      <c r="FV42" s="58">
        <f t="shared" si="53"/>
        <v>6941.1610000000001</v>
      </c>
      <c r="FW42" s="73">
        <f t="shared" si="53"/>
        <v>7543.0679999999993</v>
      </c>
      <c r="FY42" s="64">
        <f t="shared" si="47"/>
        <v>4707.2055</v>
      </c>
      <c r="FZ42" s="32">
        <v>4172.7209999999995</v>
      </c>
      <c r="GA42" s="33">
        <f>G42</f>
        <v>5241.6899999999996</v>
      </c>
      <c r="GB42" s="32"/>
      <c r="GC42" s="64">
        <f t="shared" si="48"/>
        <v>6870.2610000000004</v>
      </c>
      <c r="GD42" s="32">
        <v>6342.7550000000001</v>
      </c>
      <c r="GE42" s="33">
        <f>C42</f>
        <v>7397.7669999999998</v>
      </c>
      <c r="GF42" s="32"/>
      <c r="GG42" s="76">
        <f>DW42/C42</f>
        <v>0.51199017216952092</v>
      </c>
      <c r="GH42" s="66"/>
    </row>
    <row r="43" spans="1:190" x14ac:dyDescent="0.2">
      <c r="A43" s="1"/>
      <c r="B43" s="77" t="s">
        <v>196</v>
      </c>
      <c r="C43" s="31">
        <v>4715.2550000000001</v>
      </c>
      <c r="D43" s="32">
        <v>4778.0830000000005</v>
      </c>
      <c r="E43" s="32">
        <v>3868.6439999999998</v>
      </c>
      <c r="F43" s="32">
        <v>1150.444</v>
      </c>
      <c r="G43" s="32">
        <v>3151.5889999999999</v>
      </c>
      <c r="H43" s="32">
        <f t="shared" si="0"/>
        <v>5865.6990000000005</v>
      </c>
      <c r="I43" s="33">
        <f t="shared" si="1"/>
        <v>5019.0879999999997</v>
      </c>
      <c r="J43" s="32"/>
      <c r="K43" s="34">
        <v>40.435000000000002</v>
      </c>
      <c r="L43" s="35">
        <v>12.731999999999999</v>
      </c>
      <c r="M43" s="35">
        <v>1E-3</v>
      </c>
      <c r="N43" s="36">
        <f t="shared" si="2"/>
        <v>53.167999999999999</v>
      </c>
      <c r="O43" s="35">
        <v>38.451999999999998</v>
      </c>
      <c r="P43" s="36">
        <f t="shared" si="3"/>
        <v>14.716000000000001</v>
      </c>
      <c r="Q43" s="35">
        <v>-2.6370000000000005</v>
      </c>
      <c r="R43" s="36">
        <f t="shared" si="4"/>
        <v>17.353000000000002</v>
      </c>
      <c r="S43" s="35">
        <v>7.5309999999999997</v>
      </c>
      <c r="T43" s="35">
        <v>0.33800000000000008</v>
      </c>
      <c r="U43" s="35">
        <v>0</v>
      </c>
      <c r="V43" s="36">
        <f t="shared" si="5"/>
        <v>25.222000000000001</v>
      </c>
      <c r="W43" s="35">
        <v>6.3049999999999997</v>
      </c>
      <c r="X43" s="37">
        <f t="shared" si="6"/>
        <v>18.917000000000002</v>
      </c>
      <c r="Y43" s="35"/>
      <c r="Z43" s="38">
        <f t="shared" si="7"/>
        <v>1.692519782515289E-2</v>
      </c>
      <c r="AA43" s="39">
        <f t="shared" si="8"/>
        <v>5.3293339609211468E-3</v>
      </c>
      <c r="AB43" s="6">
        <f t="shared" si="9"/>
        <v>0.62997853760833589</v>
      </c>
      <c r="AC43" s="6">
        <f t="shared" si="10"/>
        <v>0.63348654837806229</v>
      </c>
      <c r="AD43" s="6">
        <f t="shared" si="11"/>
        <v>0.72321697261510676</v>
      </c>
      <c r="AE43" s="39">
        <f t="shared" si="12"/>
        <v>1.6095157827940618E-2</v>
      </c>
      <c r="AF43" s="39">
        <f t="shared" si="13"/>
        <v>7.9182383395181698E-3</v>
      </c>
      <c r="AG43" s="39">
        <f>X43/DU43*2</f>
        <v>1.5025327490106294E-2</v>
      </c>
      <c r="AH43" s="39">
        <f>(P43+S43+T43)/DU43*2</f>
        <v>1.7938733486496307E-2</v>
      </c>
      <c r="AI43" s="39">
        <f>R43/DU43*2</f>
        <v>1.3783079131776418E-2</v>
      </c>
      <c r="AJ43" s="40">
        <f>X43/FI43*2</f>
        <v>6.1228932021708656E-2</v>
      </c>
      <c r="AK43" s="41"/>
      <c r="AL43" s="47">
        <f t="shared" si="14"/>
        <v>2.8445009681936941E-2</v>
      </c>
      <c r="AM43" s="6">
        <f t="shared" si="15"/>
        <v>8.315088621286269E-3</v>
      </c>
      <c r="AN43" s="40">
        <f t="shared" si="16"/>
        <v>-1.2187844188669212E-2</v>
      </c>
      <c r="AO43" s="35"/>
      <c r="AP43" s="47">
        <f t="shared" si="17"/>
        <v>0.81464952577699068</v>
      </c>
      <c r="AQ43" s="6">
        <f t="shared" si="18"/>
        <v>0.78326560466322526</v>
      </c>
      <c r="AR43" s="6">
        <f t="shared" si="19"/>
        <v>5.0078309656635768E-2</v>
      </c>
      <c r="AS43" s="6">
        <f t="shared" si="20"/>
        <v>0.13486693720700152</v>
      </c>
      <c r="AT43" s="68">
        <v>1.75</v>
      </c>
      <c r="AU43" s="69">
        <v>1.26</v>
      </c>
      <c r="AV43" s="35"/>
      <c r="AW43" s="47">
        <f>FK43/C43</f>
        <v>0.1381312357444083</v>
      </c>
      <c r="AX43" s="6">
        <v>0.1195</v>
      </c>
      <c r="AY43" s="6">
        <f t="shared" si="21"/>
        <v>0.19993819603749066</v>
      </c>
      <c r="AZ43" s="6">
        <f t="shared" si="22"/>
        <v>0.21930000000000002</v>
      </c>
      <c r="BA43" s="40">
        <f t="shared" si="23"/>
        <v>0.24010000000000001</v>
      </c>
      <c r="BB43" s="6"/>
      <c r="BC43" s="47">
        <v>0.19190000000000002</v>
      </c>
      <c r="BD43" s="6">
        <v>0.2104</v>
      </c>
      <c r="BE43" s="40">
        <v>0.23089999999999999</v>
      </c>
      <c r="BF43" s="6"/>
      <c r="BG43" s="47"/>
      <c r="BH43" s="40">
        <v>0.02</v>
      </c>
      <c r="BI43" s="6"/>
      <c r="BJ43" s="47"/>
      <c r="BK43" s="40">
        <f>BC43-(4.5%+2.5%+3%+1%+BH43)</f>
        <v>6.1900000000000011E-2</v>
      </c>
      <c r="BL43" s="6"/>
      <c r="BM43" s="47"/>
      <c r="BN43" s="40">
        <f>BD43-(6%+2.5%+3%+1%+BH43)</f>
        <v>6.5400000000000014E-2</v>
      </c>
      <c r="BO43" s="6"/>
      <c r="BP43" s="47"/>
      <c r="BQ43" s="40">
        <f>BE43-(8%+2.5%+3%+1%+BH43)</f>
        <v>6.5899999999999986E-2</v>
      </c>
      <c r="BR43" s="35"/>
      <c r="BS43" s="38">
        <f>Q43/FM43*2</f>
        <v>-1.3823855665736342E-3</v>
      </c>
      <c r="BT43" s="6">
        <f t="shared" si="24"/>
        <v>-0.11675891078149216</v>
      </c>
      <c r="BU43" s="39">
        <f>EU43/E43</f>
        <v>1.002521813844851E-2</v>
      </c>
      <c r="BV43" s="6">
        <f t="shared" si="25"/>
        <v>5.7946762607126209E-2</v>
      </c>
      <c r="BW43" s="6">
        <f t="shared" si="26"/>
        <v>0.69953477239053274</v>
      </c>
      <c r="BX43" s="40">
        <f t="shared" si="27"/>
        <v>0.76840553502947151</v>
      </c>
      <c r="BY43" s="35"/>
      <c r="BZ43" s="34">
        <v>6.5940000000000003</v>
      </c>
      <c r="CA43" s="35">
        <v>152.65700000000001</v>
      </c>
      <c r="CB43" s="36">
        <f t="shared" si="28"/>
        <v>159.251</v>
      </c>
      <c r="CC43" s="32">
        <v>3868.6439999999998</v>
      </c>
      <c r="CD43" s="35">
        <v>9.2140000000000004</v>
      </c>
      <c r="CE43" s="35">
        <v>8.766</v>
      </c>
      <c r="CF43" s="36">
        <f t="shared" si="29"/>
        <v>3850.6639999999998</v>
      </c>
      <c r="CG43" s="35">
        <v>476.68099999999998</v>
      </c>
      <c r="CH43" s="35">
        <v>170.03800000000001</v>
      </c>
      <c r="CI43" s="36">
        <f t="shared" si="30"/>
        <v>646.71900000000005</v>
      </c>
      <c r="CJ43" s="35">
        <v>15.347</v>
      </c>
      <c r="CK43" s="35">
        <v>0</v>
      </c>
      <c r="CL43" s="35">
        <v>11.61</v>
      </c>
      <c r="CM43" s="35">
        <v>31.664000000000094</v>
      </c>
      <c r="CN43" s="36">
        <f t="shared" si="31"/>
        <v>4715.2549999999992</v>
      </c>
      <c r="CO43" s="35">
        <v>13.214</v>
      </c>
      <c r="CP43" s="32">
        <v>3151.5889999999999</v>
      </c>
      <c r="CQ43" s="36">
        <f t="shared" si="32"/>
        <v>3164.8029999999999</v>
      </c>
      <c r="CR43" s="35">
        <v>755.18700000000001</v>
      </c>
      <c r="CS43" s="35">
        <v>40.278000000000247</v>
      </c>
      <c r="CT43" s="36">
        <f t="shared" si="33"/>
        <v>795.46500000000026</v>
      </c>
      <c r="CU43" s="35">
        <v>103.663</v>
      </c>
      <c r="CV43" s="35">
        <v>651.32399999999996</v>
      </c>
      <c r="CW43" s="70">
        <f t="shared" si="34"/>
        <v>4715.2550000000001</v>
      </c>
      <c r="CX43" s="35"/>
      <c r="CY43" s="71">
        <v>635.93200000000002</v>
      </c>
      <c r="CZ43" s="35"/>
      <c r="DA43" s="31">
        <v>270</v>
      </c>
      <c r="DB43" s="32">
        <v>150</v>
      </c>
      <c r="DC43" s="32">
        <v>295</v>
      </c>
      <c r="DD43" s="32">
        <v>100</v>
      </c>
      <c r="DE43" s="32">
        <v>50</v>
      </c>
      <c r="DF43" s="33">
        <v>0</v>
      </c>
      <c r="DG43" s="32">
        <f t="shared" si="49"/>
        <v>865</v>
      </c>
      <c r="DH43" s="72">
        <f t="shared" si="35"/>
        <v>0.18344713064298748</v>
      </c>
      <c r="DI43" s="35"/>
      <c r="DJ43" s="64" t="s">
        <v>225</v>
      </c>
      <c r="DK43" s="58">
        <v>35</v>
      </c>
      <c r="DL43" s="73">
        <v>5</v>
      </c>
      <c r="DM43" s="74" t="s">
        <v>155</v>
      </c>
      <c r="DN43" s="61" t="s">
        <v>158</v>
      </c>
      <c r="DO43" s="72">
        <v>7.4415675022705657E-2</v>
      </c>
      <c r="DP43" s="62"/>
      <c r="DQ43" s="31">
        <v>516.32119720000003</v>
      </c>
      <c r="DR43" s="32">
        <v>566.32119720000003</v>
      </c>
      <c r="DS43" s="33">
        <v>620.03520040000001</v>
      </c>
      <c r="DT43" s="32"/>
      <c r="DU43" s="64">
        <f t="shared" si="36"/>
        <v>2518.0150000000003</v>
      </c>
      <c r="DV43" s="32">
        <v>2453.6260000000002</v>
      </c>
      <c r="DW43" s="33">
        <v>2582.404</v>
      </c>
      <c r="DX43" s="32"/>
      <c r="DY43" s="31">
        <v>263.77999999999997</v>
      </c>
      <c r="DZ43" s="32">
        <v>42.209000000000003</v>
      </c>
      <c r="EA43" s="32">
        <v>170.90799999999999</v>
      </c>
      <c r="EB43" s="32">
        <v>24.934000000000001</v>
      </c>
      <c r="EC43" s="32">
        <v>597.65899999999999</v>
      </c>
      <c r="ED43" s="32">
        <v>11.497</v>
      </c>
      <c r="EE43" s="32">
        <v>78.682000000000244</v>
      </c>
      <c r="EF43" s="32">
        <v>2412.2860000000001</v>
      </c>
      <c r="EG43" s="75">
        <f t="shared" si="50"/>
        <v>3601.9550000000004</v>
      </c>
      <c r="EH43" s="58"/>
      <c r="EI43" s="47">
        <f t="shared" si="51"/>
        <v>7.3232452931810632E-2</v>
      </c>
      <c r="EJ43" s="6">
        <f t="shared" si="51"/>
        <v>1.1718358502535428E-2</v>
      </c>
      <c r="EK43" s="6">
        <f t="shared" si="51"/>
        <v>4.7448677176699865E-2</v>
      </c>
      <c r="EL43" s="6">
        <f t="shared" si="51"/>
        <v>6.9223518894600293E-3</v>
      </c>
      <c r="EM43" s="6">
        <f t="shared" ref="EM43:EP66" si="54">EC43/$EG43</f>
        <v>0.16592628169979912</v>
      </c>
      <c r="EN43" s="6">
        <f t="shared" si="54"/>
        <v>3.1918777441694852E-3</v>
      </c>
      <c r="EO43" s="6">
        <f t="shared" si="54"/>
        <v>2.184424847062227E-2</v>
      </c>
      <c r="EP43" s="6">
        <f t="shared" si="54"/>
        <v>0.66971575158490315</v>
      </c>
      <c r="EQ43" s="72">
        <f t="shared" si="52"/>
        <v>1</v>
      </c>
      <c r="ER43" s="58"/>
      <c r="ES43" s="34">
        <v>21.640999999999998</v>
      </c>
      <c r="ET43" s="35">
        <v>17.143000000000001</v>
      </c>
      <c r="EU43" s="70">
        <f t="shared" si="38"/>
        <v>38.783999999999999</v>
      </c>
      <c r="EW43" s="34">
        <f>CD43</f>
        <v>9.2140000000000004</v>
      </c>
      <c r="EX43" s="35">
        <f>CE43</f>
        <v>8.766</v>
      </c>
      <c r="EY43" s="70">
        <f t="shared" si="39"/>
        <v>17.98</v>
      </c>
      <c r="FA43" s="31">
        <f>FE43*E43</f>
        <v>2706.2510000000002</v>
      </c>
      <c r="FB43" s="32">
        <f>E43*FF43</f>
        <v>1162.3929999999998</v>
      </c>
      <c r="FC43" s="33">
        <f t="shared" si="40"/>
        <v>3868.6440000000002</v>
      </c>
      <c r="FE43" s="47">
        <v>0.69953477239053274</v>
      </c>
      <c r="FF43" s="6">
        <v>0.30046522760946726</v>
      </c>
      <c r="FG43" s="40">
        <f t="shared" si="41"/>
        <v>1</v>
      </c>
      <c r="FH43" s="58"/>
      <c r="FI43" s="64">
        <f t="shared" si="42"/>
        <v>617.91049999999996</v>
      </c>
      <c r="FJ43" s="32">
        <v>584.49699999999996</v>
      </c>
      <c r="FK43" s="33">
        <f>CV43</f>
        <v>651.32399999999996</v>
      </c>
      <c r="FM43" s="64">
        <f t="shared" si="43"/>
        <v>3815.1439999999998</v>
      </c>
      <c r="FN43" s="32">
        <v>3761.6439999999998</v>
      </c>
      <c r="FO43" s="33">
        <f>CC43</f>
        <v>3868.6439999999998</v>
      </c>
      <c r="FQ43" s="64">
        <f t="shared" si="44"/>
        <v>1183.249</v>
      </c>
      <c r="FR43" s="32">
        <v>1216.0540000000001</v>
      </c>
      <c r="FS43" s="33">
        <v>1150.444</v>
      </c>
      <c r="FU43" s="64">
        <f t="shared" si="45"/>
        <v>4998.393</v>
      </c>
      <c r="FV43" s="58">
        <f t="shared" si="53"/>
        <v>4977.6980000000003</v>
      </c>
      <c r="FW43" s="73">
        <f t="shared" si="53"/>
        <v>5019.0879999999997</v>
      </c>
      <c r="FY43" s="64">
        <f t="shared" si="47"/>
        <v>3171.0315000000001</v>
      </c>
      <c r="FZ43" s="32">
        <v>3190.4740000000002</v>
      </c>
      <c r="GA43" s="33">
        <f>G43</f>
        <v>3151.5889999999999</v>
      </c>
      <c r="GB43" s="32"/>
      <c r="GC43" s="64">
        <f t="shared" si="48"/>
        <v>4778.0830000000005</v>
      </c>
      <c r="GD43" s="32">
        <v>4840.9110000000001</v>
      </c>
      <c r="GE43" s="33">
        <f>C43</f>
        <v>4715.2550000000001</v>
      </c>
      <c r="GF43" s="32"/>
      <c r="GG43" s="76">
        <f>DW43/C43</f>
        <v>0.54767006238262828</v>
      </c>
      <c r="GH43" s="66"/>
    </row>
    <row r="44" spans="1:190" x14ac:dyDescent="0.2">
      <c r="A44" s="1"/>
      <c r="B44" s="77" t="s">
        <v>197</v>
      </c>
      <c r="C44" s="31">
        <v>12483.837</v>
      </c>
      <c r="D44" s="32">
        <v>12046.0535</v>
      </c>
      <c r="E44" s="32">
        <v>9537.1039999999994</v>
      </c>
      <c r="F44" s="32">
        <v>3990.9070000000002</v>
      </c>
      <c r="G44" s="32">
        <v>7953.8959999999997</v>
      </c>
      <c r="H44" s="32">
        <f t="shared" si="0"/>
        <v>16474.743999999999</v>
      </c>
      <c r="I44" s="33">
        <f t="shared" si="1"/>
        <v>13528.010999999999</v>
      </c>
      <c r="J44" s="32"/>
      <c r="K44" s="34">
        <v>89.426999999999992</v>
      </c>
      <c r="L44" s="35">
        <v>29.374000000000002</v>
      </c>
      <c r="M44" s="35">
        <v>0.82200000000000006</v>
      </c>
      <c r="N44" s="36">
        <f t="shared" si="2"/>
        <v>119.62299999999999</v>
      </c>
      <c r="O44" s="35">
        <v>63.045000000000002</v>
      </c>
      <c r="P44" s="36">
        <f t="shared" si="3"/>
        <v>56.577999999999989</v>
      </c>
      <c r="Q44" s="35">
        <v>4.8090000000000002</v>
      </c>
      <c r="R44" s="36">
        <f t="shared" si="4"/>
        <v>51.768999999999991</v>
      </c>
      <c r="S44" s="35">
        <v>19.145</v>
      </c>
      <c r="T44" s="35">
        <v>4.9759999999999991</v>
      </c>
      <c r="U44" s="35">
        <v>-3.8</v>
      </c>
      <c r="V44" s="36">
        <f t="shared" si="5"/>
        <v>72.089999999999989</v>
      </c>
      <c r="W44" s="35">
        <v>12.618</v>
      </c>
      <c r="X44" s="37">
        <f t="shared" si="6"/>
        <v>59.471999999999987</v>
      </c>
      <c r="Y44" s="35"/>
      <c r="Z44" s="38">
        <f t="shared" si="7"/>
        <v>1.4847518317928771E-2</v>
      </c>
      <c r="AA44" s="39">
        <f t="shared" si="8"/>
        <v>4.876949948794433E-3</v>
      </c>
      <c r="AB44" s="6">
        <f t="shared" si="9"/>
        <v>0.4385922195013357</v>
      </c>
      <c r="AC44" s="6">
        <f t="shared" si="10"/>
        <v>0.45431943964026289</v>
      </c>
      <c r="AD44" s="6">
        <f t="shared" si="11"/>
        <v>0.52703075495515084</v>
      </c>
      <c r="AE44" s="39">
        <f t="shared" si="12"/>
        <v>1.0467328573627869E-2</v>
      </c>
      <c r="AF44" s="39">
        <f t="shared" si="13"/>
        <v>9.8741052411895711E-3</v>
      </c>
      <c r="AG44" s="39">
        <f>X44/DU44*2</f>
        <v>2.08130026672434E-2</v>
      </c>
      <c r="AH44" s="39">
        <f>(P44+S44+T44)/DU44*2</f>
        <v>2.8241668385860157E-2</v>
      </c>
      <c r="AI44" s="39">
        <f>R44/DU44*2</f>
        <v>1.8117237272674933E-2</v>
      </c>
      <c r="AJ44" s="40">
        <f>X44/FI44*2</f>
        <v>9.6903849342148934E-2</v>
      </c>
      <c r="AK44" s="41"/>
      <c r="AL44" s="47">
        <f t="shared" si="14"/>
        <v>5.1012970617140781E-2</v>
      </c>
      <c r="AM44" s="6">
        <f t="shared" si="15"/>
        <v>5.6186285251105868E-2</v>
      </c>
      <c r="AN44" s="40">
        <f t="shared" si="16"/>
        <v>5.9817867238554687E-2</v>
      </c>
      <c r="AO44" s="35"/>
      <c r="AP44" s="47">
        <f t="shared" si="17"/>
        <v>0.8339948898533559</v>
      </c>
      <c r="AQ44" s="6">
        <f t="shared" si="18"/>
        <v>0.71415477949442141</v>
      </c>
      <c r="AR44" s="6">
        <f t="shared" si="19"/>
        <v>5.0886037682164521E-2</v>
      </c>
      <c r="AS44" s="6">
        <f t="shared" si="20"/>
        <v>0.20413171046690215</v>
      </c>
      <c r="AT44" s="68">
        <v>2.2292000000000001</v>
      </c>
      <c r="AU44" s="69">
        <v>1.4</v>
      </c>
      <c r="AV44" s="35"/>
      <c r="AW44" s="47">
        <f>FK44/C44</f>
        <v>0.10208159558635697</v>
      </c>
      <c r="AX44" s="6">
        <v>7.9500000000000001E-2</v>
      </c>
      <c r="AY44" s="6">
        <f t="shared" si="21"/>
        <v>0.1534929189962452</v>
      </c>
      <c r="AZ44" s="6">
        <f t="shared" si="22"/>
        <v>0.1687438424396597</v>
      </c>
      <c r="BA44" s="40">
        <f t="shared" si="23"/>
        <v>0.19077295408014733</v>
      </c>
      <c r="BB44" s="6"/>
      <c r="BC44" s="47">
        <v>0.1547</v>
      </c>
      <c r="BD44" s="6">
        <v>0.16980000000000001</v>
      </c>
      <c r="BE44" s="40">
        <v>0.19089999999999999</v>
      </c>
      <c r="BF44" s="6"/>
      <c r="BG44" s="47">
        <v>3.5000000000000003E-2</v>
      </c>
      <c r="BH44" s="40"/>
      <c r="BI44" s="6"/>
      <c r="BJ44" s="47">
        <f>AY44-(4.5%+2.5%+3%+1%+BG44)</f>
        <v>8.4929189962451856E-3</v>
      </c>
      <c r="BK44" s="40"/>
      <c r="BL44" s="6"/>
      <c r="BM44" s="47">
        <f>AZ44-(6%+2.5%+3%+1%+BG44)</f>
        <v>8.743842439659727E-3</v>
      </c>
      <c r="BN44" s="40"/>
      <c r="BO44" s="6"/>
      <c r="BP44" s="47">
        <f>BA44-(8%+2.5%+3%+1%+BG44)</f>
        <v>1.0772954080147307E-2</v>
      </c>
      <c r="BQ44" s="40"/>
      <c r="BR44" s="35"/>
      <c r="BS44" s="38">
        <f>Q44/FM44*2</f>
        <v>1.0335652962774351E-3</v>
      </c>
      <c r="BT44" s="6">
        <f t="shared" si="24"/>
        <v>5.9591816503302412E-2</v>
      </c>
      <c r="BU44" s="39">
        <f>EU44/E44</f>
        <v>1.2358154005660418E-2</v>
      </c>
      <c r="BV44" s="6">
        <f t="shared" si="25"/>
        <v>8.8117804415422649E-2</v>
      </c>
      <c r="BW44" s="6">
        <f t="shared" si="26"/>
        <v>0.73523692307434207</v>
      </c>
      <c r="BX44" s="40">
        <f t="shared" si="27"/>
        <v>0.81334484426424558</v>
      </c>
      <c r="BY44" s="35"/>
      <c r="BZ44" s="34">
        <v>10.929</v>
      </c>
      <c r="CA44" s="35">
        <v>323.94400000000002</v>
      </c>
      <c r="CB44" s="36">
        <f t="shared" si="28"/>
        <v>334.87299999999999</v>
      </c>
      <c r="CC44" s="32">
        <v>9537.1039999999994</v>
      </c>
      <c r="CD44" s="35">
        <v>34.796999999999997</v>
      </c>
      <c r="CE44" s="35">
        <v>28.372</v>
      </c>
      <c r="CF44" s="36">
        <f t="shared" si="29"/>
        <v>9473.9349999999995</v>
      </c>
      <c r="CG44" s="35">
        <v>2148.2620000000002</v>
      </c>
      <c r="CH44" s="35">
        <v>363.02300000000002</v>
      </c>
      <c r="CI44" s="36">
        <f t="shared" si="30"/>
        <v>2511.2850000000003</v>
      </c>
      <c r="CJ44" s="35">
        <v>26.981999999999999</v>
      </c>
      <c r="CK44" s="35">
        <v>0</v>
      </c>
      <c r="CL44" s="35">
        <v>107.489</v>
      </c>
      <c r="CM44" s="35">
        <v>29.273000000000138</v>
      </c>
      <c r="CN44" s="36">
        <f t="shared" si="31"/>
        <v>12483.837</v>
      </c>
      <c r="CO44" s="35">
        <v>3.3540000000000001</v>
      </c>
      <c r="CP44" s="32">
        <v>7953.8959999999997</v>
      </c>
      <c r="CQ44" s="36">
        <f t="shared" si="32"/>
        <v>7957.25</v>
      </c>
      <c r="CR44" s="35">
        <v>2925.2460000000001</v>
      </c>
      <c r="CS44" s="35">
        <v>71.970999999999549</v>
      </c>
      <c r="CT44" s="36">
        <f t="shared" si="33"/>
        <v>2997.2169999999996</v>
      </c>
      <c r="CU44" s="35">
        <v>255</v>
      </c>
      <c r="CV44" s="35">
        <v>1274.3699999999999</v>
      </c>
      <c r="CW44" s="70">
        <f t="shared" si="34"/>
        <v>12483.837</v>
      </c>
      <c r="CX44" s="35"/>
      <c r="CY44" s="71">
        <v>2548.3470000000002</v>
      </c>
      <c r="CZ44" s="35"/>
      <c r="DA44" s="31">
        <v>560</v>
      </c>
      <c r="DB44" s="32">
        <v>1030</v>
      </c>
      <c r="DC44" s="32">
        <v>410</v>
      </c>
      <c r="DD44" s="32">
        <v>575</v>
      </c>
      <c r="DE44" s="32">
        <v>325</v>
      </c>
      <c r="DF44" s="33">
        <v>0</v>
      </c>
      <c r="DG44" s="32">
        <f t="shared" si="49"/>
        <v>2900</v>
      </c>
      <c r="DH44" s="72">
        <f t="shared" si="35"/>
        <v>0.23230037367517695</v>
      </c>
      <c r="DI44" s="35"/>
      <c r="DJ44" s="64" t="s">
        <v>230</v>
      </c>
      <c r="DK44" s="58">
        <v>62.4</v>
      </c>
      <c r="DL44" s="73">
        <v>4</v>
      </c>
      <c r="DM44" s="74" t="s">
        <v>155</v>
      </c>
      <c r="DN44" s="61" t="s">
        <v>158</v>
      </c>
      <c r="DO44" s="72">
        <v>0.17570855018587359</v>
      </c>
      <c r="DP44" s="62"/>
      <c r="DQ44" s="31">
        <v>905.80499999999995</v>
      </c>
      <c r="DR44" s="32">
        <v>995.80499999999995</v>
      </c>
      <c r="DS44" s="33">
        <v>1125.8050000000001</v>
      </c>
      <c r="DT44" s="32"/>
      <c r="DU44" s="64">
        <f t="shared" si="36"/>
        <v>5714.8890000000001</v>
      </c>
      <c r="DV44" s="32">
        <v>5528.4960000000001</v>
      </c>
      <c r="DW44" s="33">
        <v>5901.2820000000002</v>
      </c>
      <c r="DX44" s="32"/>
      <c r="DY44" s="31">
        <v>64.265000000000001</v>
      </c>
      <c r="DZ44" s="32">
        <v>118.401</v>
      </c>
      <c r="EA44" s="32">
        <v>305.33300000000003</v>
      </c>
      <c r="EB44" s="32">
        <v>136.19999999999999</v>
      </c>
      <c r="EC44" s="32">
        <v>1492.6969999999999</v>
      </c>
      <c r="ED44" s="32">
        <v>56.1</v>
      </c>
      <c r="EE44" s="32">
        <v>250.76699999999892</v>
      </c>
      <c r="EF44" s="32">
        <v>6931.6030000000001</v>
      </c>
      <c r="EG44" s="75">
        <f t="shared" si="50"/>
        <v>9355.3659999999982</v>
      </c>
      <c r="EH44" s="58"/>
      <c r="EI44" s="47">
        <f t="shared" ref="EI44:EL66" si="55">DY44/$EG44</f>
        <v>6.8693197037935248E-3</v>
      </c>
      <c r="EJ44" s="6">
        <f t="shared" si="55"/>
        <v>1.2655945261788797E-2</v>
      </c>
      <c r="EK44" s="6">
        <f t="shared" si="55"/>
        <v>3.2637205214632981E-2</v>
      </c>
      <c r="EL44" s="6">
        <f t="shared" si="55"/>
        <v>1.4558489748022688E-2</v>
      </c>
      <c r="EM44" s="6">
        <f t="shared" si="54"/>
        <v>0.15955516865935551</v>
      </c>
      <c r="EN44" s="6">
        <f t="shared" si="54"/>
        <v>5.9965585525996535E-3</v>
      </c>
      <c r="EO44" s="6">
        <f t="shared" si="54"/>
        <v>2.6804616730120336E-2</v>
      </c>
      <c r="EP44" s="6">
        <f t="shared" si="54"/>
        <v>0.74092269612968653</v>
      </c>
      <c r="EQ44" s="72">
        <f t="shared" si="52"/>
        <v>1</v>
      </c>
      <c r="ER44" s="58"/>
      <c r="ES44" s="34">
        <v>45.165999999999997</v>
      </c>
      <c r="ET44" s="35">
        <v>72.694999999999993</v>
      </c>
      <c r="EU44" s="70">
        <f t="shared" si="38"/>
        <v>117.86099999999999</v>
      </c>
      <c r="EW44" s="34">
        <f>CD44</f>
        <v>34.796999999999997</v>
      </c>
      <c r="EX44" s="35">
        <f>CE44</f>
        <v>28.372</v>
      </c>
      <c r="EY44" s="70">
        <f t="shared" si="39"/>
        <v>63.168999999999997</v>
      </c>
      <c r="FA44" s="31">
        <f>FE44*E44</f>
        <v>7012.0309999999999</v>
      </c>
      <c r="FB44" s="32">
        <f>E44*FF44</f>
        <v>2525.0729999999999</v>
      </c>
      <c r="FC44" s="33">
        <f t="shared" si="40"/>
        <v>9537.1039999999994</v>
      </c>
      <c r="FE44" s="47">
        <v>0.73523692307434207</v>
      </c>
      <c r="FF44" s="6">
        <v>0.26476307692565793</v>
      </c>
      <c r="FG44" s="40">
        <f t="shared" si="41"/>
        <v>1</v>
      </c>
      <c r="FH44" s="58"/>
      <c r="FI44" s="64">
        <f t="shared" si="42"/>
        <v>1227.4434999999999</v>
      </c>
      <c r="FJ44" s="32">
        <v>1180.5170000000001</v>
      </c>
      <c r="FK44" s="33">
        <f>CV44</f>
        <v>1274.3699999999999</v>
      </c>
      <c r="FM44" s="64">
        <f t="shared" si="43"/>
        <v>9305.6529999999984</v>
      </c>
      <c r="FN44" s="32">
        <v>9074.2019999999993</v>
      </c>
      <c r="FO44" s="33">
        <f>CC44</f>
        <v>9537.1039999999994</v>
      </c>
      <c r="FQ44" s="64">
        <f t="shared" si="44"/>
        <v>3862.5309999999999</v>
      </c>
      <c r="FR44" s="32">
        <v>3734.1550000000002</v>
      </c>
      <c r="FS44" s="33">
        <v>3990.9070000000002</v>
      </c>
      <c r="FU44" s="64">
        <f t="shared" si="45"/>
        <v>13168.183999999999</v>
      </c>
      <c r="FV44" s="58">
        <f t="shared" si="53"/>
        <v>12808.357</v>
      </c>
      <c r="FW44" s="73">
        <f t="shared" si="53"/>
        <v>13528.010999999999</v>
      </c>
      <c r="FY44" s="64">
        <f t="shared" si="47"/>
        <v>7729.4305000000004</v>
      </c>
      <c r="FZ44" s="32">
        <v>7504.9650000000001</v>
      </c>
      <c r="GA44" s="33">
        <f>G44</f>
        <v>7953.8959999999997</v>
      </c>
      <c r="GB44" s="32"/>
      <c r="GC44" s="64">
        <f t="shared" si="48"/>
        <v>12046.0535</v>
      </c>
      <c r="GD44" s="32">
        <v>11608.27</v>
      </c>
      <c r="GE44" s="33">
        <f>C44</f>
        <v>12483.837</v>
      </c>
      <c r="GF44" s="32"/>
      <c r="GG44" s="76">
        <f>DW44/C44</f>
        <v>0.47271379784917095</v>
      </c>
      <c r="GH44" s="66"/>
    </row>
    <row r="45" spans="1:190" x14ac:dyDescent="0.2">
      <c r="A45" s="1"/>
      <c r="B45" s="77" t="s">
        <v>198</v>
      </c>
      <c r="C45" s="31">
        <v>15085.191000000001</v>
      </c>
      <c r="D45" s="32">
        <v>14541.48</v>
      </c>
      <c r="E45" s="32">
        <v>12183.963</v>
      </c>
      <c r="F45" s="32">
        <v>1871.74</v>
      </c>
      <c r="G45" s="32">
        <v>10034</v>
      </c>
      <c r="H45" s="32">
        <f t="shared" si="0"/>
        <v>16956.931</v>
      </c>
      <c r="I45" s="33">
        <f t="shared" si="1"/>
        <v>14055.703</v>
      </c>
      <c r="J45" s="32"/>
      <c r="K45" s="34">
        <v>130.691</v>
      </c>
      <c r="L45" s="35">
        <v>28.35</v>
      </c>
      <c r="M45" s="35">
        <v>1.077</v>
      </c>
      <c r="N45" s="36">
        <f t="shared" si="2"/>
        <v>160.11799999999999</v>
      </c>
      <c r="O45" s="35">
        <v>79.688000000000002</v>
      </c>
      <c r="P45" s="36">
        <f t="shared" si="3"/>
        <v>80.429999999999993</v>
      </c>
      <c r="Q45" s="35">
        <v>-2.508</v>
      </c>
      <c r="R45" s="36">
        <f t="shared" si="4"/>
        <v>82.937999999999988</v>
      </c>
      <c r="S45" s="35">
        <v>21.465</v>
      </c>
      <c r="T45" s="35">
        <v>0.10799999999999998</v>
      </c>
      <c r="U45" s="35">
        <v>0</v>
      </c>
      <c r="V45" s="36">
        <f t="shared" si="5"/>
        <v>104.511</v>
      </c>
      <c r="W45" s="35">
        <v>21.15</v>
      </c>
      <c r="X45" s="37">
        <f t="shared" si="6"/>
        <v>83.36099999999999</v>
      </c>
      <c r="Y45" s="35"/>
      <c r="Z45" s="38">
        <f t="shared" si="7"/>
        <v>1.7974924148023447E-2</v>
      </c>
      <c r="AA45" s="39">
        <f t="shared" si="8"/>
        <v>3.899190453791499E-3</v>
      </c>
      <c r="AB45" s="6">
        <f t="shared" si="9"/>
        <v>0.43859079426058528</v>
      </c>
      <c r="AC45" s="6">
        <f t="shared" si="10"/>
        <v>0.43885165461524483</v>
      </c>
      <c r="AD45" s="6">
        <f t="shared" si="11"/>
        <v>0.49768295881787183</v>
      </c>
      <c r="AE45" s="39">
        <f t="shared" si="12"/>
        <v>1.0960094845916648E-2</v>
      </c>
      <c r="AF45" s="39">
        <f t="shared" si="13"/>
        <v>1.1465270385132736E-2</v>
      </c>
      <c r="AG45" s="39">
        <f>X45/DU45*2</f>
        <v>2.2351136540050172E-2</v>
      </c>
      <c r="AH45" s="39">
        <f>(P45+S45+T45)/DU45*2</f>
        <v>2.7349515726715585E-2</v>
      </c>
      <c r="AI45" s="39">
        <f>R45/DU45*2</f>
        <v>2.2237719825322168E-2</v>
      </c>
      <c r="AJ45" s="40">
        <f>X45/FI45*2</f>
        <v>0.10982902660976775</v>
      </c>
      <c r="AK45" s="41"/>
      <c r="AL45" s="47">
        <f t="shared" si="14"/>
        <v>5.9661912552926889E-2</v>
      </c>
      <c r="AM45" s="6">
        <f t="shared" si="15"/>
        <v>2.140631204069918E-2</v>
      </c>
      <c r="AN45" s="40">
        <f t="shared" si="16"/>
        <v>0.10006719465652847</v>
      </c>
      <c r="AO45" s="35"/>
      <c r="AP45" s="47">
        <f t="shared" si="17"/>
        <v>0.82354156853562344</v>
      </c>
      <c r="AQ45" s="6">
        <f t="shared" si="18"/>
        <v>0.74992195475371226</v>
      </c>
      <c r="AR45" s="6">
        <f t="shared" si="19"/>
        <v>6.7529937141664304E-2</v>
      </c>
      <c r="AS45" s="6">
        <f t="shared" si="20"/>
        <v>0.15428091033119834</v>
      </c>
      <c r="AT45" s="68">
        <v>1.476</v>
      </c>
      <c r="AU45" s="69">
        <v>1.3959999999999999</v>
      </c>
      <c r="AV45" s="35"/>
      <c r="AW45" s="47">
        <f>FK45/C45</f>
        <v>0.10727732913689988</v>
      </c>
      <c r="AX45" s="6">
        <v>9.4E-2</v>
      </c>
      <c r="AY45" s="6">
        <f t="shared" si="21"/>
        <v>0.17891042873719304</v>
      </c>
      <c r="AZ45" s="6">
        <f t="shared" si="22"/>
        <v>0.19339999999999999</v>
      </c>
      <c r="BA45" s="40">
        <f t="shared" si="23"/>
        <v>0.21712517158616151</v>
      </c>
      <c r="BB45" s="6"/>
      <c r="BC45" s="47">
        <v>0.1709</v>
      </c>
      <c r="BD45" s="6">
        <v>0.1913</v>
      </c>
      <c r="BE45" s="40">
        <v>0.21460000000000001</v>
      </c>
      <c r="BF45" s="6"/>
      <c r="BG45" s="47">
        <v>2.7E-2</v>
      </c>
      <c r="BH45" s="40"/>
      <c r="BI45" s="6"/>
      <c r="BJ45" s="47">
        <f>AY45-(4.5%+2.5%+3%+1%+BG45)</f>
        <v>4.1910428737193028E-2</v>
      </c>
      <c r="BK45" s="40"/>
      <c r="BL45" s="6"/>
      <c r="BM45" s="47">
        <f>AZ45-(6%+2.5%+3%+1%+BG45)</f>
        <v>4.1399999999999992E-2</v>
      </c>
      <c r="BN45" s="40"/>
      <c r="BO45" s="6"/>
      <c r="BP45" s="47">
        <f>BA45-(8%+2.5%+3%+1%+BG45)</f>
        <v>4.51251715861615E-2</v>
      </c>
      <c r="BQ45" s="40"/>
      <c r="BR45" s="35"/>
      <c r="BS45" s="38">
        <f>Q45/FM45*2</f>
        <v>-4.2361403322828145E-4</v>
      </c>
      <c r="BT45" s="6">
        <f t="shared" si="24"/>
        <v>-2.4587512131996118E-2</v>
      </c>
      <c r="BU45" s="39">
        <f>EU45/E45</f>
        <v>1.4110023150923882E-2</v>
      </c>
      <c r="BV45" s="6">
        <f t="shared" si="25"/>
        <v>0.10170468158866977</v>
      </c>
      <c r="BW45" s="6">
        <f t="shared" si="26"/>
        <v>0.741025969957394</v>
      </c>
      <c r="BX45" s="40">
        <f t="shared" si="27"/>
        <v>0.77551247347784735</v>
      </c>
      <c r="BY45" s="35"/>
      <c r="BZ45" s="34">
        <v>21.574000000000002</v>
      </c>
      <c r="CA45" s="35">
        <v>324.82499999999999</v>
      </c>
      <c r="CB45" s="36">
        <f t="shared" si="28"/>
        <v>346.399</v>
      </c>
      <c r="CC45" s="32">
        <v>12183.963</v>
      </c>
      <c r="CD45" s="35">
        <v>45.466000000000001</v>
      </c>
      <c r="CE45" s="35">
        <v>26.580000000000002</v>
      </c>
      <c r="CF45" s="36">
        <f t="shared" si="29"/>
        <v>12111.916999999999</v>
      </c>
      <c r="CG45" s="35">
        <v>1980.9580000000001</v>
      </c>
      <c r="CH45" s="35">
        <v>489.017</v>
      </c>
      <c r="CI45" s="36">
        <f t="shared" si="30"/>
        <v>2469.9749999999999</v>
      </c>
      <c r="CJ45" s="35">
        <v>0</v>
      </c>
      <c r="CK45" s="35">
        <v>0.86</v>
      </c>
      <c r="CL45" s="35">
        <v>134.90199999999999</v>
      </c>
      <c r="CM45" s="35">
        <v>21.138000000001909</v>
      </c>
      <c r="CN45" s="36">
        <f t="shared" si="31"/>
        <v>15085.191000000003</v>
      </c>
      <c r="CO45" s="35">
        <v>0.627</v>
      </c>
      <c r="CP45" s="32">
        <v>10034</v>
      </c>
      <c r="CQ45" s="36">
        <f t="shared" si="32"/>
        <v>10034.627</v>
      </c>
      <c r="CR45" s="35">
        <v>3004.721</v>
      </c>
      <c r="CS45" s="35">
        <v>86.833000000000311</v>
      </c>
      <c r="CT45" s="36">
        <f t="shared" si="33"/>
        <v>3091.5540000000001</v>
      </c>
      <c r="CU45" s="35">
        <v>340.71100000000001</v>
      </c>
      <c r="CV45" s="35">
        <v>1618.299</v>
      </c>
      <c r="CW45" s="70">
        <f t="shared" si="34"/>
        <v>15085.190999999999</v>
      </c>
      <c r="CX45" s="35"/>
      <c r="CY45" s="71">
        <v>2327.357</v>
      </c>
      <c r="CZ45" s="35"/>
      <c r="DA45" s="31">
        <v>494</v>
      </c>
      <c r="DB45" s="32">
        <v>625</v>
      </c>
      <c r="DC45" s="32">
        <v>750</v>
      </c>
      <c r="DD45" s="32">
        <v>825</v>
      </c>
      <c r="DE45" s="32">
        <v>600</v>
      </c>
      <c r="DF45" s="33">
        <v>0</v>
      </c>
      <c r="DG45" s="32">
        <f t="shared" si="49"/>
        <v>3294</v>
      </c>
      <c r="DH45" s="72">
        <f t="shared" si="35"/>
        <v>0.21835984708446846</v>
      </c>
      <c r="DI45" s="35"/>
      <c r="DJ45" s="64" t="s">
        <v>232</v>
      </c>
      <c r="DK45" s="58">
        <v>89.6</v>
      </c>
      <c r="DL45" s="73">
        <v>11</v>
      </c>
      <c r="DM45" s="74" t="s">
        <v>155</v>
      </c>
      <c r="DN45" s="61" t="s">
        <v>156</v>
      </c>
      <c r="DO45" s="72">
        <v>0.29342481776218221</v>
      </c>
      <c r="DP45" s="62"/>
      <c r="DQ45" s="31">
        <v>1358.2283978</v>
      </c>
      <c r="DR45" s="32">
        <v>1468.2283978</v>
      </c>
      <c r="DS45" s="33">
        <v>1648.3420000000001</v>
      </c>
      <c r="DT45" s="32"/>
      <c r="DU45" s="64">
        <f t="shared" si="36"/>
        <v>7459.2180000000008</v>
      </c>
      <c r="DV45" s="32">
        <v>7326.7690000000002</v>
      </c>
      <c r="DW45" s="33">
        <v>7591.6670000000004</v>
      </c>
      <c r="DX45" s="32"/>
      <c r="DY45" s="31">
        <v>177.24700000000001</v>
      </c>
      <c r="DZ45" s="32">
        <v>51.103000000000002</v>
      </c>
      <c r="EA45" s="32">
        <v>569.67499999999995</v>
      </c>
      <c r="EB45" s="32">
        <v>203.24199999999999</v>
      </c>
      <c r="EC45" s="32">
        <v>1636.575</v>
      </c>
      <c r="ED45" s="32">
        <v>45.218000000000004</v>
      </c>
      <c r="EE45" s="32">
        <v>454.46499999999997</v>
      </c>
      <c r="EF45" s="32">
        <v>8671.1820000000007</v>
      </c>
      <c r="EG45" s="75">
        <f t="shared" si="50"/>
        <v>11808.707</v>
      </c>
      <c r="EH45" s="58"/>
      <c r="EI45" s="47">
        <f t="shared" si="55"/>
        <v>1.5009856709968333E-2</v>
      </c>
      <c r="EJ45" s="6">
        <f t="shared" si="55"/>
        <v>4.32756947902933E-3</v>
      </c>
      <c r="EK45" s="6">
        <f t="shared" si="55"/>
        <v>4.8241945540692978E-2</v>
      </c>
      <c r="EL45" s="6">
        <f t="shared" si="55"/>
        <v>1.7211198482611177E-2</v>
      </c>
      <c r="EM45" s="6">
        <f t="shared" si="54"/>
        <v>0.13859053323958331</v>
      </c>
      <c r="EN45" s="6">
        <f t="shared" si="54"/>
        <v>3.8292083968210918E-3</v>
      </c>
      <c r="EO45" s="6">
        <f t="shared" si="54"/>
        <v>3.8485585255015636E-2</v>
      </c>
      <c r="EP45" s="6">
        <f t="shared" si="54"/>
        <v>0.73430410289627823</v>
      </c>
      <c r="EQ45" s="72">
        <f t="shared" si="52"/>
        <v>1</v>
      </c>
      <c r="ER45" s="58"/>
      <c r="ES45" s="34">
        <v>113.21599999999999</v>
      </c>
      <c r="ET45" s="35">
        <v>58.7</v>
      </c>
      <c r="EU45" s="70">
        <f t="shared" si="38"/>
        <v>171.916</v>
      </c>
      <c r="EW45" s="34">
        <f>CD45</f>
        <v>45.466000000000001</v>
      </c>
      <c r="EX45" s="35">
        <f>CE45</f>
        <v>26.580000000000002</v>
      </c>
      <c r="EY45" s="70">
        <f t="shared" si="39"/>
        <v>72.046000000000006</v>
      </c>
      <c r="FA45" s="31">
        <f>FE45*E45</f>
        <v>9028.6329999999998</v>
      </c>
      <c r="FB45" s="32">
        <f>E45*FF45</f>
        <v>3155.33</v>
      </c>
      <c r="FC45" s="33">
        <f t="shared" si="40"/>
        <v>12183.963</v>
      </c>
      <c r="FE45" s="47">
        <v>0.741025969957394</v>
      </c>
      <c r="FF45" s="6">
        <v>0.258974030042606</v>
      </c>
      <c r="FG45" s="40">
        <f t="shared" si="41"/>
        <v>1</v>
      </c>
      <c r="FH45" s="58"/>
      <c r="FI45" s="64">
        <f t="shared" si="42"/>
        <v>1518.0140000000001</v>
      </c>
      <c r="FJ45" s="32">
        <v>1417.729</v>
      </c>
      <c r="FK45" s="33">
        <f>CV45</f>
        <v>1618.299</v>
      </c>
      <c r="FM45" s="64">
        <f t="shared" si="43"/>
        <v>11840.967499999999</v>
      </c>
      <c r="FN45" s="32">
        <v>11497.971999999998</v>
      </c>
      <c r="FO45" s="33">
        <f>CC45</f>
        <v>12183.963</v>
      </c>
      <c r="FQ45" s="64">
        <f t="shared" si="44"/>
        <v>2067.4479999999999</v>
      </c>
      <c r="FR45" s="32">
        <v>2263.1559999999999</v>
      </c>
      <c r="FS45" s="33">
        <v>1871.74</v>
      </c>
      <c r="FU45" s="64">
        <f t="shared" si="45"/>
        <v>13908.415499999999</v>
      </c>
      <c r="FV45" s="58">
        <f t="shared" si="53"/>
        <v>13761.127999999997</v>
      </c>
      <c r="FW45" s="73">
        <f t="shared" si="53"/>
        <v>14055.703</v>
      </c>
      <c r="FY45" s="64">
        <f t="shared" si="47"/>
        <v>9577.6304999999993</v>
      </c>
      <c r="FZ45" s="32">
        <v>9121.2609999999986</v>
      </c>
      <c r="GA45" s="33">
        <f>G45</f>
        <v>10034</v>
      </c>
      <c r="GB45" s="32"/>
      <c r="GC45" s="64">
        <f t="shared" si="48"/>
        <v>14541.48</v>
      </c>
      <c r="GD45" s="32">
        <v>13997.769</v>
      </c>
      <c r="GE45" s="33">
        <f>C45</f>
        <v>15085.191000000001</v>
      </c>
      <c r="GF45" s="32"/>
      <c r="GG45" s="76">
        <f>DW45/C45</f>
        <v>0.50325295848093665</v>
      </c>
      <c r="GH45" s="66"/>
    </row>
    <row r="46" spans="1:190" x14ac:dyDescent="0.2">
      <c r="A46" s="1"/>
      <c r="B46" s="77" t="s">
        <v>199</v>
      </c>
      <c r="C46" s="31">
        <v>7798.2569999999996</v>
      </c>
      <c r="D46" s="32">
        <v>7505.3624999999993</v>
      </c>
      <c r="E46" s="32">
        <v>5808.05</v>
      </c>
      <c r="F46" s="32">
        <v>1017.178</v>
      </c>
      <c r="G46" s="32">
        <v>5949.8559999999998</v>
      </c>
      <c r="H46" s="32">
        <f t="shared" si="0"/>
        <v>8815.4349999999995</v>
      </c>
      <c r="I46" s="33">
        <f t="shared" si="1"/>
        <v>6825.2280000000001</v>
      </c>
      <c r="J46" s="32"/>
      <c r="K46" s="34">
        <v>54.543999999999997</v>
      </c>
      <c r="L46" s="35">
        <v>14.638999999999999</v>
      </c>
      <c r="M46" s="35">
        <v>1.3410000000000002</v>
      </c>
      <c r="N46" s="36">
        <f t="shared" si="2"/>
        <v>70.523999999999987</v>
      </c>
      <c r="O46" s="35">
        <v>48.081000000000003</v>
      </c>
      <c r="P46" s="36">
        <f t="shared" si="3"/>
        <v>22.442999999999984</v>
      </c>
      <c r="Q46" s="35">
        <v>3.4020000000000001</v>
      </c>
      <c r="R46" s="36">
        <f t="shared" si="4"/>
        <v>19.040999999999983</v>
      </c>
      <c r="S46" s="35">
        <v>9.7800000000000011</v>
      </c>
      <c r="T46" s="35">
        <v>2.431</v>
      </c>
      <c r="U46" s="35">
        <v>0</v>
      </c>
      <c r="V46" s="36">
        <f t="shared" si="5"/>
        <v>31.251999999999985</v>
      </c>
      <c r="W46" s="35">
        <v>5.1970000000000001</v>
      </c>
      <c r="X46" s="37">
        <f t="shared" si="6"/>
        <v>26.054999999999986</v>
      </c>
      <c r="Y46" s="35"/>
      <c r="Z46" s="38">
        <f t="shared" si="7"/>
        <v>1.4534674374488908E-2</v>
      </c>
      <c r="AA46" s="39">
        <f t="shared" si="8"/>
        <v>3.9009441582601775E-3</v>
      </c>
      <c r="AB46" s="6">
        <f t="shared" si="9"/>
        <v>0.58114461835982367</v>
      </c>
      <c r="AC46" s="6">
        <f t="shared" si="10"/>
        <v>0.59873729826658706</v>
      </c>
      <c r="AD46" s="6">
        <f t="shared" si="11"/>
        <v>0.68176790879700544</v>
      </c>
      <c r="AE46" s="39">
        <f t="shared" si="12"/>
        <v>1.2812439106039184E-2</v>
      </c>
      <c r="AF46" s="39">
        <f t="shared" si="13"/>
        <v>6.9430357294534379E-3</v>
      </c>
      <c r="AG46" s="39">
        <f>X46/DU46*2</f>
        <v>1.4739481572465928E-2</v>
      </c>
      <c r="AH46" s="39">
        <f>(P46+S46+T46)/DU46*2</f>
        <v>1.9603991341862761E-2</v>
      </c>
      <c r="AI46" s="39">
        <f>R46/DU46*2</f>
        <v>1.0771616527396799E-2</v>
      </c>
      <c r="AJ46" s="40">
        <f>X46/FI46*2</f>
        <v>5.9113602254280341E-2</v>
      </c>
      <c r="AK46" s="41"/>
      <c r="AL46" s="47">
        <f t="shared" si="14"/>
        <v>4.0899581833663004E-2</v>
      </c>
      <c r="AM46" s="6">
        <f t="shared" si="15"/>
        <v>2.95820338279939E-2</v>
      </c>
      <c r="AN46" s="40">
        <f t="shared" si="16"/>
        <v>8.8776999349462801E-2</v>
      </c>
      <c r="AO46" s="35"/>
      <c r="AP46" s="47">
        <f t="shared" si="17"/>
        <v>1.0244154234209415</v>
      </c>
      <c r="AQ46" s="6">
        <f t="shared" si="18"/>
        <v>0.86979827939503263</v>
      </c>
      <c r="AR46" s="6">
        <f t="shared" si="19"/>
        <v>-9.9845388527205509E-2</v>
      </c>
      <c r="AS46" s="6">
        <f t="shared" si="20"/>
        <v>0.21405616665365093</v>
      </c>
      <c r="AT46" s="68">
        <v>1.85</v>
      </c>
      <c r="AU46" s="69">
        <v>1.35</v>
      </c>
      <c r="AV46" s="35"/>
      <c r="AW46" s="47">
        <f>FK46/C46</f>
        <v>0.11482963436573071</v>
      </c>
      <c r="AX46" s="6">
        <v>0.1033</v>
      </c>
      <c r="AY46" s="6">
        <f t="shared" si="21"/>
        <v>0.21404992630778261</v>
      </c>
      <c r="AZ46" s="6">
        <f t="shared" si="22"/>
        <v>0.22489698682217735</v>
      </c>
      <c r="BA46" s="40">
        <f t="shared" si="23"/>
        <v>0.22489698682217735</v>
      </c>
      <c r="BB46" s="6"/>
      <c r="BC46" s="47">
        <v>0.2072</v>
      </c>
      <c r="BD46" s="6">
        <v>0.21859999999999999</v>
      </c>
      <c r="BE46" s="40">
        <v>0.22120000000000001</v>
      </c>
      <c r="BF46" s="6"/>
      <c r="BG46" s="47">
        <v>0.03</v>
      </c>
      <c r="BH46" s="40"/>
      <c r="BI46" s="6"/>
      <c r="BJ46" s="47">
        <f>AY46-(4.5%+2.5%+3%+1%+BG46)</f>
        <v>7.4049926307782593E-2</v>
      </c>
      <c r="BK46" s="40"/>
      <c r="BL46" s="6"/>
      <c r="BM46" s="47">
        <f>AZ46-(6%+2.5%+3%+1%+BG46)</f>
        <v>6.9896986822177376E-2</v>
      </c>
      <c r="BN46" s="40"/>
      <c r="BO46" s="6"/>
      <c r="BP46" s="47">
        <f>BA46-(8%+2.5%+3%+1%+BG46)</f>
        <v>4.9896986822177331E-2</v>
      </c>
      <c r="BQ46" s="40"/>
      <c r="BR46" s="35"/>
      <c r="BS46" s="38">
        <f>Q46/FM46*2</f>
        <v>1.1949539014568728E-3</v>
      </c>
      <c r="BT46" s="6">
        <f t="shared" si="24"/>
        <v>9.8170485369654351E-2</v>
      </c>
      <c r="BU46" s="39">
        <f>EU46/E46</f>
        <v>1.0657277399471423E-2</v>
      </c>
      <c r="BV46" s="6">
        <f t="shared" si="25"/>
        <v>6.6935932997020761E-2</v>
      </c>
      <c r="BW46" s="6">
        <f t="shared" si="26"/>
        <v>0.84321398748289011</v>
      </c>
      <c r="BX46" s="40">
        <f t="shared" si="27"/>
        <v>0.86658013475886808</v>
      </c>
      <c r="BY46" s="35"/>
      <c r="BZ46" s="34">
        <v>86.882999999999996</v>
      </c>
      <c r="CA46" s="35">
        <v>797.52599999999995</v>
      </c>
      <c r="CB46" s="36">
        <f t="shared" si="28"/>
        <v>884.40899999999999</v>
      </c>
      <c r="CC46" s="32">
        <v>5808.05</v>
      </c>
      <c r="CD46" s="35">
        <v>14.262</v>
      </c>
      <c r="CE46" s="35">
        <v>15.001999999999999</v>
      </c>
      <c r="CF46" s="36">
        <f t="shared" si="29"/>
        <v>5778.7860000000001</v>
      </c>
      <c r="CG46" s="35">
        <v>776.35599999999999</v>
      </c>
      <c r="CH46" s="35">
        <v>270.69600000000003</v>
      </c>
      <c r="CI46" s="36">
        <f t="shared" si="30"/>
        <v>1047.0520000000001</v>
      </c>
      <c r="CJ46" s="35">
        <v>8.2850000000000001</v>
      </c>
      <c r="CK46" s="35">
        <v>0</v>
      </c>
      <c r="CL46" s="35">
        <v>62.784999999999997</v>
      </c>
      <c r="CM46" s="35">
        <v>16.93999999999977</v>
      </c>
      <c r="CN46" s="36">
        <f t="shared" si="31"/>
        <v>7798.2569999999987</v>
      </c>
      <c r="CO46" s="35">
        <v>150.196</v>
      </c>
      <c r="CP46" s="32">
        <v>5949.8559999999998</v>
      </c>
      <c r="CQ46" s="36">
        <f t="shared" si="32"/>
        <v>6100.0519999999997</v>
      </c>
      <c r="CR46" s="35">
        <v>700.44899999999996</v>
      </c>
      <c r="CS46" s="35">
        <v>62.284999999999968</v>
      </c>
      <c r="CT46" s="36">
        <f t="shared" si="33"/>
        <v>762.73399999999992</v>
      </c>
      <c r="CU46" s="35">
        <v>40</v>
      </c>
      <c r="CV46" s="35">
        <v>895.471</v>
      </c>
      <c r="CW46" s="70">
        <f t="shared" si="34"/>
        <v>7798.2569999999996</v>
      </c>
      <c r="CX46" s="35"/>
      <c r="CY46" s="71">
        <v>1669.2649999999999</v>
      </c>
      <c r="CZ46" s="35"/>
      <c r="DA46" s="31">
        <v>150</v>
      </c>
      <c r="DB46" s="32">
        <v>320</v>
      </c>
      <c r="DC46" s="32">
        <v>240</v>
      </c>
      <c r="DD46" s="32">
        <v>0</v>
      </c>
      <c r="DE46" s="32">
        <v>0</v>
      </c>
      <c r="DF46" s="33">
        <v>0</v>
      </c>
      <c r="DG46" s="32">
        <f t="shared" si="49"/>
        <v>710</v>
      </c>
      <c r="DH46" s="72">
        <f t="shared" si="35"/>
        <v>9.104598630181078E-2</v>
      </c>
      <c r="DI46" s="35"/>
      <c r="DJ46" s="64" t="s">
        <v>232</v>
      </c>
      <c r="DK46" s="58">
        <v>44.9</v>
      </c>
      <c r="DL46" s="73">
        <v>7</v>
      </c>
      <c r="DM46" s="74" t="s">
        <v>155</v>
      </c>
      <c r="DN46" s="61" t="s">
        <v>156</v>
      </c>
      <c r="DO46" s="72">
        <v>0.13246560460041398</v>
      </c>
      <c r="DP46" s="62"/>
      <c r="DQ46" s="31">
        <v>789.33799999999997</v>
      </c>
      <c r="DR46" s="32">
        <v>829.33799999999997</v>
      </c>
      <c r="DS46" s="33">
        <v>829.33799999999997</v>
      </c>
      <c r="DT46" s="32"/>
      <c r="DU46" s="64">
        <f t="shared" si="36"/>
        <v>3535.4025000000001</v>
      </c>
      <c r="DV46" s="32">
        <v>3383.17</v>
      </c>
      <c r="DW46" s="33">
        <v>3687.6350000000002</v>
      </c>
      <c r="DX46" s="32"/>
      <c r="DY46" s="31">
        <v>97.941999999999993</v>
      </c>
      <c r="DZ46" s="32">
        <v>37.226999999999997</v>
      </c>
      <c r="EA46" s="32">
        <v>238.45400000000001</v>
      </c>
      <c r="EB46" s="32">
        <v>159.30000000000001</v>
      </c>
      <c r="EC46" s="32">
        <v>305.47500000000002</v>
      </c>
      <c r="ED46" s="32">
        <v>32.299999999999997</v>
      </c>
      <c r="EE46" s="32">
        <v>98.393999999999323</v>
      </c>
      <c r="EF46" s="32">
        <v>4826.8379999999997</v>
      </c>
      <c r="EG46" s="75">
        <f t="shared" si="50"/>
        <v>5795.9299999999994</v>
      </c>
      <c r="EH46" s="58"/>
      <c r="EI46" s="47">
        <f t="shared" si="55"/>
        <v>1.6898409746149454E-2</v>
      </c>
      <c r="EJ46" s="6">
        <f t="shared" si="55"/>
        <v>6.4229554187162372E-3</v>
      </c>
      <c r="EK46" s="6">
        <f t="shared" si="55"/>
        <v>4.1141628694618473E-2</v>
      </c>
      <c r="EL46" s="6">
        <f t="shared" si="55"/>
        <v>2.748480399176664E-2</v>
      </c>
      <c r="EM46" s="6">
        <f t="shared" si="54"/>
        <v>5.2705087880633487E-2</v>
      </c>
      <c r="EN46" s="6">
        <f t="shared" si="54"/>
        <v>5.5728761389457777E-3</v>
      </c>
      <c r="EO46" s="6">
        <f t="shared" si="54"/>
        <v>1.6976395505121582E-2</v>
      </c>
      <c r="EP46" s="6">
        <f t="shared" si="54"/>
        <v>0.83279784262404832</v>
      </c>
      <c r="EQ46" s="72">
        <f t="shared" si="52"/>
        <v>1</v>
      </c>
      <c r="ER46" s="58"/>
      <c r="ES46" s="34">
        <v>25.23</v>
      </c>
      <c r="ET46" s="35">
        <v>36.667999999999999</v>
      </c>
      <c r="EU46" s="70">
        <f t="shared" si="38"/>
        <v>61.897999999999996</v>
      </c>
      <c r="EW46" s="34">
        <f>CD46</f>
        <v>14.262</v>
      </c>
      <c r="EX46" s="35">
        <f>CE46</f>
        <v>15.001999999999999</v>
      </c>
      <c r="EY46" s="70">
        <f t="shared" si="39"/>
        <v>29.263999999999999</v>
      </c>
      <c r="FA46" s="31">
        <f>FE46*E46</f>
        <v>4897.4290000000001</v>
      </c>
      <c r="FB46" s="32">
        <f>E46*FF46</f>
        <v>910.62100000000009</v>
      </c>
      <c r="FC46" s="33">
        <f t="shared" si="40"/>
        <v>5808.05</v>
      </c>
      <c r="FE46" s="47">
        <v>0.84321398748289011</v>
      </c>
      <c r="FF46" s="6">
        <v>0.15678601251710989</v>
      </c>
      <c r="FG46" s="40">
        <f t="shared" si="41"/>
        <v>1</v>
      </c>
      <c r="FH46" s="58"/>
      <c r="FI46" s="64">
        <f t="shared" si="42"/>
        <v>881.52300000000002</v>
      </c>
      <c r="FJ46" s="32">
        <v>867.57500000000005</v>
      </c>
      <c r="FK46" s="33">
        <f>CV46</f>
        <v>895.471</v>
      </c>
      <c r="FM46" s="64">
        <f t="shared" si="43"/>
        <v>5693.9434999999994</v>
      </c>
      <c r="FN46" s="32">
        <v>5579.8369999999995</v>
      </c>
      <c r="FO46" s="33">
        <f>CC46</f>
        <v>5808.05</v>
      </c>
      <c r="FQ46" s="64">
        <f t="shared" si="44"/>
        <v>1033.2329999999999</v>
      </c>
      <c r="FR46" s="32">
        <v>1049.288</v>
      </c>
      <c r="FS46" s="33">
        <v>1017.178</v>
      </c>
      <c r="FU46" s="64">
        <f t="shared" si="45"/>
        <v>6727.1764999999996</v>
      </c>
      <c r="FV46" s="58">
        <f t="shared" si="53"/>
        <v>6629.125</v>
      </c>
      <c r="FW46" s="73">
        <f t="shared" si="53"/>
        <v>6825.2280000000001</v>
      </c>
      <c r="FY46" s="64">
        <f t="shared" si="47"/>
        <v>5707.2855</v>
      </c>
      <c r="FZ46" s="32">
        <v>5464.7150000000001</v>
      </c>
      <c r="GA46" s="33">
        <f>G46</f>
        <v>5949.8559999999998</v>
      </c>
      <c r="GB46" s="32"/>
      <c r="GC46" s="64">
        <f t="shared" si="48"/>
        <v>7505.3624999999993</v>
      </c>
      <c r="GD46" s="32">
        <v>7212.4679999999998</v>
      </c>
      <c r="GE46" s="33">
        <f>C46</f>
        <v>7798.2569999999996</v>
      </c>
      <c r="GF46" s="32"/>
      <c r="GG46" s="76">
        <f>DW46/C46</f>
        <v>0.47287938830433524</v>
      </c>
      <c r="GH46" s="66"/>
    </row>
    <row r="47" spans="1:190" x14ac:dyDescent="0.2">
      <c r="A47" s="1"/>
      <c r="B47" s="77" t="s">
        <v>200</v>
      </c>
      <c r="C47" s="31">
        <v>2385.384</v>
      </c>
      <c r="D47" s="32">
        <v>2321.7110000000002</v>
      </c>
      <c r="E47" s="32">
        <v>1937.623</v>
      </c>
      <c r="F47" s="32">
        <v>312.25799999999998</v>
      </c>
      <c r="G47" s="32">
        <v>1586.671</v>
      </c>
      <c r="H47" s="32">
        <f t="shared" si="0"/>
        <v>2697.6419999999998</v>
      </c>
      <c r="I47" s="33">
        <f t="shared" si="1"/>
        <v>2249.8809999999999</v>
      </c>
      <c r="J47" s="32"/>
      <c r="K47" s="34">
        <v>19.863</v>
      </c>
      <c r="L47" s="35">
        <v>3.6259999999999999</v>
      </c>
      <c r="M47" s="35">
        <v>0</v>
      </c>
      <c r="N47" s="36">
        <f t="shared" si="2"/>
        <v>23.489000000000001</v>
      </c>
      <c r="O47" s="35">
        <v>14.623999999999999</v>
      </c>
      <c r="P47" s="36">
        <f t="shared" si="3"/>
        <v>8.865000000000002</v>
      </c>
      <c r="Q47" s="35">
        <v>-3.444</v>
      </c>
      <c r="R47" s="36">
        <f t="shared" si="4"/>
        <v>12.309000000000001</v>
      </c>
      <c r="S47" s="35">
        <v>2.0339999999999998</v>
      </c>
      <c r="T47" s="35">
        <v>-9.4E-2</v>
      </c>
      <c r="U47" s="35">
        <v>-1.8000000000000003</v>
      </c>
      <c r="V47" s="36">
        <f t="shared" si="5"/>
        <v>12.449</v>
      </c>
      <c r="W47" s="35">
        <v>1.5</v>
      </c>
      <c r="X47" s="37">
        <f t="shared" si="6"/>
        <v>10.949</v>
      </c>
      <c r="Y47" s="35"/>
      <c r="Z47" s="38">
        <f t="shared" si="7"/>
        <v>1.7110656752713838E-2</v>
      </c>
      <c r="AA47" s="39">
        <f t="shared" si="8"/>
        <v>3.1235584446126152E-3</v>
      </c>
      <c r="AB47" s="6">
        <f t="shared" si="9"/>
        <v>0.57509143104329696</v>
      </c>
      <c r="AC47" s="6">
        <f t="shared" si="10"/>
        <v>0.57297339654429336</v>
      </c>
      <c r="AD47" s="6">
        <f t="shared" si="11"/>
        <v>0.62258929711779976</v>
      </c>
      <c r="AE47" s="39">
        <f t="shared" si="12"/>
        <v>1.2597605817433778E-2</v>
      </c>
      <c r="AF47" s="39">
        <f t="shared" si="13"/>
        <v>9.4318371235696426E-3</v>
      </c>
      <c r="AG47" s="39">
        <f>X47/DU47*2</f>
        <v>1.93944740185522E-2</v>
      </c>
      <c r="AH47" s="39">
        <f>(P47+S47+T47)/DU47*2</f>
        <v>1.913940010690077E-2</v>
      </c>
      <c r="AI47" s="39">
        <f>R47/DU47*2</f>
        <v>2.1803505406371271E-2</v>
      </c>
      <c r="AJ47" s="40">
        <f>X47/FI47*2</f>
        <v>9.3077029338943962E-2</v>
      </c>
      <c r="AK47" s="41"/>
      <c r="AL47" s="47">
        <f t="shared" si="14"/>
        <v>3.9142760302815174E-2</v>
      </c>
      <c r="AM47" s="6">
        <f t="shared" si="15"/>
        <v>2.9607588929622765E-2</v>
      </c>
      <c r="AN47" s="40">
        <f t="shared" si="16"/>
        <v>3.5080657787612525E-2</v>
      </c>
      <c r="AO47" s="35"/>
      <c r="AP47" s="47">
        <f t="shared" si="17"/>
        <v>0.81887498238821488</v>
      </c>
      <c r="AQ47" s="6">
        <f t="shared" si="18"/>
        <v>0.7438954635940741</v>
      </c>
      <c r="AR47" s="6">
        <f t="shared" si="19"/>
        <v>6.1404369275554774E-2</v>
      </c>
      <c r="AS47" s="6">
        <f t="shared" si="20"/>
        <v>0.16759481911507751</v>
      </c>
      <c r="AT47" s="68">
        <v>3.1</v>
      </c>
      <c r="AU47" s="69">
        <v>1.29</v>
      </c>
      <c r="AV47" s="35"/>
      <c r="AW47" s="47">
        <f>FK47/C47</f>
        <v>0.10240615347466069</v>
      </c>
      <c r="AX47" s="6">
        <v>9.5199999999999993E-2</v>
      </c>
      <c r="AY47" s="6">
        <f t="shared" si="21"/>
        <v>0.17609503720612837</v>
      </c>
      <c r="AZ47" s="6">
        <f t="shared" si="22"/>
        <v>0.1928</v>
      </c>
      <c r="BA47" s="40">
        <f t="shared" si="23"/>
        <v>0.20949999999999999</v>
      </c>
      <c r="BB47" s="6"/>
      <c r="BC47" s="47">
        <v>0.1736</v>
      </c>
      <c r="BD47" s="6">
        <v>0.19030000000000002</v>
      </c>
      <c r="BE47" s="40">
        <v>0.20739999999999997</v>
      </c>
      <c r="BF47" s="6"/>
      <c r="BG47" s="47"/>
      <c r="BH47" s="40">
        <v>2.9000000000000001E-2</v>
      </c>
      <c r="BI47" s="6"/>
      <c r="BJ47" s="47"/>
      <c r="BK47" s="40">
        <f>BC47-(4.5%+2.5%+3%+1%+BH47)</f>
        <v>3.4599999999999992E-2</v>
      </c>
      <c r="BL47" s="6"/>
      <c r="BM47" s="47"/>
      <c r="BN47" s="40">
        <f>BD47-(6%+2.5%+3%+1%+BH47)</f>
        <v>3.6300000000000027E-2</v>
      </c>
      <c r="BO47" s="6"/>
      <c r="BP47" s="47"/>
      <c r="BQ47" s="40">
        <f>BE47-(8%+2.5%+3%+1%+BH47)</f>
        <v>3.3399999999999958E-2</v>
      </c>
      <c r="BR47" s="35"/>
      <c r="BS47" s="38">
        <f>Q47/FM47*2</f>
        <v>-3.6231093147520987E-3</v>
      </c>
      <c r="BT47" s="6">
        <f t="shared" si="24"/>
        <v>-0.31874132346136042</v>
      </c>
      <c r="BU47" s="39">
        <f>EU47/E47</f>
        <v>6.0899359679359713E-3</v>
      </c>
      <c r="BV47" s="6">
        <f t="shared" si="25"/>
        <v>4.6081509599012756E-2</v>
      </c>
      <c r="BW47" s="6">
        <f t="shared" si="26"/>
        <v>0.74526210723138608</v>
      </c>
      <c r="BX47" s="40">
        <f t="shared" si="27"/>
        <v>0.78061684151295119</v>
      </c>
      <c r="BY47" s="35"/>
      <c r="BZ47" s="34">
        <v>4.7469999999999999</v>
      </c>
      <c r="CA47" s="35">
        <v>130.82300000000001</v>
      </c>
      <c r="CB47" s="36">
        <f t="shared" si="28"/>
        <v>135.57</v>
      </c>
      <c r="CC47" s="32">
        <v>1937.623</v>
      </c>
      <c r="CD47" s="35">
        <v>3.0270000000000001</v>
      </c>
      <c r="CE47" s="35">
        <v>8.7629999999999999</v>
      </c>
      <c r="CF47" s="36">
        <f t="shared" si="29"/>
        <v>1925.8330000000001</v>
      </c>
      <c r="CG47" s="35">
        <v>260.66800000000001</v>
      </c>
      <c r="CH47" s="35">
        <v>58.388000000000005</v>
      </c>
      <c r="CI47" s="36">
        <f t="shared" si="30"/>
        <v>319.05600000000004</v>
      </c>
      <c r="CJ47" s="35">
        <v>0</v>
      </c>
      <c r="CK47" s="35">
        <v>0</v>
      </c>
      <c r="CL47" s="35">
        <v>3.5049999999999999</v>
      </c>
      <c r="CM47" s="35">
        <v>1.4199999999997273</v>
      </c>
      <c r="CN47" s="36">
        <f t="shared" si="31"/>
        <v>2385.384</v>
      </c>
      <c r="CO47" s="35">
        <v>150.72</v>
      </c>
      <c r="CP47" s="32">
        <v>1586.671</v>
      </c>
      <c r="CQ47" s="36">
        <f t="shared" si="32"/>
        <v>1737.3910000000001</v>
      </c>
      <c r="CR47" s="35">
        <v>355.52100000000002</v>
      </c>
      <c r="CS47" s="35">
        <v>8.1839999999999122</v>
      </c>
      <c r="CT47" s="36">
        <f t="shared" si="33"/>
        <v>363.70499999999993</v>
      </c>
      <c r="CU47" s="35">
        <v>40.010000000000005</v>
      </c>
      <c r="CV47" s="35">
        <v>244.27800000000002</v>
      </c>
      <c r="CW47" s="70">
        <f t="shared" si="34"/>
        <v>2385.384</v>
      </c>
      <c r="CX47" s="35"/>
      <c r="CY47" s="71">
        <v>399.77800000000002</v>
      </c>
      <c r="CZ47" s="35"/>
      <c r="DA47" s="31">
        <v>80</v>
      </c>
      <c r="DB47" s="32">
        <v>100</v>
      </c>
      <c r="DC47" s="32">
        <v>120</v>
      </c>
      <c r="DD47" s="32">
        <v>95</v>
      </c>
      <c r="DE47" s="32">
        <v>50</v>
      </c>
      <c r="DF47" s="33">
        <v>0</v>
      </c>
      <c r="DG47" s="32">
        <f t="shared" si="49"/>
        <v>445</v>
      </c>
      <c r="DH47" s="72">
        <f t="shared" si="35"/>
        <v>0.18655277305456899</v>
      </c>
      <c r="DI47" s="35"/>
      <c r="DJ47" s="64" t="s">
        <v>225</v>
      </c>
      <c r="DK47" s="58">
        <v>15</v>
      </c>
      <c r="DL47" s="73">
        <v>3</v>
      </c>
      <c r="DM47" s="64"/>
      <c r="DN47" s="61" t="s">
        <v>158</v>
      </c>
      <c r="DO47" s="72">
        <v>0.14938414664155231</v>
      </c>
      <c r="DP47" s="62"/>
      <c r="DQ47" s="31">
        <v>210.8296072</v>
      </c>
      <c r="DR47" s="32">
        <v>230.8296072</v>
      </c>
      <c r="DS47" s="33">
        <v>250.8236655</v>
      </c>
      <c r="DT47" s="32"/>
      <c r="DU47" s="64">
        <f t="shared" si="36"/>
        <v>1129.0844999999999</v>
      </c>
      <c r="DV47" s="32">
        <v>1060.92</v>
      </c>
      <c r="DW47" s="33">
        <v>1197.249</v>
      </c>
      <c r="DX47" s="32"/>
      <c r="DY47" s="31">
        <v>148.65600000000001</v>
      </c>
      <c r="DZ47" s="32">
        <v>13.587</v>
      </c>
      <c r="EA47" s="32">
        <v>133.054</v>
      </c>
      <c r="EB47" s="32">
        <v>12.84</v>
      </c>
      <c r="EC47" s="32">
        <v>161.69</v>
      </c>
      <c r="ED47" s="32">
        <v>18.451000000000001</v>
      </c>
      <c r="EE47" s="32">
        <v>54.312000000000033</v>
      </c>
      <c r="EF47" s="32">
        <v>1380.242</v>
      </c>
      <c r="EG47" s="75">
        <f t="shared" si="50"/>
        <v>1922.8319999999999</v>
      </c>
      <c r="EH47" s="58"/>
      <c r="EI47" s="47">
        <f t="shared" si="55"/>
        <v>7.7310966324671118E-2</v>
      </c>
      <c r="EJ47" s="6">
        <f t="shared" si="55"/>
        <v>7.066139943583215E-3</v>
      </c>
      <c r="EK47" s="6">
        <f t="shared" si="55"/>
        <v>6.9196892916281824E-2</v>
      </c>
      <c r="EL47" s="6">
        <f t="shared" si="55"/>
        <v>6.6776504655632948E-3</v>
      </c>
      <c r="EM47" s="6">
        <f t="shared" si="54"/>
        <v>8.4089509639947754E-2</v>
      </c>
      <c r="EN47" s="6">
        <f t="shared" si="54"/>
        <v>9.5957421137156038E-3</v>
      </c>
      <c r="EO47" s="6">
        <f t="shared" si="54"/>
        <v>2.8245837389849992E-2</v>
      </c>
      <c r="EP47" s="6">
        <f t="shared" si="54"/>
        <v>0.71781726120638722</v>
      </c>
      <c r="EQ47" s="72">
        <f t="shared" si="52"/>
        <v>1</v>
      </c>
      <c r="ER47" s="58"/>
      <c r="ES47" s="34">
        <v>1.605</v>
      </c>
      <c r="ET47" s="35">
        <v>10.195</v>
      </c>
      <c r="EU47" s="70">
        <f t="shared" si="38"/>
        <v>11.8</v>
      </c>
      <c r="EW47" s="34">
        <f>CD47</f>
        <v>3.0270000000000001</v>
      </c>
      <c r="EX47" s="35">
        <f>CE47</f>
        <v>8.7629999999999999</v>
      </c>
      <c r="EY47" s="70">
        <f t="shared" si="39"/>
        <v>11.79</v>
      </c>
      <c r="FA47" s="31">
        <f>FE47*E47</f>
        <v>1444.037</v>
      </c>
      <c r="FB47" s="32">
        <f>E47*FF47</f>
        <v>493.58600000000001</v>
      </c>
      <c r="FC47" s="33">
        <f t="shared" si="40"/>
        <v>1937.623</v>
      </c>
      <c r="FE47" s="47">
        <v>0.74526210723138608</v>
      </c>
      <c r="FF47" s="6">
        <v>0.25473789276861392</v>
      </c>
      <c r="FG47" s="40">
        <f t="shared" si="41"/>
        <v>1</v>
      </c>
      <c r="FH47" s="58"/>
      <c r="FI47" s="64">
        <f t="shared" si="42"/>
        <v>235.26750000000001</v>
      </c>
      <c r="FJ47" s="32">
        <v>226.25700000000001</v>
      </c>
      <c r="FK47" s="33">
        <f>CV47</f>
        <v>244.27800000000002</v>
      </c>
      <c r="FM47" s="64">
        <f t="shared" si="43"/>
        <v>1901.1295</v>
      </c>
      <c r="FN47" s="32">
        <v>1864.636</v>
      </c>
      <c r="FO47" s="33">
        <f>CC47</f>
        <v>1937.623</v>
      </c>
      <c r="FQ47" s="64">
        <f t="shared" si="44"/>
        <v>316.40250000000003</v>
      </c>
      <c r="FR47" s="32">
        <v>320.54700000000003</v>
      </c>
      <c r="FS47" s="33">
        <v>312.25799999999998</v>
      </c>
      <c r="FU47" s="64">
        <f t="shared" si="45"/>
        <v>2217.5320000000002</v>
      </c>
      <c r="FV47" s="58">
        <f t="shared" si="53"/>
        <v>2185.183</v>
      </c>
      <c r="FW47" s="73">
        <f t="shared" si="53"/>
        <v>2249.8809999999999</v>
      </c>
      <c r="FY47" s="64">
        <f t="shared" si="47"/>
        <v>1559.7835</v>
      </c>
      <c r="FZ47" s="32">
        <v>1532.896</v>
      </c>
      <c r="GA47" s="33">
        <f>G47</f>
        <v>1586.671</v>
      </c>
      <c r="GB47" s="32"/>
      <c r="GC47" s="64">
        <f t="shared" si="48"/>
        <v>2321.7110000000002</v>
      </c>
      <c r="GD47" s="32">
        <v>2258.038</v>
      </c>
      <c r="GE47" s="33">
        <f>C47</f>
        <v>2385.384</v>
      </c>
      <c r="GF47" s="32"/>
      <c r="GG47" s="76">
        <f>DW47/C47</f>
        <v>0.50191038424002177</v>
      </c>
      <c r="GH47" s="66"/>
    </row>
    <row r="48" spans="1:190" x14ac:dyDescent="0.2">
      <c r="A48" s="1"/>
      <c r="B48" s="77" t="s">
        <v>201</v>
      </c>
      <c r="C48" s="31">
        <v>10215.762000000001</v>
      </c>
      <c r="D48" s="32">
        <v>9983.0780000000013</v>
      </c>
      <c r="E48" s="32">
        <v>8238.31</v>
      </c>
      <c r="F48" s="32">
        <v>1642.434</v>
      </c>
      <c r="G48" s="32">
        <v>6774.6490000000003</v>
      </c>
      <c r="H48" s="32">
        <f t="shared" si="0"/>
        <v>11858.196</v>
      </c>
      <c r="I48" s="33">
        <f t="shared" si="1"/>
        <v>9880.7439999999988</v>
      </c>
      <c r="J48" s="32"/>
      <c r="K48" s="34">
        <v>89.763000000000005</v>
      </c>
      <c r="L48" s="35">
        <v>20.681999999999999</v>
      </c>
      <c r="M48" s="35">
        <v>5.2999999999999999E-2</v>
      </c>
      <c r="N48" s="36">
        <f t="shared" si="2"/>
        <v>110.498</v>
      </c>
      <c r="O48" s="35">
        <v>60.718000000000004</v>
      </c>
      <c r="P48" s="36">
        <f t="shared" si="3"/>
        <v>49.78</v>
      </c>
      <c r="Q48" s="35">
        <v>-13.816000000000001</v>
      </c>
      <c r="R48" s="36">
        <f t="shared" si="4"/>
        <v>63.596000000000004</v>
      </c>
      <c r="S48" s="35">
        <v>11.205</v>
      </c>
      <c r="T48" s="35">
        <v>0.63200000000000001</v>
      </c>
      <c r="U48" s="35">
        <v>0</v>
      </c>
      <c r="V48" s="36">
        <f t="shared" si="5"/>
        <v>75.433000000000007</v>
      </c>
      <c r="W48" s="35">
        <v>19.146999999999998</v>
      </c>
      <c r="X48" s="37">
        <f t="shared" si="6"/>
        <v>56.286000000000008</v>
      </c>
      <c r="Y48" s="35"/>
      <c r="Z48" s="38">
        <f t="shared" si="7"/>
        <v>1.7983030884863364E-2</v>
      </c>
      <c r="AA48" s="39">
        <f t="shared" si="8"/>
        <v>4.1434114809079919E-3</v>
      </c>
      <c r="AB48" s="6">
        <f t="shared" si="9"/>
        <v>0.49632566313810439</v>
      </c>
      <c r="AC48" s="6">
        <f t="shared" si="10"/>
        <v>0.49890306730318895</v>
      </c>
      <c r="AD48" s="6">
        <f t="shared" si="11"/>
        <v>0.54949410849065139</v>
      </c>
      <c r="AE48" s="39">
        <f t="shared" si="12"/>
        <v>1.2164184232558333E-2</v>
      </c>
      <c r="AF48" s="39">
        <f t="shared" si="13"/>
        <v>1.1276281723933241E-2</v>
      </c>
      <c r="AG48" s="39">
        <f>X48/DU48*2</f>
        <v>2.2058281069865432E-2</v>
      </c>
      <c r="AH48" s="39">
        <f>(P48+S48+T48)/DU48*2</f>
        <v>2.4147480806628614E-2</v>
      </c>
      <c r="AI48" s="39">
        <f>R48/DU48*2</f>
        <v>2.4923043792757737E-2</v>
      </c>
      <c r="AJ48" s="40">
        <f>X48/FI48*2</f>
        <v>9.6405889244387227E-2</v>
      </c>
      <c r="AK48" s="41"/>
      <c r="AL48" s="47">
        <f t="shared" si="14"/>
        <v>4.0615048814099566E-2</v>
      </c>
      <c r="AM48" s="6">
        <f t="shared" si="15"/>
        <v>6.1363571180820822E-2</v>
      </c>
      <c r="AN48" s="40">
        <f t="shared" si="16"/>
        <v>6.2978335614474842E-2</v>
      </c>
      <c r="AO48" s="35"/>
      <c r="AP48" s="47">
        <f t="shared" si="17"/>
        <v>0.8223347992488752</v>
      </c>
      <c r="AQ48" s="6">
        <f t="shared" si="18"/>
        <v>0.76360616619974375</v>
      </c>
      <c r="AR48" s="6">
        <f t="shared" si="19"/>
        <v>3.9185721045576424E-2</v>
      </c>
      <c r="AS48" s="6">
        <f t="shared" si="20"/>
        <v>0.16611134832624333</v>
      </c>
      <c r="AT48" s="68">
        <v>2.7086000000000001</v>
      </c>
      <c r="AU48" s="69">
        <v>1.28</v>
      </c>
      <c r="AV48" s="35"/>
      <c r="AW48" s="47">
        <f>FK48/C48</f>
        <v>0.11997176519969825</v>
      </c>
      <c r="AX48" s="6">
        <v>9.7599999999999992E-2</v>
      </c>
      <c r="AY48" s="6">
        <f t="shared" si="21"/>
        <v>0.18634089211894425</v>
      </c>
      <c r="AZ48" s="6">
        <f t="shared" si="22"/>
        <v>0.18820000000000001</v>
      </c>
      <c r="BA48" s="40">
        <f t="shared" si="23"/>
        <v>0.20309999999999997</v>
      </c>
      <c r="BB48" s="6"/>
      <c r="BC48" s="47">
        <v>0.1862</v>
      </c>
      <c r="BD48" s="6">
        <v>0.1898</v>
      </c>
      <c r="BE48" s="40">
        <v>0.20519999999999999</v>
      </c>
      <c r="BF48" s="6"/>
      <c r="BG48" s="47"/>
      <c r="BH48" s="40"/>
      <c r="BI48" s="6"/>
      <c r="BJ48" s="47"/>
      <c r="BK48" s="40"/>
      <c r="BL48" s="6"/>
      <c r="BM48" s="47"/>
      <c r="BN48" s="40"/>
      <c r="BO48" s="6"/>
      <c r="BP48" s="47"/>
      <c r="BQ48" s="40"/>
      <c r="BR48" s="35"/>
      <c r="BS48" s="38">
        <f>Q48/FM48*2</f>
        <v>-3.4208434746222241E-3</v>
      </c>
      <c r="BT48" s="6">
        <f t="shared" si="24"/>
        <v>-0.22422383433143453</v>
      </c>
      <c r="BU48" s="39">
        <f>EU48/E48</f>
        <v>1.6158896666913485E-2</v>
      </c>
      <c r="BV48" s="6">
        <f t="shared" si="25"/>
        <v>0.10344015720927126</v>
      </c>
      <c r="BW48" s="6">
        <f t="shared" si="26"/>
        <v>0.68557325470879349</v>
      </c>
      <c r="BX48" s="40">
        <f t="shared" si="27"/>
        <v>0.73783907365680168</v>
      </c>
      <c r="BY48" s="35"/>
      <c r="BZ48" s="34">
        <v>18.327999999999999</v>
      </c>
      <c r="CA48" s="35">
        <v>954.1</v>
      </c>
      <c r="CB48" s="36">
        <f t="shared" si="28"/>
        <v>972.428</v>
      </c>
      <c r="CC48" s="32">
        <v>8238.31</v>
      </c>
      <c r="CD48" s="35">
        <v>27.687999999999999</v>
      </c>
      <c r="CE48" s="35">
        <v>33.655999999999999</v>
      </c>
      <c r="CF48" s="36">
        <f t="shared" si="29"/>
        <v>8176.9659999999994</v>
      </c>
      <c r="CG48" s="35">
        <v>722.30899999999997</v>
      </c>
      <c r="CH48" s="35">
        <v>265.54500000000002</v>
      </c>
      <c r="CI48" s="36">
        <f t="shared" si="30"/>
        <v>987.85400000000004</v>
      </c>
      <c r="CJ48" s="35">
        <v>2.57</v>
      </c>
      <c r="CK48" s="35">
        <v>0</v>
      </c>
      <c r="CL48" s="35">
        <v>51.451999999999998</v>
      </c>
      <c r="CM48" s="35">
        <v>24.492000000001269</v>
      </c>
      <c r="CN48" s="36">
        <f t="shared" si="31"/>
        <v>10215.762000000001</v>
      </c>
      <c r="CO48" s="35">
        <v>154.04900000000001</v>
      </c>
      <c r="CP48" s="32">
        <v>6774.6490000000003</v>
      </c>
      <c r="CQ48" s="36">
        <f t="shared" si="32"/>
        <v>6928.6980000000003</v>
      </c>
      <c r="CR48" s="35">
        <v>1853.0029999999999</v>
      </c>
      <c r="CS48" s="35">
        <v>118.2440000000006</v>
      </c>
      <c r="CT48" s="36">
        <f t="shared" si="33"/>
        <v>1971.2470000000005</v>
      </c>
      <c r="CU48" s="35">
        <v>90.213999999999999</v>
      </c>
      <c r="CV48" s="35">
        <v>1225.6029999999998</v>
      </c>
      <c r="CW48" s="70">
        <f t="shared" si="34"/>
        <v>10215.762000000001</v>
      </c>
      <c r="CX48" s="35"/>
      <c r="CY48" s="71">
        <v>1696.9540000000002</v>
      </c>
      <c r="CZ48" s="35"/>
      <c r="DA48" s="31">
        <v>157</v>
      </c>
      <c r="DB48" s="32">
        <v>515</v>
      </c>
      <c r="DC48" s="32">
        <v>465</v>
      </c>
      <c r="DD48" s="32">
        <v>460</v>
      </c>
      <c r="DE48" s="32">
        <v>400</v>
      </c>
      <c r="DF48" s="33">
        <v>0</v>
      </c>
      <c r="DG48" s="32">
        <f t="shared" si="49"/>
        <v>1997</v>
      </c>
      <c r="DH48" s="72">
        <f t="shared" si="35"/>
        <v>0.19548223617582319</v>
      </c>
      <c r="DI48" s="35"/>
      <c r="DJ48" s="64" t="s">
        <v>225</v>
      </c>
      <c r="DK48" s="58">
        <v>55</v>
      </c>
      <c r="DL48" s="73">
        <v>7</v>
      </c>
      <c r="DM48" s="74" t="s">
        <v>155</v>
      </c>
      <c r="DN48" s="61" t="s">
        <v>156</v>
      </c>
      <c r="DO48" s="72">
        <v>0.39730966008643842</v>
      </c>
      <c r="DP48" s="62"/>
      <c r="DQ48" s="31">
        <v>1002.3134968000001</v>
      </c>
      <c r="DR48" s="32">
        <v>1012.3134968000001</v>
      </c>
      <c r="DS48" s="33">
        <v>1092.4594643999999</v>
      </c>
      <c r="DT48" s="32"/>
      <c r="DU48" s="64">
        <f t="shared" si="36"/>
        <v>5103.3895000000002</v>
      </c>
      <c r="DV48" s="32">
        <v>4827.8550000000005</v>
      </c>
      <c r="DW48" s="33">
        <v>5378.924</v>
      </c>
      <c r="DX48" s="32"/>
      <c r="DY48" s="31">
        <v>294.60899999999998</v>
      </c>
      <c r="DZ48" s="32">
        <v>39.765000000000001</v>
      </c>
      <c r="EA48" s="32">
        <v>271.60599999999999</v>
      </c>
      <c r="EB48" s="32">
        <v>163.80000000000001</v>
      </c>
      <c r="EC48" s="32">
        <v>1285.9000000000001</v>
      </c>
      <c r="ED48" s="32">
        <v>123.996</v>
      </c>
      <c r="EE48" s="32">
        <v>161.71099999999842</v>
      </c>
      <c r="EF48" s="32">
        <v>5682.4549999999999</v>
      </c>
      <c r="EG48" s="75">
        <f t="shared" si="50"/>
        <v>8023.8419999999987</v>
      </c>
      <c r="EH48" s="58"/>
      <c r="EI48" s="47">
        <f t="shared" si="55"/>
        <v>3.6716700054662099E-2</v>
      </c>
      <c r="EJ48" s="6">
        <f t="shared" si="55"/>
        <v>4.9558553122057997E-3</v>
      </c>
      <c r="EK48" s="6">
        <f t="shared" si="55"/>
        <v>3.3849868928126955E-2</v>
      </c>
      <c r="EL48" s="6">
        <f t="shared" si="55"/>
        <v>2.0414160697581039E-2</v>
      </c>
      <c r="EM48" s="6">
        <f t="shared" si="54"/>
        <v>0.16025988547630926</v>
      </c>
      <c r="EN48" s="6">
        <f t="shared" si="54"/>
        <v>1.5453444870923433E-2</v>
      </c>
      <c r="EO48" s="6">
        <f t="shared" si="54"/>
        <v>2.0153811602970053E-2</v>
      </c>
      <c r="EP48" s="6">
        <f t="shared" si="54"/>
        <v>0.70819627305722133</v>
      </c>
      <c r="EQ48" s="72">
        <f t="shared" si="52"/>
        <v>1</v>
      </c>
      <c r="ER48" s="58"/>
      <c r="ES48" s="34">
        <v>59.831000000000003</v>
      </c>
      <c r="ET48" s="35">
        <v>73.291000000000011</v>
      </c>
      <c r="EU48" s="70">
        <f t="shared" si="38"/>
        <v>133.12200000000001</v>
      </c>
      <c r="EW48" s="34">
        <f>CD48</f>
        <v>27.687999999999999</v>
      </c>
      <c r="EX48" s="35">
        <f>CE48</f>
        <v>33.655999999999999</v>
      </c>
      <c r="EY48" s="70">
        <f t="shared" si="39"/>
        <v>61.343999999999994</v>
      </c>
      <c r="FA48" s="31">
        <f>FE48*E48</f>
        <v>5647.9650000000001</v>
      </c>
      <c r="FB48" s="32">
        <f>E48*FF48</f>
        <v>2590.3449999999993</v>
      </c>
      <c r="FC48" s="33">
        <f t="shared" si="40"/>
        <v>8238.31</v>
      </c>
      <c r="FE48" s="47">
        <v>0.68557325470879349</v>
      </c>
      <c r="FF48" s="6">
        <v>0.31442674529120651</v>
      </c>
      <c r="FG48" s="40">
        <f t="shared" si="41"/>
        <v>1</v>
      </c>
      <c r="FH48" s="58"/>
      <c r="FI48" s="64">
        <f t="shared" si="42"/>
        <v>1167.6879999999999</v>
      </c>
      <c r="FJ48" s="32">
        <v>1109.7729999999999</v>
      </c>
      <c r="FK48" s="33">
        <f>CV48</f>
        <v>1225.6029999999998</v>
      </c>
      <c r="FM48" s="64">
        <f t="shared" si="43"/>
        <v>8077.54</v>
      </c>
      <c r="FN48" s="32">
        <v>7916.77</v>
      </c>
      <c r="FO48" s="33">
        <f>CC48</f>
        <v>8238.31</v>
      </c>
      <c r="FQ48" s="64">
        <f t="shared" si="44"/>
        <v>1517.5725</v>
      </c>
      <c r="FR48" s="32">
        <v>1392.711</v>
      </c>
      <c r="FS48" s="33">
        <v>1642.434</v>
      </c>
      <c r="FU48" s="64">
        <f t="shared" si="45"/>
        <v>9595.1124999999993</v>
      </c>
      <c r="FV48" s="58">
        <f t="shared" si="53"/>
        <v>9309.4809999999998</v>
      </c>
      <c r="FW48" s="73">
        <f t="shared" si="53"/>
        <v>9880.7439999999988</v>
      </c>
      <c r="FY48" s="64">
        <f t="shared" si="47"/>
        <v>6573.9600000000009</v>
      </c>
      <c r="FZ48" s="32">
        <v>6373.2710000000006</v>
      </c>
      <c r="GA48" s="33">
        <f>G48</f>
        <v>6774.6490000000003</v>
      </c>
      <c r="GB48" s="32"/>
      <c r="GC48" s="64">
        <f t="shared" si="48"/>
        <v>9983.0780000000013</v>
      </c>
      <c r="GD48" s="32">
        <v>9750.3940000000002</v>
      </c>
      <c r="GE48" s="33">
        <f>C48</f>
        <v>10215.762000000001</v>
      </c>
      <c r="GF48" s="32"/>
      <c r="GG48" s="76">
        <f>DW48/C48</f>
        <v>0.52653184363535477</v>
      </c>
      <c r="GH48" s="66"/>
    </row>
    <row r="49" spans="1:190" x14ac:dyDescent="0.2">
      <c r="A49" s="1"/>
      <c r="B49" s="77" t="s">
        <v>202</v>
      </c>
      <c r="C49" s="31">
        <v>6528.4480000000003</v>
      </c>
      <c r="D49" s="32">
        <v>6311.1849999999995</v>
      </c>
      <c r="E49" s="32">
        <v>5302.259</v>
      </c>
      <c r="F49" s="32">
        <v>1026.05</v>
      </c>
      <c r="G49" s="32">
        <v>4670.6019999999999</v>
      </c>
      <c r="H49" s="32">
        <f t="shared" si="0"/>
        <v>7554.4980000000005</v>
      </c>
      <c r="I49" s="33">
        <f t="shared" si="1"/>
        <v>6328.3090000000002</v>
      </c>
      <c r="J49" s="32"/>
      <c r="K49" s="34">
        <v>49.335000000000001</v>
      </c>
      <c r="L49" s="35">
        <v>15.573</v>
      </c>
      <c r="M49" s="35">
        <v>0.222</v>
      </c>
      <c r="N49" s="36">
        <f t="shared" si="2"/>
        <v>65.13</v>
      </c>
      <c r="O49" s="35">
        <v>37.554000000000002</v>
      </c>
      <c r="P49" s="36">
        <f t="shared" si="3"/>
        <v>27.575999999999993</v>
      </c>
      <c r="Q49" s="35">
        <v>-4.5060000000000002</v>
      </c>
      <c r="R49" s="36">
        <f t="shared" si="4"/>
        <v>32.081999999999994</v>
      </c>
      <c r="S49" s="35">
        <v>9.8309999999999995</v>
      </c>
      <c r="T49" s="35">
        <v>0.51800000000000002</v>
      </c>
      <c r="U49" s="35">
        <v>0</v>
      </c>
      <c r="V49" s="36">
        <f t="shared" si="5"/>
        <v>42.430999999999997</v>
      </c>
      <c r="W49" s="35">
        <v>8.1509999999999998</v>
      </c>
      <c r="X49" s="37">
        <f t="shared" si="6"/>
        <v>34.28</v>
      </c>
      <c r="Y49" s="35"/>
      <c r="Z49" s="38">
        <f t="shared" si="7"/>
        <v>1.5634147945274939E-2</v>
      </c>
      <c r="AA49" s="39">
        <f t="shared" si="8"/>
        <v>4.9350478555136639E-3</v>
      </c>
      <c r="AB49" s="6">
        <f t="shared" si="9"/>
        <v>0.4975423627764014</v>
      </c>
      <c r="AC49" s="6">
        <f t="shared" si="10"/>
        <v>0.50098050986512987</v>
      </c>
      <c r="AD49" s="6">
        <f t="shared" si="11"/>
        <v>0.57660064486411799</v>
      </c>
      <c r="AE49" s="39">
        <f t="shared" si="12"/>
        <v>1.1900776161687545E-2</v>
      </c>
      <c r="AF49" s="39">
        <f t="shared" si="13"/>
        <v>1.0863253097476941E-2</v>
      </c>
      <c r="AG49" s="39">
        <f>X49/DU49*2</f>
        <v>2.1777617050324053E-2</v>
      </c>
      <c r="AH49" s="39">
        <f>(P49+S49+T49)/DU49*2</f>
        <v>2.4093235899461482E-2</v>
      </c>
      <c r="AI49" s="39">
        <f>R49/DU49*2</f>
        <v>2.0381257590679585E-2</v>
      </c>
      <c r="AJ49" s="40">
        <f>X49/FI49*2</f>
        <v>9.9212134674395075E-2</v>
      </c>
      <c r="AK49" s="41"/>
      <c r="AL49" s="47">
        <f t="shared" si="14"/>
        <v>0.11066728949253665</v>
      </c>
      <c r="AM49" s="6">
        <f t="shared" si="15"/>
        <v>6.8916585674176842E-2</v>
      </c>
      <c r="AN49" s="40">
        <f t="shared" si="16"/>
        <v>0.10529919101107627</v>
      </c>
      <c r="AO49" s="35"/>
      <c r="AP49" s="47">
        <f t="shared" si="17"/>
        <v>0.88087021022549061</v>
      </c>
      <c r="AQ49" s="6">
        <f t="shared" si="18"/>
        <v>0.81680984354598785</v>
      </c>
      <c r="AR49" s="6">
        <f t="shared" si="19"/>
        <v>1.2282858039154174E-2</v>
      </c>
      <c r="AS49" s="6">
        <f t="shared" si="20"/>
        <v>0.14816875312478556</v>
      </c>
      <c r="AT49" s="68">
        <v>2.48</v>
      </c>
      <c r="AU49" s="69">
        <v>1.23</v>
      </c>
      <c r="AV49" s="35"/>
      <c r="AW49" s="47">
        <f>FK49/C49</f>
        <v>0.11390302871371573</v>
      </c>
      <c r="AX49" s="6">
        <v>9.3900000000000011E-2</v>
      </c>
      <c r="AY49" s="6">
        <f t="shared" si="21"/>
        <v>0.16950894093640692</v>
      </c>
      <c r="AZ49" s="6">
        <f t="shared" si="22"/>
        <v>0.1797</v>
      </c>
      <c r="BA49" s="40">
        <f t="shared" si="23"/>
        <v>0.19140000000000004</v>
      </c>
      <c r="BB49" s="6"/>
      <c r="BC49" s="47">
        <v>0.17350000000000002</v>
      </c>
      <c r="BD49" s="6">
        <v>0.18440000000000001</v>
      </c>
      <c r="BE49" s="40">
        <v>0.19719999999999999</v>
      </c>
      <c r="BF49" s="6"/>
      <c r="BG49" s="47">
        <v>2.5999999999999999E-2</v>
      </c>
      <c r="BH49" s="40"/>
      <c r="BI49" s="6"/>
      <c r="BJ49" s="47">
        <f>AY49-(4.5%+2.5%+3%+1%+BG49)</f>
        <v>3.3508940936406911E-2</v>
      </c>
      <c r="BK49" s="40"/>
      <c r="BL49" s="6"/>
      <c r="BM49" s="47">
        <f>AZ49-(6%+2.5%+3%+1%+BG49)</f>
        <v>2.8700000000000003E-2</v>
      </c>
      <c r="BN49" s="40"/>
      <c r="BO49" s="6"/>
      <c r="BP49" s="47">
        <f>BA49-(8%+2.5%+3%+1%+BG49)</f>
        <v>2.0400000000000029E-2</v>
      </c>
      <c r="BQ49" s="40"/>
      <c r="BR49" s="35"/>
      <c r="BS49" s="38">
        <f>Q49/FM49*2</f>
        <v>-1.7887697533563996E-3</v>
      </c>
      <c r="BT49" s="6">
        <f t="shared" si="24"/>
        <v>-0.11881344759393542</v>
      </c>
      <c r="BU49" s="39">
        <f>EU49/E49</f>
        <v>8.3677541968432707E-3</v>
      </c>
      <c r="BV49" s="6">
        <f t="shared" si="25"/>
        <v>5.6069050056235858E-2</v>
      </c>
      <c r="BW49" s="6">
        <f t="shared" si="26"/>
        <v>0.7757916012778705</v>
      </c>
      <c r="BX49" s="40">
        <f t="shared" si="27"/>
        <v>0.81214397084592427</v>
      </c>
      <c r="BY49" s="35"/>
      <c r="BZ49" s="34">
        <v>9.9090000000000007</v>
      </c>
      <c r="CA49" s="35">
        <v>396.38099999999997</v>
      </c>
      <c r="CB49" s="36">
        <f t="shared" si="28"/>
        <v>406.28999999999996</v>
      </c>
      <c r="CC49" s="32">
        <v>5302.259</v>
      </c>
      <c r="CD49" s="35">
        <v>9.4250000000000007</v>
      </c>
      <c r="CE49" s="35">
        <v>38.274999999999999</v>
      </c>
      <c r="CF49" s="36">
        <f t="shared" si="29"/>
        <v>5254.5590000000002</v>
      </c>
      <c r="CG49" s="35">
        <v>559.40200000000004</v>
      </c>
      <c r="CH49" s="35">
        <v>203.4</v>
      </c>
      <c r="CI49" s="36">
        <f t="shared" si="30"/>
        <v>762.80200000000002</v>
      </c>
      <c r="CJ49" s="35">
        <v>11.676</v>
      </c>
      <c r="CK49" s="35">
        <v>0</v>
      </c>
      <c r="CL49" s="35">
        <v>58.110999999999997</v>
      </c>
      <c r="CM49" s="35">
        <v>35.01000000000014</v>
      </c>
      <c r="CN49" s="36">
        <f t="shared" si="31"/>
        <v>6528.4480000000003</v>
      </c>
      <c r="CO49" s="35">
        <v>176.30699999999999</v>
      </c>
      <c r="CP49" s="32">
        <v>4670.6019999999999</v>
      </c>
      <c r="CQ49" s="36">
        <f t="shared" si="32"/>
        <v>4846.9089999999997</v>
      </c>
      <c r="CR49" s="35">
        <v>796.01400000000001</v>
      </c>
      <c r="CS49" s="35">
        <v>66.736000000000672</v>
      </c>
      <c r="CT49" s="36">
        <f t="shared" si="33"/>
        <v>862.75000000000068</v>
      </c>
      <c r="CU49" s="35">
        <v>75.179000000000002</v>
      </c>
      <c r="CV49" s="35">
        <v>743.61</v>
      </c>
      <c r="CW49" s="70">
        <f t="shared" si="34"/>
        <v>6528.4480000000003</v>
      </c>
      <c r="CX49" s="35"/>
      <c r="CY49" s="71">
        <v>967.31200000000001</v>
      </c>
      <c r="CZ49" s="35"/>
      <c r="DA49" s="31">
        <v>185</v>
      </c>
      <c r="DB49" s="32">
        <v>290</v>
      </c>
      <c r="DC49" s="32">
        <v>250</v>
      </c>
      <c r="DD49" s="32">
        <v>100</v>
      </c>
      <c r="DE49" s="32">
        <v>100</v>
      </c>
      <c r="DF49" s="33">
        <v>0</v>
      </c>
      <c r="DG49" s="32">
        <f t="shared" si="49"/>
        <v>925</v>
      </c>
      <c r="DH49" s="72">
        <f t="shared" si="35"/>
        <v>0.14168758026409953</v>
      </c>
      <c r="DI49" s="35"/>
      <c r="DJ49" s="64" t="s">
        <v>226</v>
      </c>
      <c r="DK49" s="58">
        <v>38</v>
      </c>
      <c r="DL49" s="73">
        <v>4</v>
      </c>
      <c r="DM49" s="74" t="s">
        <v>155</v>
      </c>
      <c r="DN49" s="61" t="s">
        <v>158</v>
      </c>
      <c r="DO49" s="72">
        <v>0.66568019809899392</v>
      </c>
      <c r="DP49" s="62"/>
      <c r="DQ49" s="31">
        <v>582.15862509999999</v>
      </c>
      <c r="DR49" s="32">
        <v>617.15862509999999</v>
      </c>
      <c r="DS49" s="33">
        <v>657.34090620000006</v>
      </c>
      <c r="DT49" s="32"/>
      <c r="DU49" s="64">
        <f t="shared" si="36"/>
        <v>3148.1864999999998</v>
      </c>
      <c r="DV49" s="32">
        <v>2861.99</v>
      </c>
      <c r="DW49" s="33">
        <v>3434.3829999999998</v>
      </c>
      <c r="DX49" s="32"/>
      <c r="DY49" s="31">
        <v>117</v>
      </c>
      <c r="DZ49" s="32">
        <v>86</v>
      </c>
      <c r="EA49" s="32">
        <v>139</v>
      </c>
      <c r="EB49" s="32">
        <v>80</v>
      </c>
      <c r="EC49" s="32">
        <v>452</v>
      </c>
      <c r="ED49" s="32">
        <v>49</v>
      </c>
      <c r="EE49" s="32">
        <v>112.97900000000027</v>
      </c>
      <c r="EF49" s="32">
        <v>3875.0259999999998</v>
      </c>
      <c r="EG49" s="75">
        <f t="shared" si="50"/>
        <v>4911.0050000000001</v>
      </c>
      <c r="EH49" s="58"/>
      <c r="EI49" s="47">
        <f t="shared" si="55"/>
        <v>2.3824044162040151E-2</v>
      </c>
      <c r="EJ49" s="6">
        <f t="shared" si="55"/>
        <v>1.7511690580644897E-2</v>
      </c>
      <c r="EK49" s="6">
        <f t="shared" si="55"/>
        <v>2.8303778961740009E-2</v>
      </c>
      <c r="EL49" s="6">
        <f t="shared" si="55"/>
        <v>1.62899447261813E-2</v>
      </c>
      <c r="EM49" s="6">
        <f t="shared" si="54"/>
        <v>9.2038187702924351E-2</v>
      </c>
      <c r="EN49" s="6">
        <f t="shared" si="54"/>
        <v>9.9775911447860469E-3</v>
      </c>
      <c r="EO49" s="6">
        <f t="shared" si="54"/>
        <v>2.3005270815240519E-2</v>
      </c>
      <c r="EP49" s="6">
        <f t="shared" si="54"/>
        <v>0.78904949190644269</v>
      </c>
      <c r="EQ49" s="72">
        <f t="shared" si="52"/>
        <v>1</v>
      </c>
      <c r="ER49" s="58"/>
      <c r="ES49" s="34">
        <v>14.228999999999999</v>
      </c>
      <c r="ET49" s="35">
        <v>30.139000000000003</v>
      </c>
      <c r="EU49" s="70">
        <f t="shared" si="38"/>
        <v>44.368000000000002</v>
      </c>
      <c r="EW49" s="34">
        <f>CD49</f>
        <v>9.4250000000000007</v>
      </c>
      <c r="EX49" s="35">
        <f>CE49</f>
        <v>38.274999999999999</v>
      </c>
      <c r="EY49" s="70">
        <f t="shared" si="39"/>
        <v>47.7</v>
      </c>
      <c r="FA49" s="31">
        <f>FE49*E49</f>
        <v>4113.4480000000003</v>
      </c>
      <c r="FB49" s="32">
        <f>E49*FF49</f>
        <v>1188.8109999999997</v>
      </c>
      <c r="FC49" s="33">
        <f t="shared" si="40"/>
        <v>5302.259</v>
      </c>
      <c r="FE49" s="47">
        <v>0.7757916012778705</v>
      </c>
      <c r="FF49" s="6">
        <v>0.2242083987221295</v>
      </c>
      <c r="FG49" s="40">
        <f t="shared" si="41"/>
        <v>1</v>
      </c>
      <c r="FH49" s="58"/>
      <c r="FI49" s="64">
        <f t="shared" si="42"/>
        <v>691.04449999999997</v>
      </c>
      <c r="FJ49" s="32">
        <v>638.47900000000004</v>
      </c>
      <c r="FK49" s="33">
        <f>CV49</f>
        <v>743.61</v>
      </c>
      <c r="FM49" s="64">
        <f t="shared" si="43"/>
        <v>5038.0995000000003</v>
      </c>
      <c r="FN49" s="32">
        <v>4773.9399999999996</v>
      </c>
      <c r="FO49" s="33">
        <f>CC49</f>
        <v>5302.259</v>
      </c>
      <c r="FQ49" s="64">
        <f t="shared" si="44"/>
        <v>1086.2060000000001</v>
      </c>
      <c r="FR49" s="32">
        <v>1146.3620000000001</v>
      </c>
      <c r="FS49" s="33">
        <v>1026.05</v>
      </c>
      <c r="FU49" s="64">
        <f t="shared" si="45"/>
        <v>6124.3055000000004</v>
      </c>
      <c r="FV49" s="58">
        <f t="shared" si="53"/>
        <v>5920.3019999999997</v>
      </c>
      <c r="FW49" s="73">
        <f t="shared" si="53"/>
        <v>6328.3090000000002</v>
      </c>
      <c r="FY49" s="64">
        <f t="shared" si="47"/>
        <v>4448.1234999999997</v>
      </c>
      <c r="FZ49" s="32">
        <v>4225.6450000000004</v>
      </c>
      <c r="GA49" s="33">
        <f>G49</f>
        <v>4670.6019999999999</v>
      </c>
      <c r="GB49" s="32"/>
      <c r="GC49" s="64">
        <f t="shared" si="48"/>
        <v>6311.1849999999995</v>
      </c>
      <c r="GD49" s="32">
        <v>6093.9219999999996</v>
      </c>
      <c r="GE49" s="33">
        <f>C49</f>
        <v>6528.4480000000003</v>
      </c>
      <c r="GF49" s="32"/>
      <c r="GG49" s="76">
        <f>DW49/C49</f>
        <v>0.52606423456233387</v>
      </c>
      <c r="GH49" s="66"/>
    </row>
    <row r="50" spans="1:190" x14ac:dyDescent="0.2">
      <c r="A50" s="1"/>
      <c r="B50" s="79" t="s">
        <v>203</v>
      </c>
      <c r="C50" s="31">
        <v>7050.6459999999997</v>
      </c>
      <c r="D50" s="32">
        <v>6810.0884999999998</v>
      </c>
      <c r="E50" s="32">
        <v>5385.2280000000001</v>
      </c>
      <c r="F50" s="32">
        <v>2538.6370000000002</v>
      </c>
      <c r="G50" s="32">
        <v>4502.9449999999997</v>
      </c>
      <c r="H50" s="32">
        <f t="shared" si="0"/>
        <v>9589.2829999999994</v>
      </c>
      <c r="I50" s="33">
        <f t="shared" si="1"/>
        <v>7923.8649999999998</v>
      </c>
      <c r="J50" s="32"/>
      <c r="K50" s="34">
        <v>58.701999999999998</v>
      </c>
      <c r="L50" s="35">
        <v>22.141999999999999</v>
      </c>
      <c r="M50" s="35">
        <v>0</v>
      </c>
      <c r="N50" s="36">
        <f t="shared" si="2"/>
        <v>80.843999999999994</v>
      </c>
      <c r="O50" s="35">
        <v>45.655000000000001</v>
      </c>
      <c r="P50" s="36">
        <f t="shared" si="3"/>
        <v>35.188999999999993</v>
      </c>
      <c r="Q50" s="35">
        <v>-8.2059999999999995</v>
      </c>
      <c r="R50" s="36">
        <f t="shared" si="4"/>
        <v>43.394999999999996</v>
      </c>
      <c r="S50" s="35">
        <v>14.178000000000001</v>
      </c>
      <c r="T50" s="35">
        <v>2.3170000000000002</v>
      </c>
      <c r="U50" s="35">
        <v>-1.4</v>
      </c>
      <c r="V50" s="36">
        <f t="shared" si="5"/>
        <v>58.489999999999995</v>
      </c>
      <c r="W50" s="35">
        <v>11.893000000000001</v>
      </c>
      <c r="X50" s="37">
        <f t="shared" si="6"/>
        <v>46.596999999999994</v>
      </c>
      <c r="Y50" s="35"/>
      <c r="Z50" s="38">
        <f t="shared" si="7"/>
        <v>1.7239717222470752E-2</v>
      </c>
      <c r="AA50" s="39">
        <f t="shared" si="8"/>
        <v>6.5027055081589612E-3</v>
      </c>
      <c r="AB50" s="6">
        <f t="shared" si="9"/>
        <v>0.46903091258385643</v>
      </c>
      <c r="AC50" s="6">
        <f t="shared" si="10"/>
        <v>0.48046768116857153</v>
      </c>
      <c r="AD50" s="6">
        <f t="shared" si="11"/>
        <v>0.56472960269160366</v>
      </c>
      <c r="AE50" s="39">
        <f t="shared" si="12"/>
        <v>1.3408048955604615E-2</v>
      </c>
      <c r="AF50" s="39">
        <f t="shared" si="13"/>
        <v>1.3684697342773151E-2</v>
      </c>
      <c r="AG50" s="39">
        <f>X50/DU50*2</f>
        <v>2.6362818451596711E-2</v>
      </c>
      <c r="AH50" s="39">
        <f>(P50+S50+T50)/DU50*2</f>
        <v>2.9240850459306914E-2</v>
      </c>
      <c r="AI50" s="39">
        <f>R50/DU50*2</f>
        <v>2.4551248078353526E-2</v>
      </c>
      <c r="AJ50" s="40">
        <f>X50/FI50*2</f>
        <v>9.1666650273148784E-2</v>
      </c>
      <c r="AK50" s="41"/>
      <c r="AL50" s="47">
        <f t="shared" si="14"/>
        <v>3.4228141260556393E-2</v>
      </c>
      <c r="AM50" s="6">
        <f t="shared" si="15"/>
        <v>8.5780148520373176E-2</v>
      </c>
      <c r="AN50" s="40">
        <f t="shared" si="16"/>
        <v>0.10714425333972924</v>
      </c>
      <c r="AO50" s="35"/>
      <c r="AP50" s="47">
        <f t="shared" si="17"/>
        <v>0.836166082475988</v>
      </c>
      <c r="AQ50" s="6">
        <f t="shared" si="18"/>
        <v>0.75649208504398724</v>
      </c>
      <c r="AR50" s="6">
        <f t="shared" si="19"/>
        <v>1.7185517468895743E-2</v>
      </c>
      <c r="AS50" s="6">
        <f t="shared" si="20"/>
        <v>0.18839238276889805</v>
      </c>
      <c r="AT50" s="68">
        <v>1.4153</v>
      </c>
      <c r="AU50" s="69">
        <v>1.35</v>
      </c>
      <c r="AV50" s="35"/>
      <c r="AW50" s="47">
        <f>FK50/C50</f>
        <v>0.14918207494745872</v>
      </c>
      <c r="AX50" s="6">
        <v>0.1244</v>
      </c>
      <c r="AY50" s="6">
        <f t="shared" si="21"/>
        <v>0.23181112151720271</v>
      </c>
      <c r="AZ50" s="6">
        <f t="shared" si="22"/>
        <v>0.23181112151720271</v>
      </c>
      <c r="BA50" s="40">
        <f t="shared" si="23"/>
        <v>0.23181112151720271</v>
      </c>
      <c r="BB50" s="6"/>
      <c r="BC50" s="47">
        <v>0.21249999999999999</v>
      </c>
      <c r="BD50" s="6">
        <v>0.2162</v>
      </c>
      <c r="BE50" s="40">
        <v>0.22089999999999999</v>
      </c>
      <c r="BF50" s="6"/>
      <c r="BG50" s="47"/>
      <c r="BH50" s="40">
        <v>2.1000000000000001E-2</v>
      </c>
      <c r="BI50" s="6"/>
      <c r="BJ50" s="47"/>
      <c r="BK50" s="40">
        <f>BC50-(4.5%+2.5%+3%+1%+BH50)</f>
        <v>8.1499999999999989E-2</v>
      </c>
      <c r="BL50" s="6"/>
      <c r="BM50" s="47"/>
      <c r="BN50" s="40">
        <f>BD50-(6%+2.5%+3%+1%+BH50)</f>
        <v>7.0200000000000012E-2</v>
      </c>
      <c r="BO50" s="6"/>
      <c r="BP50" s="47"/>
      <c r="BQ50" s="40">
        <f>BE50-(8%+2.5%+3%+1%+BH50)</f>
        <v>5.4899999999999977E-2</v>
      </c>
      <c r="BR50" s="35"/>
      <c r="BS50" s="38">
        <f>Q50/FM50*2</f>
        <v>-3.098875307654762E-3</v>
      </c>
      <c r="BT50" s="6">
        <f t="shared" si="24"/>
        <v>-0.15877254082501358</v>
      </c>
      <c r="BU50" s="39">
        <f>EU50/E50</f>
        <v>8.2104230312996952E-3</v>
      </c>
      <c r="BV50" s="6">
        <f t="shared" si="25"/>
        <v>4.1075096405476179E-2</v>
      </c>
      <c r="BW50" s="6">
        <f t="shared" si="26"/>
        <v>0.6836288082881542</v>
      </c>
      <c r="BX50" s="40">
        <f t="shared" si="27"/>
        <v>0.78498737674102226</v>
      </c>
      <c r="BY50" s="35"/>
      <c r="BZ50" s="34">
        <v>0.93</v>
      </c>
      <c r="CA50" s="35">
        <v>313.41500000000002</v>
      </c>
      <c r="CB50" s="36">
        <f t="shared" si="28"/>
        <v>314.34500000000003</v>
      </c>
      <c r="CC50" s="32">
        <v>5385.2280000000001</v>
      </c>
      <c r="CD50" s="35">
        <v>9.6630000000000003</v>
      </c>
      <c r="CE50" s="35">
        <v>14.950000000000001</v>
      </c>
      <c r="CF50" s="36">
        <f t="shared" si="29"/>
        <v>5360.6150000000007</v>
      </c>
      <c r="CG50" s="35">
        <v>1013.943</v>
      </c>
      <c r="CH50" s="35">
        <v>279.18900000000002</v>
      </c>
      <c r="CI50" s="36">
        <f t="shared" si="30"/>
        <v>1293.1320000000001</v>
      </c>
      <c r="CJ50" s="35">
        <v>0</v>
      </c>
      <c r="CK50" s="35">
        <v>0</v>
      </c>
      <c r="CL50" s="35">
        <v>70.433000000000007</v>
      </c>
      <c r="CM50" s="35">
        <v>12.120999999998716</v>
      </c>
      <c r="CN50" s="36">
        <f t="shared" si="31"/>
        <v>7050.6459999999988</v>
      </c>
      <c r="CO50" s="35">
        <v>149.11699999999999</v>
      </c>
      <c r="CP50" s="32">
        <v>4502.9449999999997</v>
      </c>
      <c r="CQ50" s="36">
        <f t="shared" si="32"/>
        <v>4652.0619999999999</v>
      </c>
      <c r="CR50" s="35">
        <v>1300.3399999999999</v>
      </c>
      <c r="CS50" s="35">
        <v>46.413999999999987</v>
      </c>
      <c r="CT50" s="36">
        <f t="shared" si="33"/>
        <v>1346.7539999999999</v>
      </c>
      <c r="CU50" s="35">
        <v>0</v>
      </c>
      <c r="CV50" s="35">
        <v>1051.83</v>
      </c>
      <c r="CW50" s="70">
        <f t="shared" si="34"/>
        <v>7050.6459999999997</v>
      </c>
      <c r="CX50" s="35"/>
      <c r="CY50" s="71">
        <v>1328.288</v>
      </c>
      <c r="CZ50" s="35"/>
      <c r="DA50" s="31">
        <v>200</v>
      </c>
      <c r="DB50" s="32">
        <v>400</v>
      </c>
      <c r="DC50" s="32">
        <v>200</v>
      </c>
      <c r="DD50" s="32">
        <v>400</v>
      </c>
      <c r="DE50" s="32">
        <v>100</v>
      </c>
      <c r="DF50" s="33">
        <v>0</v>
      </c>
      <c r="DG50" s="32">
        <f t="shared" si="49"/>
        <v>1300</v>
      </c>
      <c r="DH50" s="72">
        <f t="shared" si="35"/>
        <v>0.18438026813429578</v>
      </c>
      <c r="DI50" s="35"/>
      <c r="DJ50" s="64" t="s">
        <v>225</v>
      </c>
      <c r="DK50" s="58">
        <v>44.2</v>
      </c>
      <c r="DL50" s="73">
        <v>4</v>
      </c>
      <c r="DM50" s="74" t="s">
        <v>155</v>
      </c>
      <c r="DN50" s="58"/>
      <c r="DO50" s="72" t="s">
        <v>228</v>
      </c>
      <c r="DP50" s="62"/>
      <c r="DQ50" s="31">
        <v>848.73400000000004</v>
      </c>
      <c r="DR50" s="32">
        <v>848.73400000000004</v>
      </c>
      <c r="DS50" s="33">
        <v>848.73400000000004</v>
      </c>
      <c r="DT50" s="32"/>
      <c r="DU50" s="64">
        <f t="shared" si="36"/>
        <v>3535.0545000000002</v>
      </c>
      <c r="DV50" s="32">
        <v>3408.7919999999999</v>
      </c>
      <c r="DW50" s="33">
        <v>3661.317</v>
      </c>
      <c r="DX50" s="32"/>
      <c r="DY50" s="31">
        <v>116.315</v>
      </c>
      <c r="DZ50" s="32">
        <v>254.97300000000001</v>
      </c>
      <c r="EA50" s="32">
        <v>326.988</v>
      </c>
      <c r="EB50" s="32">
        <v>49.268999999999998</v>
      </c>
      <c r="EC50" s="32">
        <v>754.40700000000004</v>
      </c>
      <c r="ED50" s="32">
        <v>56.345999999999997</v>
      </c>
      <c r="EE50" s="32">
        <v>72.159000000000106</v>
      </c>
      <c r="EF50" s="32">
        <v>3640.2049999999999</v>
      </c>
      <c r="EG50" s="75">
        <f t="shared" si="50"/>
        <v>5270.6620000000003</v>
      </c>
      <c r="EH50" s="58"/>
      <c r="EI50" s="47">
        <f t="shared" si="55"/>
        <v>2.2068385337553422E-2</v>
      </c>
      <c r="EJ50" s="6">
        <f t="shared" si="55"/>
        <v>4.8375896614125509E-2</v>
      </c>
      <c r="EK50" s="6">
        <f t="shared" si="55"/>
        <v>6.2039265655813254E-2</v>
      </c>
      <c r="EL50" s="6">
        <f t="shared" si="55"/>
        <v>9.3477821192100713E-3</v>
      </c>
      <c r="EM50" s="6">
        <f t="shared" si="54"/>
        <v>0.14313325346986774</v>
      </c>
      <c r="EN50" s="6">
        <f t="shared" si="54"/>
        <v>1.0690497702186176E-2</v>
      </c>
      <c r="EO50" s="6">
        <f t="shared" si="54"/>
        <v>1.3690690087886512E-2</v>
      </c>
      <c r="EP50" s="6">
        <f t="shared" si="54"/>
        <v>0.69065422901335727</v>
      </c>
      <c r="EQ50" s="72">
        <f t="shared" si="52"/>
        <v>1</v>
      </c>
      <c r="ER50" s="58"/>
      <c r="ES50" s="34">
        <v>8.8480000000000008</v>
      </c>
      <c r="ET50" s="35">
        <v>35.366999999999997</v>
      </c>
      <c r="EU50" s="70">
        <f t="shared" si="38"/>
        <v>44.214999999999996</v>
      </c>
      <c r="EW50" s="34">
        <f>CD50</f>
        <v>9.6630000000000003</v>
      </c>
      <c r="EX50" s="35">
        <f>CE50</f>
        <v>14.950000000000001</v>
      </c>
      <c r="EY50" s="70">
        <f t="shared" si="39"/>
        <v>24.613</v>
      </c>
      <c r="FA50" s="31">
        <f>FE50*E50</f>
        <v>3681.4970000000003</v>
      </c>
      <c r="FB50" s="32">
        <f>E50*FF50</f>
        <v>1703.731</v>
      </c>
      <c r="FC50" s="33">
        <f t="shared" si="40"/>
        <v>5385.2280000000001</v>
      </c>
      <c r="FE50" s="47">
        <v>0.6836288082881542</v>
      </c>
      <c r="FF50" s="6">
        <v>0.3163711917118458</v>
      </c>
      <c r="FG50" s="40">
        <f t="shared" si="41"/>
        <v>1</v>
      </c>
      <c r="FH50" s="58"/>
      <c r="FI50" s="64">
        <f t="shared" si="42"/>
        <v>1016.662</v>
      </c>
      <c r="FJ50" s="32">
        <v>981.49400000000003</v>
      </c>
      <c r="FK50" s="33">
        <f>CV50</f>
        <v>1051.83</v>
      </c>
      <c r="FM50" s="64">
        <f t="shared" si="43"/>
        <v>5296.1149999999998</v>
      </c>
      <c r="FN50" s="32">
        <v>5207.0020000000004</v>
      </c>
      <c r="FO50" s="33">
        <f>CC50</f>
        <v>5385.2280000000001</v>
      </c>
      <c r="FQ50" s="64">
        <f t="shared" si="44"/>
        <v>2314.7444999999998</v>
      </c>
      <c r="FR50" s="32">
        <v>2090.8519999999999</v>
      </c>
      <c r="FS50" s="33">
        <v>2538.6370000000002</v>
      </c>
      <c r="FU50" s="64">
        <f t="shared" si="45"/>
        <v>7610.8595000000005</v>
      </c>
      <c r="FV50" s="58">
        <f t="shared" si="53"/>
        <v>7297.8540000000003</v>
      </c>
      <c r="FW50" s="73">
        <f t="shared" si="53"/>
        <v>7923.8649999999998</v>
      </c>
      <c r="FY50" s="64">
        <f t="shared" si="47"/>
        <v>4285.058</v>
      </c>
      <c r="FZ50" s="32">
        <v>4067.1709999999998</v>
      </c>
      <c r="GA50" s="33">
        <f>G50</f>
        <v>4502.9449999999997</v>
      </c>
      <c r="GB50" s="32"/>
      <c r="GC50" s="64">
        <f t="shared" si="48"/>
        <v>6810.0884999999998</v>
      </c>
      <c r="GD50" s="32">
        <v>6569.5309999999999</v>
      </c>
      <c r="GE50" s="33">
        <f>C50</f>
        <v>7050.6459999999997</v>
      </c>
      <c r="GF50" s="32"/>
      <c r="GG50" s="76">
        <f>DW50/C50</f>
        <v>0.51928816168050418</v>
      </c>
      <c r="GH50" s="66"/>
    </row>
    <row r="51" spans="1:190" x14ac:dyDescent="0.2">
      <c r="A51" s="1"/>
      <c r="B51" s="77" t="s">
        <v>204</v>
      </c>
      <c r="C51" s="31">
        <v>3904.6179999999999</v>
      </c>
      <c r="D51" s="32">
        <v>3897.1765</v>
      </c>
      <c r="E51" s="32">
        <v>3242.5230000000001</v>
      </c>
      <c r="F51" s="32">
        <v>1039.4749999999999</v>
      </c>
      <c r="G51" s="32">
        <v>2582.5230000000001</v>
      </c>
      <c r="H51" s="32">
        <f t="shared" si="0"/>
        <v>4944.0929999999998</v>
      </c>
      <c r="I51" s="33">
        <f t="shared" si="1"/>
        <v>4281.9979999999996</v>
      </c>
      <c r="J51" s="32"/>
      <c r="K51" s="34">
        <v>36.389000000000003</v>
      </c>
      <c r="L51" s="35">
        <v>12.051</v>
      </c>
      <c r="M51" s="35">
        <v>2E-3</v>
      </c>
      <c r="N51" s="36">
        <f t="shared" si="2"/>
        <v>48.442000000000007</v>
      </c>
      <c r="O51" s="35">
        <v>27.183</v>
      </c>
      <c r="P51" s="36">
        <f t="shared" si="3"/>
        <v>21.259000000000007</v>
      </c>
      <c r="Q51" s="35">
        <v>-1.6279999999999997</v>
      </c>
      <c r="R51" s="36">
        <f t="shared" si="4"/>
        <v>22.887000000000008</v>
      </c>
      <c r="S51" s="35">
        <v>4.2350000000000003</v>
      </c>
      <c r="T51" s="35">
        <v>0.224</v>
      </c>
      <c r="U51" s="35">
        <v>0</v>
      </c>
      <c r="V51" s="36">
        <f t="shared" si="5"/>
        <v>27.346000000000007</v>
      </c>
      <c r="W51" s="35">
        <v>5.39</v>
      </c>
      <c r="X51" s="37">
        <f t="shared" si="6"/>
        <v>21.956000000000007</v>
      </c>
      <c r="Y51" s="35"/>
      <c r="Z51" s="38">
        <f t="shared" si="7"/>
        <v>1.8674545533157148E-2</v>
      </c>
      <c r="AA51" s="39">
        <f t="shared" si="8"/>
        <v>6.1844774030634739E-3</v>
      </c>
      <c r="AB51" s="6">
        <f t="shared" si="9"/>
        <v>0.51384661915653762</v>
      </c>
      <c r="AC51" s="6">
        <f t="shared" si="10"/>
        <v>0.51603166467338679</v>
      </c>
      <c r="AD51" s="6">
        <f t="shared" si="11"/>
        <v>0.56114528714751655</v>
      </c>
      <c r="AE51" s="39">
        <f t="shared" si="12"/>
        <v>1.3950099514353533E-2</v>
      </c>
      <c r="AF51" s="39">
        <f t="shared" si="13"/>
        <v>1.1267644665310902E-2</v>
      </c>
      <c r="AG51" s="39">
        <f>X51/DU51*2</f>
        <v>2.205396370678555E-2</v>
      </c>
      <c r="AH51" s="39">
        <f>(P51+S51+T51)/DU51*2</f>
        <v>2.5832749071375054E-2</v>
      </c>
      <c r="AI51" s="39">
        <f>R51/DU51*2</f>
        <v>2.2989117660648609E-2</v>
      </c>
      <c r="AJ51" s="40">
        <f>X51/FI51*2</f>
        <v>0.10651285142364403</v>
      </c>
      <c r="AK51" s="41"/>
      <c r="AL51" s="47">
        <f t="shared" si="14"/>
        <v>4.9417929141732785E-2</v>
      </c>
      <c r="AM51" s="6">
        <f t="shared" si="15"/>
        <v>3.6256407029703279E-2</v>
      </c>
      <c r="AN51" s="40">
        <f t="shared" si="16"/>
        <v>1.3722918726641907E-2</v>
      </c>
      <c r="AO51" s="35"/>
      <c r="AP51" s="47">
        <f t="shared" si="17"/>
        <v>0.79645479769919902</v>
      </c>
      <c r="AQ51" s="6">
        <f t="shared" si="18"/>
        <v>0.74812889776753955</v>
      </c>
      <c r="AR51" s="6">
        <f t="shared" si="19"/>
        <v>8.7724842737497005E-2</v>
      </c>
      <c r="AS51" s="6">
        <f t="shared" si="20"/>
        <v>0.1349481562601002</v>
      </c>
      <c r="AT51" s="68">
        <v>1.6280000000000001</v>
      </c>
      <c r="AU51" s="69">
        <v>1.25</v>
      </c>
      <c r="AV51" s="35"/>
      <c r="AW51" s="47">
        <f>FK51/C51</f>
        <v>0.11127951569141975</v>
      </c>
      <c r="AX51" s="6">
        <v>9.9100000000000008E-2</v>
      </c>
      <c r="AY51" s="6">
        <f t="shared" si="21"/>
        <v>0.17955484195813734</v>
      </c>
      <c r="AZ51" s="6">
        <f t="shared" si="22"/>
        <v>0.1946</v>
      </c>
      <c r="BA51" s="40">
        <f t="shared" si="23"/>
        <v>0.2147</v>
      </c>
      <c r="BB51" s="6"/>
      <c r="BC51" s="47">
        <v>0.16370000000000001</v>
      </c>
      <c r="BD51" s="6">
        <v>0.18820000000000001</v>
      </c>
      <c r="BE51" s="40">
        <v>0.20809999999999998</v>
      </c>
      <c r="BF51" s="6"/>
      <c r="BG51" s="47">
        <v>3.1E-2</v>
      </c>
      <c r="BH51" s="40"/>
      <c r="BI51" s="6"/>
      <c r="BJ51" s="47">
        <f>AY51-(4.5%+2.5%+3%+1%+BG51)</f>
        <v>3.8554841958137326E-2</v>
      </c>
      <c r="BK51" s="40"/>
      <c r="BL51" s="6"/>
      <c r="BM51" s="47">
        <f>AZ51-(6%+2.5%+3%+1%+BG51)</f>
        <v>3.8600000000000023E-2</v>
      </c>
      <c r="BN51" s="40"/>
      <c r="BO51" s="6"/>
      <c r="BP51" s="47">
        <f>BA51-(8%+2.5%+3%+1%+BG51)</f>
        <v>3.8699999999999984E-2</v>
      </c>
      <c r="BQ51" s="40"/>
      <c r="BR51" s="35"/>
      <c r="BS51" s="38">
        <f>Q51/FM51*2</f>
        <v>-1.0283697071215073E-3</v>
      </c>
      <c r="BT51" s="6">
        <f t="shared" si="24"/>
        <v>-6.330196749358423E-2</v>
      </c>
      <c r="BU51" s="39">
        <f>EU51/E51</f>
        <v>1.0660217367771948E-2</v>
      </c>
      <c r="BV51" s="6">
        <f t="shared" si="25"/>
        <v>7.5571607847938538E-2</v>
      </c>
      <c r="BW51" s="6">
        <f t="shared" si="26"/>
        <v>0.71311969105539108</v>
      </c>
      <c r="BX51" s="40">
        <f t="shared" si="27"/>
        <v>0.78276122501691969</v>
      </c>
      <c r="BY51" s="35"/>
      <c r="BZ51" s="34">
        <v>55.118000000000002</v>
      </c>
      <c r="CA51" s="35">
        <v>37.854999999999997</v>
      </c>
      <c r="CB51" s="36">
        <f t="shared" si="28"/>
        <v>92.972999999999999</v>
      </c>
      <c r="CC51" s="32">
        <v>3242.5230000000001</v>
      </c>
      <c r="CD51" s="35">
        <v>10.089</v>
      </c>
      <c r="CE51" s="35">
        <v>12.801</v>
      </c>
      <c r="CF51" s="36">
        <f t="shared" si="29"/>
        <v>3219.6330000000003</v>
      </c>
      <c r="CG51" s="35">
        <v>433.94799999999998</v>
      </c>
      <c r="CH51" s="35">
        <v>122.178</v>
      </c>
      <c r="CI51" s="36">
        <f t="shared" si="30"/>
        <v>556.12599999999998</v>
      </c>
      <c r="CJ51" s="35">
        <v>1.9279999999999999</v>
      </c>
      <c r="CK51" s="35">
        <v>0</v>
      </c>
      <c r="CL51" s="35">
        <v>25.463999999999999</v>
      </c>
      <c r="CM51" s="35">
        <v>8.493999999999744</v>
      </c>
      <c r="CN51" s="36">
        <f t="shared" si="31"/>
        <v>3904.6179999999995</v>
      </c>
      <c r="CO51" s="35">
        <v>25.553000000000001</v>
      </c>
      <c r="CP51" s="32">
        <v>2582.5230000000001</v>
      </c>
      <c r="CQ51" s="36">
        <f t="shared" si="32"/>
        <v>2608.076</v>
      </c>
      <c r="CR51" s="35">
        <v>750.39099999999996</v>
      </c>
      <c r="CS51" s="35">
        <v>18.13799999999992</v>
      </c>
      <c r="CT51" s="36">
        <f t="shared" si="33"/>
        <v>768.52899999999988</v>
      </c>
      <c r="CU51" s="35">
        <v>93.509</v>
      </c>
      <c r="CV51" s="35">
        <v>434.50400000000002</v>
      </c>
      <c r="CW51" s="70">
        <f t="shared" si="34"/>
        <v>3904.6179999999999</v>
      </c>
      <c r="CX51" s="35"/>
      <c r="CY51" s="71">
        <v>526.92099999999994</v>
      </c>
      <c r="CZ51" s="35"/>
      <c r="DA51" s="31">
        <v>140</v>
      </c>
      <c r="DB51" s="32">
        <v>180</v>
      </c>
      <c r="DC51" s="32">
        <v>140</v>
      </c>
      <c r="DD51" s="32">
        <v>245</v>
      </c>
      <c r="DE51" s="32">
        <v>100</v>
      </c>
      <c r="DF51" s="33">
        <v>0</v>
      </c>
      <c r="DG51" s="32">
        <f t="shared" si="49"/>
        <v>805</v>
      </c>
      <c r="DH51" s="72">
        <f t="shared" si="35"/>
        <v>0.20616613456169081</v>
      </c>
      <c r="DI51" s="35"/>
      <c r="DJ51" s="64" t="s">
        <v>229</v>
      </c>
      <c r="DK51" s="58">
        <v>25</v>
      </c>
      <c r="DL51" s="73">
        <v>3</v>
      </c>
      <c r="DM51" s="74" t="s">
        <v>155</v>
      </c>
      <c r="DN51" s="61" t="s">
        <v>158</v>
      </c>
      <c r="DO51" s="72">
        <v>0.1147258000265569</v>
      </c>
      <c r="DP51" s="62"/>
      <c r="DQ51" s="31">
        <v>358.03181619999998</v>
      </c>
      <c r="DR51" s="32">
        <v>388.03181619999998</v>
      </c>
      <c r="DS51" s="33">
        <v>428.11115590000003</v>
      </c>
      <c r="DT51" s="32"/>
      <c r="DU51" s="64">
        <f t="shared" si="36"/>
        <v>1991.116</v>
      </c>
      <c r="DV51" s="32">
        <v>1988.2349999999999</v>
      </c>
      <c r="DW51" s="33">
        <v>1993.9970000000001</v>
      </c>
      <c r="DX51" s="32"/>
      <c r="DY51" s="31">
        <v>154.173</v>
      </c>
      <c r="DZ51" s="32">
        <v>92.692000000000007</v>
      </c>
      <c r="EA51" s="32">
        <v>144.43700000000001</v>
      </c>
      <c r="EB51" s="32">
        <v>32.542000000000002</v>
      </c>
      <c r="EC51" s="32">
        <v>435.75</v>
      </c>
      <c r="ED51" s="32">
        <v>0</v>
      </c>
      <c r="EE51" s="32">
        <v>42.632000000000062</v>
      </c>
      <c r="EF51" s="32">
        <v>2150.71</v>
      </c>
      <c r="EG51" s="75">
        <f t="shared" si="50"/>
        <v>3052.9360000000001</v>
      </c>
      <c r="EH51" s="58"/>
      <c r="EI51" s="47">
        <f t="shared" si="55"/>
        <v>5.0499912215650769E-2</v>
      </c>
      <c r="EJ51" s="6">
        <f t="shared" si="55"/>
        <v>3.0361592905976412E-2</v>
      </c>
      <c r="EK51" s="6">
        <f t="shared" si="55"/>
        <v>4.7310850931693293E-2</v>
      </c>
      <c r="EL51" s="6">
        <f t="shared" si="55"/>
        <v>1.0659247360573559E-2</v>
      </c>
      <c r="EM51" s="6">
        <f t="shared" si="54"/>
        <v>0.14273145588377875</v>
      </c>
      <c r="EN51" s="6">
        <f t="shared" si="54"/>
        <v>0</v>
      </c>
      <c r="EO51" s="6">
        <f t="shared" si="54"/>
        <v>1.3964262598364348E-2</v>
      </c>
      <c r="EP51" s="6">
        <f t="shared" si="54"/>
        <v>0.70447267810396286</v>
      </c>
      <c r="EQ51" s="72">
        <f t="shared" si="52"/>
        <v>1</v>
      </c>
      <c r="ER51" s="58"/>
      <c r="ES51" s="34">
        <v>12.683</v>
      </c>
      <c r="ET51" s="35">
        <v>21.883000000000003</v>
      </c>
      <c r="EU51" s="70">
        <f t="shared" si="38"/>
        <v>34.566000000000003</v>
      </c>
      <c r="EW51" s="34">
        <f>CD51</f>
        <v>10.089</v>
      </c>
      <c r="EX51" s="35">
        <f>CE51</f>
        <v>12.801</v>
      </c>
      <c r="EY51" s="70">
        <f t="shared" si="39"/>
        <v>22.89</v>
      </c>
      <c r="FA51" s="31">
        <f>FE51*E51</f>
        <v>2312.3069999999998</v>
      </c>
      <c r="FB51" s="32">
        <f>E51*FF51</f>
        <v>930.21600000000024</v>
      </c>
      <c r="FC51" s="33">
        <f t="shared" si="40"/>
        <v>3242.5230000000001</v>
      </c>
      <c r="FE51" s="47">
        <v>0.71311969105539108</v>
      </c>
      <c r="FF51" s="6">
        <v>0.28688030894460892</v>
      </c>
      <c r="FG51" s="40">
        <f t="shared" si="41"/>
        <v>1</v>
      </c>
      <c r="FH51" s="58"/>
      <c r="FI51" s="64">
        <f t="shared" si="42"/>
        <v>412.26949999999999</v>
      </c>
      <c r="FJ51" s="32">
        <v>390.03500000000003</v>
      </c>
      <c r="FK51" s="33">
        <f>CV51</f>
        <v>434.50400000000002</v>
      </c>
      <c r="FM51" s="64">
        <f t="shared" si="43"/>
        <v>3166.1765</v>
      </c>
      <c r="FN51" s="32">
        <v>3089.83</v>
      </c>
      <c r="FO51" s="33">
        <f>CC51</f>
        <v>3242.5230000000001</v>
      </c>
      <c r="FQ51" s="64">
        <f t="shared" si="44"/>
        <v>1040.9124999999999</v>
      </c>
      <c r="FR51" s="32">
        <v>1042.3499999999999</v>
      </c>
      <c r="FS51" s="33">
        <v>1039.4749999999999</v>
      </c>
      <c r="FU51" s="64">
        <f t="shared" si="45"/>
        <v>4207.0889999999999</v>
      </c>
      <c r="FV51" s="58">
        <f t="shared" si="53"/>
        <v>4132.18</v>
      </c>
      <c r="FW51" s="73">
        <f t="shared" si="53"/>
        <v>4281.9979999999996</v>
      </c>
      <c r="FY51" s="64">
        <f t="shared" si="47"/>
        <v>2565.0430000000001</v>
      </c>
      <c r="FZ51" s="32">
        <v>2547.5630000000001</v>
      </c>
      <c r="GA51" s="33">
        <f>G51</f>
        <v>2582.5230000000001</v>
      </c>
      <c r="GB51" s="32"/>
      <c r="GC51" s="64">
        <f t="shared" si="48"/>
        <v>3897.1765</v>
      </c>
      <c r="GD51" s="32">
        <v>3889.7350000000001</v>
      </c>
      <c r="GE51" s="33">
        <f>C51</f>
        <v>3904.6179999999999</v>
      </c>
      <c r="GF51" s="32"/>
      <c r="GG51" s="76">
        <f>DW51/C51</f>
        <v>0.51067658859330156</v>
      </c>
      <c r="GH51" s="66"/>
    </row>
    <row r="52" spans="1:190" x14ac:dyDescent="0.2">
      <c r="A52" s="1"/>
      <c r="B52" s="77" t="s">
        <v>205</v>
      </c>
      <c r="C52" s="31">
        <v>4179.7790000000005</v>
      </c>
      <c r="D52" s="32">
        <v>4029.9905000000003</v>
      </c>
      <c r="E52" s="32">
        <v>3218.2159999999999</v>
      </c>
      <c r="F52" s="32">
        <v>1084.6590000000001</v>
      </c>
      <c r="G52" s="32">
        <v>2875.297</v>
      </c>
      <c r="H52" s="32">
        <f t="shared" si="0"/>
        <v>5264.4380000000001</v>
      </c>
      <c r="I52" s="33">
        <f t="shared" si="1"/>
        <v>4302.875</v>
      </c>
      <c r="J52" s="32"/>
      <c r="K52" s="34">
        <v>34.616</v>
      </c>
      <c r="L52" s="35">
        <v>10.488</v>
      </c>
      <c r="M52" s="35">
        <v>0.25900000000000001</v>
      </c>
      <c r="N52" s="36">
        <f t="shared" si="2"/>
        <v>45.363</v>
      </c>
      <c r="O52" s="35">
        <v>22.255000000000003</v>
      </c>
      <c r="P52" s="36">
        <f t="shared" si="3"/>
        <v>23.107999999999997</v>
      </c>
      <c r="Q52" s="35">
        <v>-1.927</v>
      </c>
      <c r="R52" s="36">
        <f t="shared" si="4"/>
        <v>25.034999999999997</v>
      </c>
      <c r="S52" s="35">
        <v>5.343</v>
      </c>
      <c r="T52" s="35">
        <v>3.0459999999999998</v>
      </c>
      <c r="U52" s="35">
        <v>0</v>
      </c>
      <c r="V52" s="36">
        <f t="shared" si="5"/>
        <v>33.423999999999999</v>
      </c>
      <c r="W52" s="35">
        <v>8.4</v>
      </c>
      <c r="X52" s="37">
        <f t="shared" si="6"/>
        <v>25.024000000000001</v>
      </c>
      <c r="Y52" s="35"/>
      <c r="Z52" s="38">
        <f t="shared" si="7"/>
        <v>1.7179196824409385E-2</v>
      </c>
      <c r="AA52" s="39">
        <f t="shared" si="8"/>
        <v>5.2049750489486261E-3</v>
      </c>
      <c r="AB52" s="6">
        <f t="shared" si="9"/>
        <v>0.4140311058193184</v>
      </c>
      <c r="AC52" s="6">
        <f t="shared" si="10"/>
        <v>0.43890269396126691</v>
      </c>
      <c r="AD52" s="6">
        <f t="shared" si="11"/>
        <v>0.49059806450190691</v>
      </c>
      <c r="AE52" s="39">
        <f t="shared" si="12"/>
        <v>1.1044691048279147E-2</v>
      </c>
      <c r="AF52" s="39">
        <f t="shared" si="13"/>
        <v>1.2418887836087951E-2</v>
      </c>
      <c r="AG52" s="39">
        <f>X52/DU52*2</f>
        <v>2.4380204139393114E-2</v>
      </c>
      <c r="AH52" s="39">
        <f>(P52+S52+T52)/DU52*2</f>
        <v>3.0686672385648373E-2</v>
      </c>
      <c r="AI52" s="39">
        <f>R52/DU52*2</f>
        <v>2.4390921140893005E-2</v>
      </c>
      <c r="AJ52" s="40">
        <f>X52/FI52*2</f>
        <v>0.10247222850684524</v>
      </c>
      <c r="AK52" s="41"/>
      <c r="AL52" s="47">
        <f t="shared" si="14"/>
        <v>7.6821254984732176E-2</v>
      </c>
      <c r="AM52" s="6">
        <f t="shared" si="15"/>
        <v>8.7500183235077286E-2</v>
      </c>
      <c r="AN52" s="40">
        <f t="shared" si="16"/>
        <v>0.11259842093125125</v>
      </c>
      <c r="AO52" s="35"/>
      <c r="AP52" s="47">
        <f t="shared" si="17"/>
        <v>0.89344438036477358</v>
      </c>
      <c r="AQ52" s="6">
        <f t="shared" si="18"/>
        <v>0.78807949379550857</v>
      </c>
      <c r="AR52" s="6">
        <f t="shared" si="19"/>
        <v>-1.794831736319089E-3</v>
      </c>
      <c r="AS52" s="6">
        <f t="shared" si="20"/>
        <v>0.18677805692597621</v>
      </c>
      <c r="AT52" s="68">
        <v>1.7849999999999999</v>
      </c>
      <c r="AU52" s="69">
        <v>1.44</v>
      </c>
      <c r="AV52" s="35"/>
      <c r="AW52" s="47">
        <f>FK52/C52</f>
        <v>0.12196338610247096</v>
      </c>
      <c r="AX52" s="6">
        <v>0.11509999999999999</v>
      </c>
      <c r="AY52" s="6">
        <f t="shared" si="21"/>
        <v>0.19870144154869432</v>
      </c>
      <c r="AZ52" s="6">
        <f t="shared" si="22"/>
        <v>0.21718757509991754</v>
      </c>
      <c r="BA52" s="40">
        <f t="shared" si="23"/>
        <v>0.23567370865114076</v>
      </c>
      <c r="BB52" s="6"/>
      <c r="BC52" s="47">
        <v>0.18420000000000003</v>
      </c>
      <c r="BD52" s="6">
        <v>0.20230000000000001</v>
      </c>
      <c r="BE52" s="40">
        <v>0.22109999999999999</v>
      </c>
      <c r="BF52" s="6"/>
      <c r="BG52" s="47"/>
      <c r="BH52" s="40"/>
      <c r="BI52" s="6"/>
      <c r="BJ52" s="47"/>
      <c r="BK52" s="40"/>
      <c r="BL52" s="6"/>
      <c r="BM52" s="47"/>
      <c r="BN52" s="40"/>
      <c r="BO52" s="6"/>
      <c r="BP52" s="47"/>
      <c r="BQ52" s="40"/>
      <c r="BR52" s="35"/>
      <c r="BS52" s="38">
        <f>Q52/FM52*2</f>
        <v>-1.2418553589732106E-3</v>
      </c>
      <c r="BT52" s="6">
        <f t="shared" si="24"/>
        <v>-6.1180429882211014E-2</v>
      </c>
      <c r="BU52" s="39">
        <f>EU52/E52</f>
        <v>1.2372071980252412E-2</v>
      </c>
      <c r="BV52" s="6">
        <f t="shared" si="25"/>
        <v>7.4172876304023833E-2</v>
      </c>
      <c r="BW52" s="6">
        <f t="shared" si="26"/>
        <v>0.78220977087926979</v>
      </c>
      <c r="BX52" s="40">
        <f t="shared" si="27"/>
        <v>0.83710983935159633</v>
      </c>
      <c r="BY52" s="35"/>
      <c r="BZ52" s="34">
        <v>3.1640000000000001</v>
      </c>
      <c r="CA52" s="35">
        <v>139.941</v>
      </c>
      <c r="CB52" s="36">
        <f t="shared" si="28"/>
        <v>143.10499999999999</v>
      </c>
      <c r="CC52" s="32">
        <v>3218.2159999999999</v>
      </c>
      <c r="CD52" s="35">
        <v>14.407999999999999</v>
      </c>
      <c r="CE52" s="35">
        <v>12.612</v>
      </c>
      <c r="CF52" s="36">
        <f t="shared" si="29"/>
        <v>3191.1959999999999</v>
      </c>
      <c r="CG52" s="35">
        <v>620.92499999999995</v>
      </c>
      <c r="CH52" s="35">
        <v>132.39500000000001</v>
      </c>
      <c r="CI52" s="36">
        <f t="shared" si="30"/>
        <v>753.31999999999994</v>
      </c>
      <c r="CJ52" s="35">
        <v>42.9</v>
      </c>
      <c r="CK52" s="35">
        <v>0</v>
      </c>
      <c r="CL52" s="35">
        <v>45.932000000000002</v>
      </c>
      <c r="CM52" s="35">
        <v>3.3260000000005832</v>
      </c>
      <c r="CN52" s="36">
        <f t="shared" si="31"/>
        <v>4179.7790000000005</v>
      </c>
      <c r="CO52" s="35">
        <v>1.655</v>
      </c>
      <c r="CP52" s="32">
        <v>2875.297</v>
      </c>
      <c r="CQ52" s="36">
        <f t="shared" si="32"/>
        <v>2876.9520000000002</v>
      </c>
      <c r="CR52" s="35">
        <v>691.34199999999998</v>
      </c>
      <c r="CS52" s="35">
        <v>21.513000000000204</v>
      </c>
      <c r="CT52" s="36">
        <f t="shared" si="33"/>
        <v>712.85500000000025</v>
      </c>
      <c r="CU52" s="35">
        <v>80.192000000000007</v>
      </c>
      <c r="CV52" s="35">
        <v>509.78000000000003</v>
      </c>
      <c r="CW52" s="70">
        <f t="shared" si="34"/>
        <v>4179.7790000000005</v>
      </c>
      <c r="CX52" s="35"/>
      <c r="CY52" s="71">
        <v>780.69100000000003</v>
      </c>
      <c r="CZ52" s="35"/>
      <c r="DA52" s="31">
        <v>175</v>
      </c>
      <c r="DB52" s="32">
        <v>190</v>
      </c>
      <c r="DC52" s="32">
        <v>150</v>
      </c>
      <c r="DD52" s="32">
        <v>125</v>
      </c>
      <c r="DE52" s="32">
        <v>75</v>
      </c>
      <c r="DF52" s="33">
        <v>0</v>
      </c>
      <c r="DG52" s="32">
        <f t="shared" si="49"/>
        <v>715</v>
      </c>
      <c r="DH52" s="72">
        <f t="shared" si="35"/>
        <v>0.17106167574888526</v>
      </c>
      <c r="DI52" s="35"/>
      <c r="DJ52" s="64" t="s">
        <v>234</v>
      </c>
      <c r="DK52" s="58">
        <v>19.5</v>
      </c>
      <c r="DL52" s="73">
        <v>1</v>
      </c>
      <c r="DM52" s="74" t="s">
        <v>155</v>
      </c>
      <c r="DN52" s="58"/>
      <c r="DO52" s="72" t="s">
        <v>228</v>
      </c>
      <c r="DP52" s="62"/>
      <c r="DQ52" s="31">
        <v>429.947</v>
      </c>
      <c r="DR52" s="32">
        <v>469.947</v>
      </c>
      <c r="DS52" s="33">
        <v>509.947</v>
      </c>
      <c r="DT52" s="32"/>
      <c r="DU52" s="64">
        <f t="shared" si="36"/>
        <v>2052.8130000000001</v>
      </c>
      <c r="DV52" s="32">
        <v>1941.8420000000001</v>
      </c>
      <c r="DW52" s="33">
        <v>2163.7840000000001</v>
      </c>
      <c r="DX52" s="32"/>
      <c r="DY52" s="31">
        <v>0.38600000000000001</v>
      </c>
      <c r="DZ52" s="32">
        <v>5.5469999999999997</v>
      </c>
      <c r="EA52" s="32">
        <v>290.483</v>
      </c>
      <c r="EB52" s="32">
        <v>8.0909999999999993</v>
      </c>
      <c r="EC52" s="32">
        <v>287.85000000000002</v>
      </c>
      <c r="ED52" s="32">
        <v>18.907</v>
      </c>
      <c r="EE52" s="32">
        <v>58.148999999999887</v>
      </c>
      <c r="EF52" s="32">
        <v>2399.8009999999999</v>
      </c>
      <c r="EG52" s="75">
        <f t="shared" si="50"/>
        <v>3069.2139999999999</v>
      </c>
      <c r="EH52" s="58"/>
      <c r="EI52" s="47">
        <f t="shared" si="55"/>
        <v>1.2576509816519799E-4</v>
      </c>
      <c r="EJ52" s="6">
        <f t="shared" si="55"/>
        <v>1.8073031075708634E-3</v>
      </c>
      <c r="EK52" s="6">
        <f t="shared" si="55"/>
        <v>9.4644101063008315E-2</v>
      </c>
      <c r="EL52" s="6">
        <f t="shared" si="55"/>
        <v>2.6361798167218054E-3</v>
      </c>
      <c r="EM52" s="6">
        <f t="shared" si="54"/>
        <v>9.3786226701689762E-2</v>
      </c>
      <c r="EN52" s="6">
        <f t="shared" si="54"/>
        <v>6.1602090958792705E-3</v>
      </c>
      <c r="EO52" s="6">
        <f t="shared" si="54"/>
        <v>1.894589298758571E-2</v>
      </c>
      <c r="EP52" s="6">
        <f t="shared" si="54"/>
        <v>0.78189432212937904</v>
      </c>
      <c r="EQ52" s="72">
        <f t="shared" si="52"/>
        <v>1</v>
      </c>
      <c r="ER52" s="58"/>
      <c r="ES52" s="34">
        <v>2.4860000000000002</v>
      </c>
      <c r="ET52" s="35">
        <v>37.33</v>
      </c>
      <c r="EU52" s="70">
        <f t="shared" si="38"/>
        <v>39.815999999999995</v>
      </c>
      <c r="EW52" s="34">
        <f>CD52</f>
        <v>14.407999999999999</v>
      </c>
      <c r="EX52" s="35">
        <f>CE52</f>
        <v>12.612</v>
      </c>
      <c r="EY52" s="70">
        <f t="shared" si="39"/>
        <v>27.02</v>
      </c>
      <c r="FA52" s="31">
        <f>FE52*E52</f>
        <v>2517.3200000000002</v>
      </c>
      <c r="FB52" s="32">
        <f>E52*FF52</f>
        <v>700.89599999999984</v>
      </c>
      <c r="FC52" s="33">
        <f t="shared" si="40"/>
        <v>3218.2159999999999</v>
      </c>
      <c r="FE52" s="47">
        <v>0.78220977087926979</v>
      </c>
      <c r="FF52" s="6">
        <v>0.21779022912073021</v>
      </c>
      <c r="FG52" s="40">
        <f t="shared" si="41"/>
        <v>1</v>
      </c>
      <c r="FH52" s="58"/>
      <c r="FI52" s="64">
        <f t="shared" si="42"/>
        <v>488.40549999999996</v>
      </c>
      <c r="FJ52" s="32">
        <v>467.03099999999995</v>
      </c>
      <c r="FK52" s="33">
        <f>CV52</f>
        <v>509.78000000000003</v>
      </c>
      <c r="FM52" s="64">
        <f t="shared" si="43"/>
        <v>3103.4209999999998</v>
      </c>
      <c r="FN52" s="32">
        <v>2988.6259999999997</v>
      </c>
      <c r="FO52" s="33">
        <f>CC52</f>
        <v>3218.2159999999999</v>
      </c>
      <c r="FQ52" s="64">
        <f t="shared" si="44"/>
        <v>1026.3495</v>
      </c>
      <c r="FR52" s="32">
        <v>968.04</v>
      </c>
      <c r="FS52" s="33">
        <v>1084.6590000000001</v>
      </c>
      <c r="FU52" s="64">
        <f t="shared" si="45"/>
        <v>4129.7704999999996</v>
      </c>
      <c r="FV52" s="58">
        <f t="shared" si="53"/>
        <v>3956.6659999999997</v>
      </c>
      <c r="FW52" s="73">
        <f t="shared" si="53"/>
        <v>4302.875</v>
      </c>
      <c r="FY52" s="64">
        <f t="shared" si="47"/>
        <v>2729.8024999999998</v>
      </c>
      <c r="FZ52" s="32">
        <v>2584.308</v>
      </c>
      <c r="GA52" s="33">
        <f>G52</f>
        <v>2875.297</v>
      </c>
      <c r="GB52" s="32"/>
      <c r="GC52" s="64">
        <f t="shared" si="48"/>
        <v>4029.9905000000003</v>
      </c>
      <c r="GD52" s="32">
        <v>3880.2020000000002</v>
      </c>
      <c r="GE52" s="33">
        <f>C52</f>
        <v>4179.7790000000005</v>
      </c>
      <c r="GF52" s="32"/>
      <c r="GG52" s="76">
        <f>DW52/C52</f>
        <v>0.51767904475332305</v>
      </c>
      <c r="GH52" s="66"/>
    </row>
    <row r="53" spans="1:190" x14ac:dyDescent="0.2">
      <c r="A53" s="1"/>
      <c r="B53" s="77" t="s">
        <v>206</v>
      </c>
      <c r="C53" s="31">
        <v>4479.8789999999999</v>
      </c>
      <c r="D53" s="32">
        <v>4283.3989999999994</v>
      </c>
      <c r="E53" s="32">
        <v>3876.8229999999999</v>
      </c>
      <c r="F53" s="32">
        <v>1585.9459999999999</v>
      </c>
      <c r="G53" s="32">
        <v>3120.6</v>
      </c>
      <c r="H53" s="32">
        <f t="shared" si="0"/>
        <v>6065.8249999999998</v>
      </c>
      <c r="I53" s="33">
        <f t="shared" si="1"/>
        <v>5462.7690000000002</v>
      </c>
      <c r="J53" s="32"/>
      <c r="K53" s="34">
        <v>35.704999999999998</v>
      </c>
      <c r="L53" s="35">
        <v>16.933</v>
      </c>
      <c r="M53" s="35">
        <v>0.13100000000000001</v>
      </c>
      <c r="N53" s="36">
        <f t="shared" si="2"/>
        <v>52.768999999999998</v>
      </c>
      <c r="O53" s="35">
        <v>29.32</v>
      </c>
      <c r="P53" s="36">
        <f t="shared" si="3"/>
        <v>23.448999999999998</v>
      </c>
      <c r="Q53" s="35">
        <v>-4.7210000000000001</v>
      </c>
      <c r="R53" s="36">
        <f t="shared" si="4"/>
        <v>28.169999999999998</v>
      </c>
      <c r="S53" s="35">
        <v>5.96</v>
      </c>
      <c r="T53" s="35">
        <v>4.9969999999999999</v>
      </c>
      <c r="U53" s="35">
        <v>-0.24</v>
      </c>
      <c r="V53" s="36">
        <f t="shared" si="5"/>
        <v>38.886999999999993</v>
      </c>
      <c r="W53" s="35">
        <v>8.2319999999999993</v>
      </c>
      <c r="X53" s="37">
        <f t="shared" si="6"/>
        <v>30.654999999999994</v>
      </c>
      <c r="Y53" s="35"/>
      <c r="Z53" s="38">
        <f t="shared" si="7"/>
        <v>1.6671339746775867E-2</v>
      </c>
      <c r="AA53" s="39">
        <f t="shared" si="8"/>
        <v>7.9063379339631926E-3</v>
      </c>
      <c r="AB53" s="6">
        <f t="shared" si="9"/>
        <v>0.46009478078021532</v>
      </c>
      <c r="AC53" s="6">
        <f t="shared" si="10"/>
        <v>0.49924228234773282</v>
      </c>
      <c r="AD53" s="6">
        <f t="shared" si="11"/>
        <v>0.55562925202296809</v>
      </c>
      <c r="AE53" s="39">
        <f t="shared" si="12"/>
        <v>1.3690062494761755E-2</v>
      </c>
      <c r="AF53" s="39">
        <f t="shared" si="13"/>
        <v>1.431339924205053E-2</v>
      </c>
      <c r="AG53" s="39">
        <f>X53/DU53*2</f>
        <v>2.801455788312112E-2</v>
      </c>
      <c r="AH53" s="39">
        <f>(P53+S53+T53)/DU53*2</f>
        <v>3.144246871722934E-2</v>
      </c>
      <c r="AI53" s="39">
        <f>R53/DU53*2</f>
        <v>2.5743601225494114E-2</v>
      </c>
      <c r="AJ53" s="40">
        <f>X53/FI53*2</f>
        <v>0.12279252349551116</v>
      </c>
      <c r="AK53" s="41"/>
      <c r="AL53" s="47">
        <f t="shared" si="14"/>
        <v>0.16100874914088315</v>
      </c>
      <c r="AM53" s="6">
        <f t="shared" si="15"/>
        <v>0.21174194993783557</v>
      </c>
      <c r="AN53" s="40">
        <f t="shared" si="16"/>
        <v>0.17956167297724213</v>
      </c>
      <c r="AO53" s="35"/>
      <c r="AP53" s="47">
        <f t="shared" si="17"/>
        <v>0.80493744491301256</v>
      </c>
      <c r="AQ53" s="6">
        <f t="shared" si="18"/>
        <v>0.79249690363439795</v>
      </c>
      <c r="AR53" s="6">
        <f t="shared" si="19"/>
        <v>8.1488808068253635E-2</v>
      </c>
      <c r="AS53" s="6">
        <f t="shared" si="20"/>
        <v>0.10090026985103839</v>
      </c>
      <c r="AT53" s="68">
        <v>1.7363999999999999</v>
      </c>
      <c r="AU53" s="69">
        <v>1.39</v>
      </c>
      <c r="AV53" s="35"/>
      <c r="AW53" s="47">
        <f>FK53/C53</f>
        <v>0.11551450385155491</v>
      </c>
      <c r="AX53" s="6">
        <v>9.9100000000000008E-2</v>
      </c>
      <c r="AY53" s="6">
        <f t="shared" si="21"/>
        <v>0.18498716842678062</v>
      </c>
      <c r="AZ53" s="6">
        <f t="shared" si="22"/>
        <v>0.19703108683708814</v>
      </c>
      <c r="BA53" s="40">
        <f t="shared" si="23"/>
        <v>0.21012230250046585</v>
      </c>
      <c r="BB53" s="6"/>
      <c r="BC53" s="47">
        <v>0.1704</v>
      </c>
      <c r="BD53" s="6">
        <v>0.18420000000000003</v>
      </c>
      <c r="BE53" s="40">
        <v>0.19879999999999998</v>
      </c>
      <c r="BF53" s="6"/>
      <c r="BG53" s="47">
        <v>3.1E-2</v>
      </c>
      <c r="BH53" s="40"/>
      <c r="BI53" s="6"/>
      <c r="BJ53" s="47">
        <f>AY53-(4.5%+2.5%+3%+1%+BG53)</f>
        <v>4.3987168426780604E-2</v>
      </c>
      <c r="BK53" s="40"/>
      <c r="BL53" s="6"/>
      <c r="BM53" s="47">
        <f>AZ53-(6%+2.5%+3%+1%+BG53)</f>
        <v>4.1031086837088171E-2</v>
      </c>
      <c r="BN53" s="40"/>
      <c r="BO53" s="6"/>
      <c r="BP53" s="47">
        <f>BA53-(8%+2.5%+3%+1%+BG53)</f>
        <v>3.4122302500465829E-2</v>
      </c>
      <c r="BQ53" s="40"/>
      <c r="BR53" s="35"/>
      <c r="BS53" s="38">
        <f>Q53/FM53*2</f>
        <v>-2.6169594047013253E-3</v>
      </c>
      <c r="BT53" s="6">
        <f t="shared" si="24"/>
        <v>-0.13721443934197525</v>
      </c>
      <c r="BU53" s="39">
        <f>EU53/E53</f>
        <v>8.3462670335994193E-3</v>
      </c>
      <c r="BV53" s="6">
        <f t="shared" si="25"/>
        <v>6.1274769724881835E-2</v>
      </c>
      <c r="BW53" s="6">
        <f t="shared" si="26"/>
        <v>0.73292564556081097</v>
      </c>
      <c r="BX53" s="40">
        <f t="shared" si="27"/>
        <v>0.81046242299463866</v>
      </c>
      <c r="BY53" s="35"/>
      <c r="BZ53" s="34">
        <v>3.7559999999999998</v>
      </c>
      <c r="CA53" s="35">
        <v>221.62200000000001</v>
      </c>
      <c r="CB53" s="36">
        <f t="shared" si="28"/>
        <v>225.37800000000001</v>
      </c>
      <c r="CC53" s="32">
        <v>3876.8229999999999</v>
      </c>
      <c r="CD53" s="35">
        <v>5.9969999999999999</v>
      </c>
      <c r="CE53" s="35">
        <v>4.5760000000000005</v>
      </c>
      <c r="CF53" s="36">
        <f t="shared" si="29"/>
        <v>3866.25</v>
      </c>
      <c r="CG53" s="35">
        <v>221.88300000000001</v>
      </c>
      <c r="CH53" s="35">
        <v>121.337</v>
      </c>
      <c r="CI53" s="36">
        <f t="shared" si="30"/>
        <v>343.22</v>
      </c>
      <c r="CJ53" s="35">
        <v>0</v>
      </c>
      <c r="CK53" s="35">
        <v>0</v>
      </c>
      <c r="CL53" s="35">
        <v>36.521000000000001</v>
      </c>
      <c r="CM53" s="35">
        <v>8.5100000000001756</v>
      </c>
      <c r="CN53" s="36">
        <f t="shared" si="31"/>
        <v>4479.8789999999999</v>
      </c>
      <c r="CO53" s="35">
        <v>131.011</v>
      </c>
      <c r="CP53" s="32">
        <v>3120.6</v>
      </c>
      <c r="CQ53" s="36">
        <f t="shared" si="32"/>
        <v>3251.6109999999999</v>
      </c>
      <c r="CR53" s="35">
        <v>625.84500000000003</v>
      </c>
      <c r="CS53" s="35">
        <v>24.706999999999994</v>
      </c>
      <c r="CT53" s="36">
        <f t="shared" si="33"/>
        <v>650.55200000000002</v>
      </c>
      <c r="CU53" s="35">
        <v>60.224999999999994</v>
      </c>
      <c r="CV53" s="35">
        <v>517.49099999999999</v>
      </c>
      <c r="CW53" s="70">
        <f t="shared" si="34"/>
        <v>4479.8789999999999</v>
      </c>
      <c r="CX53" s="35"/>
      <c r="CY53" s="71">
        <v>452.02100000000002</v>
      </c>
      <c r="CZ53" s="35"/>
      <c r="DA53" s="31">
        <v>180</v>
      </c>
      <c r="DB53" s="32">
        <v>125</v>
      </c>
      <c r="DC53" s="32">
        <v>150</v>
      </c>
      <c r="DD53" s="32">
        <v>280</v>
      </c>
      <c r="DE53" s="32">
        <v>0</v>
      </c>
      <c r="DF53" s="33">
        <v>0</v>
      </c>
      <c r="DG53" s="32">
        <f t="shared" si="49"/>
        <v>735</v>
      </c>
      <c r="DH53" s="72">
        <f t="shared" si="35"/>
        <v>0.16406693127202765</v>
      </c>
      <c r="DI53" s="35"/>
      <c r="DJ53" s="64" t="s">
        <v>225</v>
      </c>
      <c r="DK53" s="58">
        <v>27</v>
      </c>
      <c r="DL53" s="73">
        <v>3</v>
      </c>
      <c r="DM53" s="74" t="s">
        <v>155</v>
      </c>
      <c r="DN53" s="61" t="s">
        <v>156</v>
      </c>
      <c r="DO53" s="72">
        <v>0.30825481588879777</v>
      </c>
      <c r="DP53" s="62"/>
      <c r="DQ53" s="31">
        <v>423.91899999999998</v>
      </c>
      <c r="DR53" s="32">
        <v>451.51900000000001</v>
      </c>
      <c r="DS53" s="33">
        <v>481.51900000000001</v>
      </c>
      <c r="DT53" s="32"/>
      <c r="DU53" s="64">
        <f t="shared" si="36"/>
        <v>2188.5050000000001</v>
      </c>
      <c r="DV53" s="32">
        <v>2085.3969999999999</v>
      </c>
      <c r="DW53" s="33">
        <v>2291.6129999999998</v>
      </c>
      <c r="DX53" s="32"/>
      <c r="DY53" s="31">
        <v>81.525999999999996</v>
      </c>
      <c r="DZ53" s="32">
        <v>75.91</v>
      </c>
      <c r="EA53" s="32">
        <v>310.03199999999998</v>
      </c>
      <c r="EB53" s="32">
        <v>20.396000000000001</v>
      </c>
      <c r="EC53" s="32">
        <v>380.08699999999999</v>
      </c>
      <c r="ED53" s="32">
        <v>15.329000000000001</v>
      </c>
      <c r="EE53" s="32">
        <v>44.276999999999589</v>
      </c>
      <c r="EF53" s="32">
        <v>2771.28</v>
      </c>
      <c r="EG53" s="75">
        <f t="shared" si="50"/>
        <v>3698.8369999999995</v>
      </c>
      <c r="EH53" s="58"/>
      <c r="EI53" s="47">
        <f t="shared" si="55"/>
        <v>2.204098207085092E-2</v>
      </c>
      <c r="EJ53" s="6">
        <f t="shared" si="55"/>
        <v>2.0522666989651071E-2</v>
      </c>
      <c r="EK53" s="6">
        <f t="shared" si="55"/>
        <v>8.3818778713417225E-2</v>
      </c>
      <c r="EL53" s="6">
        <f t="shared" si="55"/>
        <v>5.5141656688305011E-3</v>
      </c>
      <c r="EM53" s="6">
        <f t="shared" si="54"/>
        <v>0.10275851571723761</v>
      </c>
      <c r="EN53" s="6">
        <f t="shared" si="54"/>
        <v>4.1442756196069207E-3</v>
      </c>
      <c r="EO53" s="6">
        <f t="shared" si="54"/>
        <v>1.1970519382173261E-2</v>
      </c>
      <c r="EP53" s="6">
        <f t="shared" si="54"/>
        <v>0.74923009583823252</v>
      </c>
      <c r="EQ53" s="72">
        <f t="shared" si="52"/>
        <v>1</v>
      </c>
      <c r="ER53" s="58"/>
      <c r="ES53" s="34">
        <v>15.422000000000001</v>
      </c>
      <c r="ET53" s="35">
        <v>16.935000000000002</v>
      </c>
      <c r="EU53" s="70">
        <f t="shared" si="38"/>
        <v>32.356999999999999</v>
      </c>
      <c r="EW53" s="34">
        <f>CD53</f>
        <v>5.9969999999999999</v>
      </c>
      <c r="EX53" s="35">
        <f>CE53</f>
        <v>4.5760000000000005</v>
      </c>
      <c r="EY53" s="70">
        <f t="shared" si="39"/>
        <v>10.573</v>
      </c>
      <c r="FA53" s="31">
        <f>FE53*E53</f>
        <v>2841.4229999999998</v>
      </c>
      <c r="FB53" s="32">
        <f>E53*FF53</f>
        <v>1035.4000000000001</v>
      </c>
      <c r="FC53" s="33">
        <f t="shared" si="40"/>
        <v>3876.8229999999999</v>
      </c>
      <c r="FE53" s="47">
        <v>0.73292564556081097</v>
      </c>
      <c r="FF53" s="6">
        <v>0.26707435443918903</v>
      </c>
      <c r="FG53" s="40">
        <f t="shared" si="41"/>
        <v>1</v>
      </c>
      <c r="FH53" s="58"/>
      <c r="FI53" s="64">
        <f t="shared" si="42"/>
        <v>499.29750000000001</v>
      </c>
      <c r="FJ53" s="32">
        <v>481.10399999999998</v>
      </c>
      <c r="FK53" s="33">
        <f>CV53</f>
        <v>517.49099999999999</v>
      </c>
      <c r="FM53" s="64">
        <f t="shared" si="43"/>
        <v>3608.0039999999999</v>
      </c>
      <c r="FN53" s="32">
        <v>3339.1849999999999</v>
      </c>
      <c r="FO53" s="33">
        <f>CC53</f>
        <v>3876.8229999999999</v>
      </c>
      <c r="FQ53" s="64">
        <f t="shared" si="44"/>
        <v>1377.4780000000001</v>
      </c>
      <c r="FR53" s="32">
        <v>1169.01</v>
      </c>
      <c r="FS53" s="33">
        <v>1585.9459999999999</v>
      </c>
      <c r="FU53" s="64">
        <f t="shared" si="45"/>
        <v>4985.482</v>
      </c>
      <c r="FV53" s="58">
        <f t="shared" si="53"/>
        <v>4508.1949999999997</v>
      </c>
      <c r="FW53" s="73">
        <f t="shared" si="53"/>
        <v>5462.7690000000002</v>
      </c>
      <c r="FY53" s="64">
        <f t="shared" si="47"/>
        <v>2883.0794999999998</v>
      </c>
      <c r="FZ53" s="32">
        <v>2645.5590000000002</v>
      </c>
      <c r="GA53" s="33">
        <f>G53</f>
        <v>3120.6</v>
      </c>
      <c r="GB53" s="32"/>
      <c r="GC53" s="64">
        <f t="shared" si="48"/>
        <v>4283.3989999999994</v>
      </c>
      <c r="GD53" s="32">
        <v>4086.9189999999999</v>
      </c>
      <c r="GE53" s="33">
        <f>C53</f>
        <v>4479.8789999999999</v>
      </c>
      <c r="GF53" s="32"/>
      <c r="GG53" s="76">
        <f>DW53/C53</f>
        <v>0.51153457492936749</v>
      </c>
      <c r="GH53" s="66"/>
    </row>
    <row r="54" spans="1:190" x14ac:dyDescent="0.2">
      <c r="A54" s="1"/>
      <c r="B54" s="77" t="s">
        <v>207</v>
      </c>
      <c r="C54" s="31">
        <v>3635.6309999999999</v>
      </c>
      <c r="D54" s="32">
        <v>3491.4369999999999</v>
      </c>
      <c r="E54" s="32">
        <v>2495.7460000000001</v>
      </c>
      <c r="F54" s="32">
        <v>702.43600000000004</v>
      </c>
      <c r="G54" s="32">
        <v>2959.5210000000002</v>
      </c>
      <c r="H54" s="32">
        <f t="shared" si="0"/>
        <v>4338.067</v>
      </c>
      <c r="I54" s="33">
        <f t="shared" si="1"/>
        <v>3198.1820000000002</v>
      </c>
      <c r="J54" s="32"/>
      <c r="K54" s="34">
        <v>27.405000000000001</v>
      </c>
      <c r="L54" s="35">
        <v>8.5619999999999994</v>
      </c>
      <c r="M54" s="35">
        <v>0.06</v>
      </c>
      <c r="N54" s="36">
        <f t="shared" si="2"/>
        <v>36.027000000000001</v>
      </c>
      <c r="O54" s="35">
        <v>23.895</v>
      </c>
      <c r="P54" s="36">
        <f t="shared" si="3"/>
        <v>12.132000000000001</v>
      </c>
      <c r="Q54" s="35">
        <v>2.35</v>
      </c>
      <c r="R54" s="36">
        <f t="shared" si="4"/>
        <v>9.7820000000000018</v>
      </c>
      <c r="S54" s="35">
        <v>8.6159999999999997</v>
      </c>
      <c r="T54" s="35">
        <v>1.508</v>
      </c>
      <c r="U54" s="35">
        <v>-0.86399999999999999</v>
      </c>
      <c r="V54" s="36">
        <f t="shared" si="5"/>
        <v>19.042000000000002</v>
      </c>
      <c r="W54" s="35">
        <v>2.5680000000000001</v>
      </c>
      <c r="X54" s="37">
        <f t="shared" si="6"/>
        <v>16.474</v>
      </c>
      <c r="Y54" s="35"/>
      <c r="Z54" s="38">
        <f t="shared" si="7"/>
        <v>1.5698407274712389E-2</v>
      </c>
      <c r="AA54" s="39">
        <f t="shared" si="8"/>
        <v>4.9045708113879755E-3</v>
      </c>
      <c r="AB54" s="6">
        <f t="shared" si="9"/>
        <v>0.51775692834391451</v>
      </c>
      <c r="AC54" s="6">
        <f t="shared" si="10"/>
        <v>0.53524628721188094</v>
      </c>
      <c r="AD54" s="6">
        <f t="shared" si="11"/>
        <v>0.66325256057956528</v>
      </c>
      <c r="AE54" s="39">
        <f t="shared" si="12"/>
        <v>1.3687773830660556E-2</v>
      </c>
      <c r="AF54" s="39">
        <f t="shared" si="13"/>
        <v>9.4368020960996866E-3</v>
      </c>
      <c r="AG54" s="39">
        <f>X54/DU54*2</f>
        <v>2.0559296735771729E-2</v>
      </c>
      <c r="AH54" s="39">
        <f>(P54+S54+T54)/DU54*2</f>
        <v>2.777514314382273E-2</v>
      </c>
      <c r="AI54" s="39">
        <f>R54/DU54*2</f>
        <v>1.2207784428148544E-2</v>
      </c>
      <c r="AJ54" s="40">
        <f>X54/FI54*2</f>
        <v>8.0730069549685091E-2</v>
      </c>
      <c r="AK54" s="41"/>
      <c r="AL54" s="47">
        <f t="shared" si="14"/>
        <v>1.1500094635139993E-2</v>
      </c>
      <c r="AM54" s="6">
        <f t="shared" si="15"/>
        <v>2.844825701125115E-2</v>
      </c>
      <c r="AN54" s="40">
        <f t="shared" si="16"/>
        <v>9.1616576962572235E-2</v>
      </c>
      <c r="AO54" s="35"/>
      <c r="AP54" s="47">
        <f t="shared" si="17"/>
        <v>1.1858262018650936</v>
      </c>
      <c r="AQ54" s="6">
        <f t="shared" si="18"/>
        <v>0.92769602004147722</v>
      </c>
      <c r="AR54" s="6">
        <f t="shared" si="19"/>
        <v>-0.21500724358440118</v>
      </c>
      <c r="AS54" s="6">
        <f t="shared" si="20"/>
        <v>0.27845235118745548</v>
      </c>
      <c r="AT54" s="68">
        <v>2.58</v>
      </c>
      <c r="AU54" s="69">
        <v>1.5</v>
      </c>
      <c r="AV54" s="35"/>
      <c r="AW54" s="47">
        <f>FK54/C54</f>
        <v>0.11646066391226173</v>
      </c>
      <c r="AX54" s="6">
        <v>0.1011</v>
      </c>
      <c r="AY54" s="6">
        <f t="shared" si="21"/>
        <v>0.20153101224734465</v>
      </c>
      <c r="AZ54" s="6">
        <f t="shared" si="22"/>
        <v>0.22579999999999997</v>
      </c>
      <c r="BA54" s="40">
        <f t="shared" si="23"/>
        <v>0.25009999999999999</v>
      </c>
      <c r="BB54" s="6"/>
      <c r="BC54" s="47">
        <v>0.20180000000000001</v>
      </c>
      <c r="BD54" s="6">
        <v>0.2243</v>
      </c>
      <c r="BE54" s="40">
        <v>0.24760000000000001</v>
      </c>
      <c r="BF54" s="6"/>
      <c r="BG54" s="47">
        <v>0.03</v>
      </c>
      <c r="BH54" s="40"/>
      <c r="BI54" s="6"/>
      <c r="BJ54" s="47">
        <f>AY54-(4.5%+2.5%+3%+1%+BG54)</f>
        <v>6.1531012247344641E-2</v>
      </c>
      <c r="BK54" s="40"/>
      <c r="BL54" s="6"/>
      <c r="BM54" s="47">
        <f>AZ54-(6%+2.5%+3%+1%+BG54)</f>
        <v>7.0800000000000002E-2</v>
      </c>
      <c r="BN54" s="40"/>
      <c r="BO54" s="6"/>
      <c r="BP54" s="47">
        <f>BA54-(8%+2.5%+3%+1%+BG54)</f>
        <v>7.5099999999999972E-2</v>
      </c>
      <c r="BQ54" s="40"/>
      <c r="BR54" s="35"/>
      <c r="BS54" s="38">
        <f>Q54/FM54*2</f>
        <v>1.8939710669726303E-3</v>
      </c>
      <c r="BT54" s="6">
        <f t="shared" si="24"/>
        <v>0.10558950395398994</v>
      </c>
      <c r="BU54" s="39">
        <f>EU54/E54</f>
        <v>4.5805943393278006E-3</v>
      </c>
      <c r="BV54" s="6">
        <f t="shared" si="25"/>
        <v>2.6150369197829648E-2</v>
      </c>
      <c r="BW54" s="6">
        <f t="shared" si="26"/>
        <v>0.74027685509663232</v>
      </c>
      <c r="BX54" s="40">
        <f t="shared" si="27"/>
        <v>0.79732141572931114</v>
      </c>
      <c r="BY54" s="35"/>
      <c r="BZ54" s="34">
        <v>5.0780000000000003</v>
      </c>
      <c r="CA54" s="35">
        <v>609.04300000000001</v>
      </c>
      <c r="CB54" s="36">
        <f t="shared" si="28"/>
        <v>614.12099999999998</v>
      </c>
      <c r="CC54" s="32">
        <v>2495.7460000000001</v>
      </c>
      <c r="CD54" s="35">
        <v>4.4969999999999999</v>
      </c>
      <c r="CE54" s="35">
        <v>9.2590000000000003</v>
      </c>
      <c r="CF54" s="36">
        <f t="shared" si="29"/>
        <v>2481.9900000000002</v>
      </c>
      <c r="CG54" s="35">
        <v>395.887</v>
      </c>
      <c r="CH54" s="35">
        <v>125.357</v>
      </c>
      <c r="CI54" s="36">
        <f t="shared" si="30"/>
        <v>521.24400000000003</v>
      </c>
      <c r="CJ54" s="35">
        <v>0</v>
      </c>
      <c r="CK54" s="35">
        <v>0</v>
      </c>
      <c r="CL54" s="35">
        <v>14.377000000000001</v>
      </c>
      <c r="CM54" s="35">
        <v>3.8989999999994982</v>
      </c>
      <c r="CN54" s="36">
        <f t="shared" si="31"/>
        <v>3635.6309999999999</v>
      </c>
      <c r="CO54" s="35">
        <v>0</v>
      </c>
      <c r="CP54" s="32">
        <v>2959.5210000000002</v>
      </c>
      <c r="CQ54" s="36">
        <f t="shared" si="32"/>
        <v>2959.5210000000002</v>
      </c>
      <c r="CR54" s="35">
        <v>150.20699999999999</v>
      </c>
      <c r="CS54" s="35">
        <v>22.038999999999646</v>
      </c>
      <c r="CT54" s="36">
        <f t="shared" si="33"/>
        <v>172.24599999999964</v>
      </c>
      <c r="CU54" s="35">
        <v>80.456000000000003</v>
      </c>
      <c r="CV54" s="35">
        <v>423.40800000000002</v>
      </c>
      <c r="CW54" s="70">
        <f t="shared" si="34"/>
        <v>3635.6309999999999</v>
      </c>
      <c r="CX54" s="35"/>
      <c r="CY54" s="71">
        <v>1012.35</v>
      </c>
      <c r="CZ54" s="35"/>
      <c r="DA54" s="31">
        <v>50</v>
      </c>
      <c r="DB54" s="32">
        <v>90</v>
      </c>
      <c r="DC54" s="32">
        <v>90</v>
      </c>
      <c r="DD54" s="32">
        <v>0</v>
      </c>
      <c r="DE54" s="32">
        <v>0</v>
      </c>
      <c r="DF54" s="33">
        <v>0</v>
      </c>
      <c r="DG54" s="32">
        <f t="shared" si="49"/>
        <v>230</v>
      </c>
      <c r="DH54" s="72">
        <f t="shared" si="35"/>
        <v>6.3262745861722494E-2</v>
      </c>
      <c r="DI54" s="35"/>
      <c r="DJ54" s="64" t="s">
        <v>226</v>
      </c>
      <c r="DK54" s="58">
        <v>31</v>
      </c>
      <c r="DL54" s="73">
        <v>4</v>
      </c>
      <c r="DM54" s="74" t="s">
        <v>155</v>
      </c>
      <c r="DN54" s="58"/>
      <c r="DO54" s="72" t="s">
        <v>228</v>
      </c>
      <c r="DP54" s="62"/>
      <c r="DQ54" s="31">
        <v>332.16220519999996</v>
      </c>
      <c r="DR54" s="32">
        <v>372.16220519999996</v>
      </c>
      <c r="DS54" s="33">
        <v>412.21331939999999</v>
      </c>
      <c r="DT54" s="32"/>
      <c r="DU54" s="64">
        <f t="shared" si="36"/>
        <v>1602.5839999999998</v>
      </c>
      <c r="DV54" s="32">
        <v>1556.9739999999999</v>
      </c>
      <c r="DW54" s="33">
        <v>1648.194</v>
      </c>
      <c r="DX54" s="32"/>
      <c r="DY54" s="31">
        <v>25.314</v>
      </c>
      <c r="DZ54" s="32">
        <v>64.194999999999993</v>
      </c>
      <c r="EA54" s="32">
        <v>115.57899999999999</v>
      </c>
      <c r="EB54" s="32">
        <v>83.754000000000005</v>
      </c>
      <c r="EC54" s="32">
        <v>243.64699999999999</v>
      </c>
      <c r="ED54" s="32">
        <v>32.662999999999997</v>
      </c>
      <c r="EE54" s="32">
        <v>53.733000000000217</v>
      </c>
      <c r="EF54" s="32">
        <v>1851.8969999999999</v>
      </c>
      <c r="EG54" s="75">
        <f t="shared" si="50"/>
        <v>2470.7820000000002</v>
      </c>
      <c r="EH54" s="58"/>
      <c r="EI54" s="47">
        <f t="shared" si="55"/>
        <v>1.0245339329815419E-2</v>
      </c>
      <c r="EJ54" s="6">
        <f t="shared" si="55"/>
        <v>2.5981652772280189E-2</v>
      </c>
      <c r="EK54" s="6">
        <f t="shared" si="55"/>
        <v>4.6778307434650238E-2</v>
      </c>
      <c r="EL54" s="6">
        <f t="shared" si="55"/>
        <v>3.3897770017751468E-2</v>
      </c>
      <c r="EM54" s="6">
        <f t="shared" si="54"/>
        <v>9.8611289866932808E-2</v>
      </c>
      <c r="EN54" s="6">
        <f t="shared" si="54"/>
        <v>1.3219701292950975E-2</v>
      </c>
      <c r="EO54" s="6">
        <f t="shared" si="54"/>
        <v>2.1747365813738408E-2</v>
      </c>
      <c r="EP54" s="6">
        <f t="shared" si="54"/>
        <v>0.74951857347188044</v>
      </c>
      <c r="EQ54" s="72">
        <f t="shared" si="52"/>
        <v>1</v>
      </c>
      <c r="ER54" s="58"/>
      <c r="ES54" s="34">
        <v>3.1640000000000001</v>
      </c>
      <c r="ET54" s="35">
        <v>8.2680000000000007</v>
      </c>
      <c r="EU54" s="70">
        <f t="shared" si="38"/>
        <v>11.432</v>
      </c>
      <c r="EW54" s="34">
        <f>CD54</f>
        <v>4.4969999999999999</v>
      </c>
      <c r="EX54" s="35">
        <f>CE54</f>
        <v>9.2590000000000003</v>
      </c>
      <c r="EY54" s="70">
        <f t="shared" si="39"/>
        <v>13.756</v>
      </c>
      <c r="FA54" s="31">
        <f>FE54*E54</f>
        <v>1847.5429999999999</v>
      </c>
      <c r="FB54" s="32">
        <f>E54*FF54</f>
        <v>648.20300000000032</v>
      </c>
      <c r="FC54" s="33">
        <f t="shared" si="40"/>
        <v>2495.7460000000001</v>
      </c>
      <c r="FE54" s="47">
        <v>0.74027685509663232</v>
      </c>
      <c r="FF54" s="6">
        <v>0.25972314490336768</v>
      </c>
      <c r="FG54" s="40">
        <f t="shared" si="41"/>
        <v>1</v>
      </c>
      <c r="FH54" s="58"/>
      <c r="FI54" s="64">
        <f t="shared" si="42"/>
        <v>408.12549999999999</v>
      </c>
      <c r="FJ54" s="32">
        <v>392.84300000000002</v>
      </c>
      <c r="FK54" s="33">
        <f>CV54</f>
        <v>423.40800000000002</v>
      </c>
      <c r="FM54" s="64">
        <f t="shared" si="43"/>
        <v>2481.5585000000001</v>
      </c>
      <c r="FN54" s="32">
        <v>2467.3710000000001</v>
      </c>
      <c r="FO54" s="33">
        <f>CC54</f>
        <v>2495.7460000000001</v>
      </c>
      <c r="FQ54" s="64">
        <f t="shared" si="44"/>
        <v>672.39049999999997</v>
      </c>
      <c r="FR54" s="32">
        <v>642.34500000000003</v>
      </c>
      <c r="FS54" s="33">
        <v>702.43600000000004</v>
      </c>
      <c r="FU54" s="64">
        <f t="shared" si="45"/>
        <v>3153.9490000000005</v>
      </c>
      <c r="FV54" s="58">
        <f t="shared" si="53"/>
        <v>3109.7160000000003</v>
      </c>
      <c r="FW54" s="73">
        <f t="shared" si="53"/>
        <v>3198.1820000000002</v>
      </c>
      <c r="FY54" s="64">
        <f t="shared" si="47"/>
        <v>2835.3285000000001</v>
      </c>
      <c r="FZ54" s="32">
        <v>2711.136</v>
      </c>
      <c r="GA54" s="33">
        <f>G54</f>
        <v>2959.5210000000002</v>
      </c>
      <c r="GB54" s="32"/>
      <c r="GC54" s="64">
        <f t="shared" si="48"/>
        <v>3491.4369999999999</v>
      </c>
      <c r="GD54" s="32">
        <v>3347.2429999999999</v>
      </c>
      <c r="GE54" s="33">
        <f>C54</f>
        <v>3635.6309999999999</v>
      </c>
      <c r="GF54" s="32"/>
      <c r="GG54" s="76">
        <f>DW54/C54</f>
        <v>0.45334468762093844</v>
      </c>
      <c r="GH54" s="66"/>
    </row>
    <row r="55" spans="1:190" x14ac:dyDescent="0.2">
      <c r="A55" s="1"/>
      <c r="B55" s="77" t="s">
        <v>208</v>
      </c>
      <c r="C55" s="31">
        <v>4804.4110000000001</v>
      </c>
      <c r="D55" s="32">
        <v>4601.7890000000007</v>
      </c>
      <c r="E55" s="32">
        <v>3820.3119999999999</v>
      </c>
      <c r="F55" s="32">
        <v>596.28499999999997</v>
      </c>
      <c r="G55" s="32">
        <v>3822.2359999999999</v>
      </c>
      <c r="H55" s="32">
        <f t="shared" si="0"/>
        <v>5400.6959999999999</v>
      </c>
      <c r="I55" s="33">
        <f t="shared" si="1"/>
        <v>4416.5969999999998</v>
      </c>
      <c r="J55" s="32"/>
      <c r="K55" s="34">
        <v>42.72</v>
      </c>
      <c r="L55" s="35">
        <v>10.91</v>
      </c>
      <c r="M55" s="35">
        <v>0.247</v>
      </c>
      <c r="N55" s="36">
        <f t="shared" si="2"/>
        <v>53.876999999999995</v>
      </c>
      <c r="O55" s="35">
        <v>30.114000000000001</v>
      </c>
      <c r="P55" s="36">
        <f t="shared" si="3"/>
        <v>23.762999999999995</v>
      </c>
      <c r="Q55" s="35">
        <v>0.33000000000000007</v>
      </c>
      <c r="R55" s="36">
        <f t="shared" si="4"/>
        <v>23.432999999999993</v>
      </c>
      <c r="S55" s="35">
        <v>5.45</v>
      </c>
      <c r="T55" s="35">
        <v>0.247</v>
      </c>
      <c r="U55" s="35">
        <v>0</v>
      </c>
      <c r="V55" s="36">
        <f t="shared" si="5"/>
        <v>29.129999999999992</v>
      </c>
      <c r="W55" s="35">
        <v>7.282</v>
      </c>
      <c r="X55" s="37">
        <f t="shared" si="6"/>
        <v>21.847999999999992</v>
      </c>
      <c r="Y55" s="35"/>
      <c r="Z55" s="38">
        <f t="shared" si="7"/>
        <v>1.8566692214701714E-2</v>
      </c>
      <c r="AA55" s="39">
        <f t="shared" si="8"/>
        <v>4.7416341774905359E-3</v>
      </c>
      <c r="AB55" s="6">
        <f t="shared" si="9"/>
        <v>0.50548897169906337</v>
      </c>
      <c r="AC55" s="6">
        <f t="shared" si="10"/>
        <v>0.50759350717211393</v>
      </c>
      <c r="AD55" s="6">
        <f t="shared" si="11"/>
        <v>0.55893980733893878</v>
      </c>
      <c r="AE55" s="39">
        <f t="shared" si="12"/>
        <v>1.3087953402470211E-2</v>
      </c>
      <c r="AF55" s="39">
        <f t="shared" si="13"/>
        <v>9.4954375352716038E-3</v>
      </c>
      <c r="AG55" s="39">
        <f>X55/DU55*2</f>
        <v>1.8856354504297866E-2</v>
      </c>
      <c r="AH55" s="39">
        <f>(P55+S55+T55)/DU55*2</f>
        <v>2.5426043742979458E-2</v>
      </c>
      <c r="AI55" s="39">
        <f>R55/DU55*2</f>
        <v>2.0224320537312882E-2</v>
      </c>
      <c r="AJ55" s="40">
        <f>X55/FI55*2</f>
        <v>8.2931842574500744E-2</v>
      </c>
      <c r="AK55" s="41"/>
      <c r="AL55" s="47">
        <f t="shared" si="14"/>
        <v>7.8047966959117282E-2</v>
      </c>
      <c r="AM55" s="6">
        <f t="shared" si="15"/>
        <v>7.6580709481941053E-2</v>
      </c>
      <c r="AN55" s="40">
        <f t="shared" si="16"/>
        <v>0.10762192144599769</v>
      </c>
      <c r="AO55" s="35"/>
      <c r="AP55" s="47">
        <f t="shared" si="17"/>
        <v>1.0005036237877953</v>
      </c>
      <c r="AQ55" s="6">
        <f t="shared" si="18"/>
        <v>0.90605853080136189</v>
      </c>
      <c r="AR55" s="6">
        <f t="shared" si="19"/>
        <v>-9.7276024053728954E-2</v>
      </c>
      <c r="AS55" s="6">
        <f t="shared" si="20"/>
        <v>0.17976168150476715</v>
      </c>
      <c r="AT55" s="68">
        <v>2.0299999999999998</v>
      </c>
      <c r="AU55" s="69">
        <v>1.51</v>
      </c>
      <c r="AV55" s="35"/>
      <c r="AW55" s="47">
        <f>FK55/C55</f>
        <v>0.11647941860094817</v>
      </c>
      <c r="AX55" s="6">
        <v>0.1043</v>
      </c>
      <c r="AY55" s="6">
        <f t="shared" si="21"/>
        <v>0.20000854128027759</v>
      </c>
      <c r="AZ55" s="6">
        <f t="shared" si="22"/>
        <v>0.2104</v>
      </c>
      <c r="BA55" s="40">
        <f t="shared" si="23"/>
        <v>0.2271</v>
      </c>
      <c r="BB55" s="6"/>
      <c r="BC55" s="47">
        <v>0.1946</v>
      </c>
      <c r="BD55" s="6">
        <v>0.20559999999999998</v>
      </c>
      <c r="BE55" s="40">
        <v>0.22270000000000001</v>
      </c>
      <c r="BF55" s="6"/>
      <c r="BG55" s="47">
        <v>2.8000000000000001E-2</v>
      </c>
      <c r="BH55" s="40"/>
      <c r="BI55" s="6"/>
      <c r="BJ55" s="47">
        <f>AY55-(4.5%+2.5%+3%+1%+BG55)</f>
        <v>6.2008541280277579E-2</v>
      </c>
      <c r="BK55" s="40"/>
      <c r="BL55" s="6"/>
      <c r="BM55" s="47">
        <f>AZ55-(6%+2.5%+3%+1%+BG55)</f>
        <v>5.7400000000000007E-2</v>
      </c>
      <c r="BN55" s="40"/>
      <c r="BO55" s="6"/>
      <c r="BP55" s="47">
        <f>BA55-(8%+2.5%+3%+1%+BG55)</f>
        <v>5.4099999999999981E-2</v>
      </c>
      <c r="BQ55" s="40"/>
      <c r="BR55" s="35"/>
      <c r="BS55" s="38">
        <f>Q55/FM55*2</f>
        <v>1.7924936071122893E-4</v>
      </c>
      <c r="BT55" s="6">
        <f t="shared" si="24"/>
        <v>1.1201629327902245E-2</v>
      </c>
      <c r="BU55" s="39">
        <f>EU55/E55</f>
        <v>9.9235350411170618E-3</v>
      </c>
      <c r="BV55" s="6">
        <f t="shared" si="25"/>
        <v>6.6197192935892921E-2</v>
      </c>
      <c r="BW55" s="6">
        <f t="shared" si="26"/>
        <v>0.78283318221129583</v>
      </c>
      <c r="BX55" s="40">
        <f t="shared" si="27"/>
        <v>0.81215288603420233</v>
      </c>
      <c r="BY55" s="35"/>
      <c r="BZ55" s="34">
        <v>6.9189999999999996</v>
      </c>
      <c r="CA55" s="35">
        <v>309.14</v>
      </c>
      <c r="CB55" s="36">
        <f t="shared" si="28"/>
        <v>316.05899999999997</v>
      </c>
      <c r="CC55" s="32">
        <v>3820.3119999999999</v>
      </c>
      <c r="CD55" s="35">
        <v>8.1590000000000007</v>
      </c>
      <c r="CE55" s="35">
        <v>4.9240000000000004</v>
      </c>
      <c r="CF55" s="36">
        <f t="shared" si="29"/>
        <v>3807.2289999999998</v>
      </c>
      <c r="CG55" s="35">
        <v>543.09799999999996</v>
      </c>
      <c r="CH55" s="35">
        <v>110.708</v>
      </c>
      <c r="CI55" s="36">
        <f t="shared" si="30"/>
        <v>653.80599999999993</v>
      </c>
      <c r="CJ55" s="35">
        <v>1.966</v>
      </c>
      <c r="CK55" s="35">
        <v>0</v>
      </c>
      <c r="CL55" s="35">
        <v>16.79</v>
      </c>
      <c r="CM55" s="35">
        <v>8.5610000000001207</v>
      </c>
      <c r="CN55" s="36">
        <f t="shared" si="31"/>
        <v>4804.4109999999991</v>
      </c>
      <c r="CO55" s="35">
        <v>6.0419999999999998</v>
      </c>
      <c r="CP55" s="32">
        <v>3822.2359999999999</v>
      </c>
      <c r="CQ55" s="36">
        <f t="shared" si="32"/>
        <v>3828.2779999999998</v>
      </c>
      <c r="CR55" s="35">
        <v>325.245</v>
      </c>
      <c r="CS55" s="35">
        <v>26.265000000000214</v>
      </c>
      <c r="CT55" s="36">
        <f t="shared" si="33"/>
        <v>351.51000000000022</v>
      </c>
      <c r="CU55" s="35">
        <v>65.00800000000001</v>
      </c>
      <c r="CV55" s="35">
        <v>559.61500000000001</v>
      </c>
      <c r="CW55" s="70">
        <f t="shared" si="34"/>
        <v>4804.4110000000001</v>
      </c>
      <c r="CX55" s="35"/>
      <c r="CY55" s="71">
        <v>863.64899999999989</v>
      </c>
      <c r="CZ55" s="35"/>
      <c r="DA55" s="31">
        <v>50</v>
      </c>
      <c r="DB55" s="32">
        <v>115</v>
      </c>
      <c r="DC55" s="32">
        <v>150</v>
      </c>
      <c r="DD55" s="32">
        <v>0</v>
      </c>
      <c r="DE55" s="32">
        <v>0</v>
      </c>
      <c r="DF55" s="33">
        <v>0</v>
      </c>
      <c r="DG55" s="32">
        <f t="shared" si="49"/>
        <v>315</v>
      </c>
      <c r="DH55" s="72">
        <f t="shared" si="35"/>
        <v>6.55647487277837E-2</v>
      </c>
      <c r="DI55" s="35"/>
      <c r="DJ55" s="64" t="s">
        <v>229</v>
      </c>
      <c r="DK55" s="58">
        <v>30</v>
      </c>
      <c r="DL55" s="73">
        <v>5</v>
      </c>
      <c r="DM55" s="74" t="s">
        <v>155</v>
      </c>
      <c r="DN55" s="61" t="s">
        <v>158</v>
      </c>
      <c r="DO55" s="72">
        <v>9.0419658793740393E-2</v>
      </c>
      <c r="DP55" s="62"/>
      <c r="DQ55" s="31">
        <v>481.18494880000003</v>
      </c>
      <c r="DR55" s="32">
        <v>506.18494880000003</v>
      </c>
      <c r="DS55" s="33">
        <v>546.36217620000002</v>
      </c>
      <c r="DT55" s="32"/>
      <c r="DU55" s="64">
        <f t="shared" si="36"/>
        <v>2317.3090000000002</v>
      </c>
      <c r="DV55" s="32">
        <v>2228.7959999999998</v>
      </c>
      <c r="DW55" s="33">
        <v>2405.8220000000001</v>
      </c>
      <c r="DX55" s="32"/>
      <c r="DY55" s="31">
        <v>304.40699999999998</v>
      </c>
      <c r="DZ55" s="32">
        <v>26.864999999999998</v>
      </c>
      <c r="EA55" s="32">
        <v>91.066000000000003</v>
      </c>
      <c r="EB55" s="32">
        <v>49.057000000000002</v>
      </c>
      <c r="EC55" s="32">
        <v>198.953</v>
      </c>
      <c r="ED55" s="32">
        <v>17.617999999999999</v>
      </c>
      <c r="EE55" s="32">
        <v>59.335000000001131</v>
      </c>
      <c r="EF55" s="32">
        <v>2894.2779999999998</v>
      </c>
      <c r="EG55" s="75">
        <f t="shared" si="50"/>
        <v>3641.5790000000011</v>
      </c>
      <c r="EH55" s="58"/>
      <c r="EI55" s="47">
        <f t="shared" si="55"/>
        <v>8.3592035213296181E-2</v>
      </c>
      <c r="EJ55" s="6">
        <f t="shared" si="55"/>
        <v>7.3772943000824619E-3</v>
      </c>
      <c r="EK55" s="6">
        <f t="shared" si="55"/>
        <v>2.5007283928208061E-2</v>
      </c>
      <c r="EL55" s="6">
        <f t="shared" si="55"/>
        <v>1.3471354047241592E-2</v>
      </c>
      <c r="EM55" s="6">
        <f t="shared" si="54"/>
        <v>5.4633717955864733E-2</v>
      </c>
      <c r="EN55" s="6">
        <f t="shared" si="54"/>
        <v>4.8380112033818276E-3</v>
      </c>
      <c r="EO55" s="6">
        <f t="shared" si="54"/>
        <v>1.629375608767546E-2</v>
      </c>
      <c r="EP55" s="6">
        <f t="shared" si="54"/>
        <v>0.79478654726424969</v>
      </c>
      <c r="EQ55" s="72">
        <f t="shared" si="52"/>
        <v>1</v>
      </c>
      <c r="ER55" s="58"/>
      <c r="ES55" s="34">
        <v>31.536000000000001</v>
      </c>
      <c r="ET55" s="35">
        <v>6.375</v>
      </c>
      <c r="EU55" s="70">
        <f t="shared" si="38"/>
        <v>37.911000000000001</v>
      </c>
      <c r="EW55" s="34">
        <f>CD55</f>
        <v>8.1590000000000007</v>
      </c>
      <c r="EX55" s="35">
        <f>CE55</f>
        <v>4.9240000000000004</v>
      </c>
      <c r="EY55" s="70">
        <f t="shared" si="39"/>
        <v>13.083000000000002</v>
      </c>
      <c r="FA55" s="31">
        <f>FE55*E55</f>
        <v>2990.6669999999999</v>
      </c>
      <c r="FB55" s="32">
        <f>E55*FF55</f>
        <v>829.64499999999998</v>
      </c>
      <c r="FC55" s="33">
        <f t="shared" si="40"/>
        <v>3820.3119999999999</v>
      </c>
      <c r="FE55" s="47">
        <v>0.78283318221129583</v>
      </c>
      <c r="FF55" s="6">
        <v>0.21716681778870417</v>
      </c>
      <c r="FG55" s="40">
        <f t="shared" si="41"/>
        <v>1</v>
      </c>
      <c r="FH55" s="58"/>
      <c r="FI55" s="64">
        <f t="shared" si="42"/>
        <v>526.89049999999997</v>
      </c>
      <c r="FJ55" s="32">
        <v>494.16599999999994</v>
      </c>
      <c r="FK55" s="33">
        <f>CV55</f>
        <v>559.61500000000001</v>
      </c>
      <c r="FM55" s="64">
        <f t="shared" si="43"/>
        <v>3682.0214999999998</v>
      </c>
      <c r="FN55" s="32">
        <v>3543.7310000000002</v>
      </c>
      <c r="FO55" s="33">
        <f>CC55</f>
        <v>3820.3119999999999</v>
      </c>
      <c r="FQ55" s="64">
        <f t="shared" si="44"/>
        <v>577.49199999999996</v>
      </c>
      <c r="FR55" s="32">
        <v>558.69899999999996</v>
      </c>
      <c r="FS55" s="33">
        <v>596.28499999999997</v>
      </c>
      <c r="FU55" s="64">
        <f t="shared" si="45"/>
        <v>4259.5135</v>
      </c>
      <c r="FV55" s="58">
        <f t="shared" si="53"/>
        <v>4102.43</v>
      </c>
      <c r="FW55" s="73">
        <f t="shared" si="53"/>
        <v>4416.5969999999998</v>
      </c>
      <c r="FY55" s="64">
        <f t="shared" si="47"/>
        <v>3636.5425</v>
      </c>
      <c r="FZ55" s="32">
        <v>3450.8490000000002</v>
      </c>
      <c r="GA55" s="33">
        <f>G55</f>
        <v>3822.2359999999999</v>
      </c>
      <c r="GB55" s="32"/>
      <c r="GC55" s="64">
        <f t="shared" si="48"/>
        <v>4601.7890000000007</v>
      </c>
      <c r="GD55" s="32">
        <v>4399.1670000000004</v>
      </c>
      <c r="GE55" s="33">
        <f>C55</f>
        <v>4804.4110000000001</v>
      </c>
      <c r="GF55" s="32"/>
      <c r="GG55" s="76">
        <f>DW55/C55</f>
        <v>0.50075274575801276</v>
      </c>
      <c r="GH55" s="66"/>
    </row>
    <row r="56" spans="1:190" x14ac:dyDescent="0.2">
      <c r="A56" s="1"/>
      <c r="B56" s="77" t="s">
        <v>209</v>
      </c>
      <c r="C56" s="31">
        <v>15992.341</v>
      </c>
      <c r="D56" s="32">
        <v>15667.415499999999</v>
      </c>
      <c r="E56" s="32">
        <v>12949.655000000001</v>
      </c>
      <c r="F56" s="32">
        <v>7011.0010000000002</v>
      </c>
      <c r="G56" s="32">
        <v>10072.468000000001</v>
      </c>
      <c r="H56" s="32">
        <f t="shared" si="0"/>
        <v>23003.342000000001</v>
      </c>
      <c r="I56" s="33">
        <f t="shared" si="1"/>
        <v>19960.656000000003</v>
      </c>
      <c r="J56" s="32"/>
      <c r="K56" s="34">
        <v>137.92399999999998</v>
      </c>
      <c r="L56" s="35">
        <v>42.492999999999995</v>
      </c>
      <c r="M56" s="35">
        <v>0.46200000000000002</v>
      </c>
      <c r="N56" s="36">
        <f t="shared" si="2"/>
        <v>180.87899999999996</v>
      </c>
      <c r="O56" s="35">
        <v>90.923000000000002</v>
      </c>
      <c r="P56" s="36">
        <f t="shared" si="3"/>
        <v>89.95599999999996</v>
      </c>
      <c r="Q56" s="35">
        <v>1.3150000000000002</v>
      </c>
      <c r="R56" s="36">
        <f t="shared" si="4"/>
        <v>88.640999999999963</v>
      </c>
      <c r="S56" s="35">
        <v>27.242000000000001</v>
      </c>
      <c r="T56" s="35">
        <v>1.6640000000000001</v>
      </c>
      <c r="U56" s="35">
        <v>-13.2</v>
      </c>
      <c r="V56" s="36">
        <f t="shared" si="5"/>
        <v>104.34699999999997</v>
      </c>
      <c r="W56" s="35">
        <v>18.015000000000001</v>
      </c>
      <c r="X56" s="37">
        <f t="shared" si="6"/>
        <v>86.331999999999965</v>
      </c>
      <c r="Y56" s="35"/>
      <c r="Z56" s="38">
        <f t="shared" si="7"/>
        <v>1.7606477596767634E-2</v>
      </c>
      <c r="AA56" s="39">
        <f t="shared" si="8"/>
        <v>5.4243790240962198E-3</v>
      </c>
      <c r="AB56" s="6">
        <f t="shared" si="9"/>
        <v>0.43341039635817635</v>
      </c>
      <c r="AC56" s="6">
        <f t="shared" si="10"/>
        <v>0.43687566367641911</v>
      </c>
      <c r="AD56" s="6">
        <f t="shared" si="11"/>
        <v>0.50267305767944326</v>
      </c>
      <c r="AE56" s="39">
        <f t="shared" si="12"/>
        <v>1.1606636716821611E-2</v>
      </c>
      <c r="AF56" s="39">
        <f t="shared" si="13"/>
        <v>1.1020579622720796E-2</v>
      </c>
      <c r="AG56" s="39">
        <f>X56/DU56*2</f>
        <v>2.0686419547195228E-2</v>
      </c>
      <c r="AH56" s="39">
        <f>(P56+S56+T56)/DU56*2</f>
        <v>2.8481086969127548E-2</v>
      </c>
      <c r="AI56" s="39">
        <f>R56/DU56*2</f>
        <v>2.1239689976867586E-2</v>
      </c>
      <c r="AJ56" s="40">
        <f>X56/FI56*2</f>
        <v>9.7480779241015697E-2</v>
      </c>
      <c r="AK56" s="41"/>
      <c r="AL56" s="47">
        <f t="shared" si="14"/>
        <v>8.8833617082245062E-2</v>
      </c>
      <c r="AM56" s="6">
        <f t="shared" si="15"/>
        <v>8.9157071968381088E-2</v>
      </c>
      <c r="AN56" s="40">
        <f t="shared" si="16"/>
        <v>2.1054209762353532E-2</v>
      </c>
      <c r="AO56" s="35"/>
      <c r="AP56" s="47">
        <f t="shared" si="17"/>
        <v>0.77781747853514249</v>
      </c>
      <c r="AQ56" s="6">
        <f t="shared" si="18"/>
        <v>0.71897202056798304</v>
      </c>
      <c r="AR56" s="6">
        <f t="shared" si="19"/>
        <v>9.8685051800733864E-2</v>
      </c>
      <c r="AS56" s="6">
        <f t="shared" si="20"/>
        <v>0.14749985633748053</v>
      </c>
      <c r="AT56" s="68">
        <v>1.44</v>
      </c>
      <c r="AU56" s="69">
        <v>1.46</v>
      </c>
      <c r="AV56" s="35"/>
      <c r="AW56" s="47">
        <f>FK56/C56</f>
        <v>0.11482265166807035</v>
      </c>
      <c r="AX56" s="6">
        <v>0</v>
      </c>
      <c r="AY56" s="6">
        <f t="shared" si="21"/>
        <v>0.17943655205368517</v>
      </c>
      <c r="AZ56" s="6">
        <f t="shared" si="22"/>
        <v>0.19617629217331695</v>
      </c>
      <c r="BA56" s="40">
        <f t="shared" si="23"/>
        <v>0.2195885161168579</v>
      </c>
      <c r="BB56" s="6"/>
      <c r="BC56" s="47">
        <v>0.16140000000000002</v>
      </c>
      <c r="BD56" s="6">
        <v>0.17629999999999998</v>
      </c>
      <c r="BE56" s="40">
        <v>0.19690000000000002</v>
      </c>
      <c r="BF56" s="6"/>
      <c r="BG56" s="47"/>
      <c r="BH56" s="40">
        <v>1.6E-2</v>
      </c>
      <c r="BI56" s="6"/>
      <c r="BJ56" s="47"/>
      <c r="BK56" s="40">
        <f>BC56-(4.5%+2.5%+3%+1%+BH56)</f>
        <v>3.5400000000000015E-2</v>
      </c>
      <c r="BL56" s="6"/>
      <c r="BM56" s="47"/>
      <c r="BN56" s="40">
        <f>BD56-(6%+2.5%+3%+1%+BH56)</f>
        <v>3.5299999999999998E-2</v>
      </c>
      <c r="BO56" s="6"/>
      <c r="BP56" s="47"/>
      <c r="BQ56" s="40">
        <f>BE56-(8%+2.5%+3%+1%+BH56)</f>
        <v>3.5899999999999987E-2</v>
      </c>
      <c r="BR56" s="35"/>
      <c r="BS56" s="38">
        <f>Q56/FM56*2</f>
        <v>2.1173137535750302E-4</v>
      </c>
      <c r="BT56" s="6">
        <f t="shared" si="24"/>
        <v>1.1063249819117974E-2</v>
      </c>
      <c r="BU56" s="39">
        <f>EU56/E56</f>
        <v>1.1784483833739201E-2</v>
      </c>
      <c r="BV56" s="6">
        <f t="shared" si="25"/>
        <v>7.9256961763664119E-2</v>
      </c>
      <c r="BW56" s="6">
        <f t="shared" si="26"/>
        <v>0.64535672958082668</v>
      </c>
      <c r="BX56" s="40">
        <f t="shared" si="27"/>
        <v>0.76992199053978982</v>
      </c>
      <c r="BY56" s="35"/>
      <c r="BZ56" s="34">
        <v>18.907</v>
      </c>
      <c r="CA56" s="35">
        <v>396.452</v>
      </c>
      <c r="CB56" s="36">
        <f t="shared" si="28"/>
        <v>415.35899999999998</v>
      </c>
      <c r="CC56" s="32">
        <v>12949.655000000001</v>
      </c>
      <c r="CD56" s="35">
        <v>42.942999999999998</v>
      </c>
      <c r="CE56" s="35">
        <v>46.22</v>
      </c>
      <c r="CF56" s="36">
        <f t="shared" si="29"/>
        <v>12860.492000000002</v>
      </c>
      <c r="CG56" s="35">
        <v>1943.509</v>
      </c>
      <c r="CH56" s="35">
        <v>400.04700000000003</v>
      </c>
      <c r="CI56" s="36">
        <f t="shared" si="30"/>
        <v>2343.556</v>
      </c>
      <c r="CJ56" s="35">
        <v>290.97800000000001</v>
      </c>
      <c r="CK56" s="35">
        <v>0</v>
      </c>
      <c r="CL56" s="35">
        <v>42.904000000000003</v>
      </c>
      <c r="CM56" s="35">
        <v>39.051999999997911</v>
      </c>
      <c r="CN56" s="36">
        <f t="shared" si="31"/>
        <v>15992.341</v>
      </c>
      <c r="CO56" s="35">
        <v>10.202999999999999</v>
      </c>
      <c r="CP56" s="32">
        <v>10072.468000000001</v>
      </c>
      <c r="CQ56" s="36">
        <f t="shared" si="32"/>
        <v>10082.671</v>
      </c>
      <c r="CR56" s="35">
        <v>3583.7359999999999</v>
      </c>
      <c r="CS56" s="35">
        <v>146.51700000000028</v>
      </c>
      <c r="CT56" s="36">
        <f t="shared" si="33"/>
        <v>3730.2530000000002</v>
      </c>
      <c r="CU56" s="35">
        <v>343.13400000000001</v>
      </c>
      <c r="CV56" s="35">
        <v>1836.2829999999999</v>
      </c>
      <c r="CW56" s="70">
        <f t="shared" si="34"/>
        <v>15992.341</v>
      </c>
      <c r="CX56" s="35"/>
      <c r="CY56" s="71">
        <v>2358.8679999999999</v>
      </c>
      <c r="CZ56" s="35"/>
      <c r="DA56" s="31">
        <v>798</v>
      </c>
      <c r="DB56" s="32">
        <v>900</v>
      </c>
      <c r="DC56" s="32">
        <v>500</v>
      </c>
      <c r="DD56" s="32">
        <v>775</v>
      </c>
      <c r="DE56" s="32">
        <v>250</v>
      </c>
      <c r="DF56" s="33">
        <v>0</v>
      </c>
      <c r="DG56" s="32">
        <f t="shared" si="49"/>
        <v>3223</v>
      </c>
      <c r="DH56" s="72">
        <f t="shared" si="35"/>
        <v>0.20153397179312271</v>
      </c>
      <c r="DI56" s="35"/>
      <c r="DJ56" s="64" t="s">
        <v>225</v>
      </c>
      <c r="DK56" s="58">
        <v>91</v>
      </c>
      <c r="DL56" s="73">
        <v>5</v>
      </c>
      <c r="DM56" s="74" t="s">
        <v>155</v>
      </c>
      <c r="DN56" s="61" t="s">
        <v>156</v>
      </c>
      <c r="DO56" s="72">
        <v>0.52086663103295505</v>
      </c>
      <c r="DP56" s="62"/>
      <c r="DQ56" s="31">
        <v>1532.845</v>
      </c>
      <c r="DR56" s="32">
        <v>1675.845</v>
      </c>
      <c r="DS56" s="33">
        <v>1875.845</v>
      </c>
      <c r="DT56" s="32"/>
      <c r="DU56" s="64">
        <f t="shared" si="36"/>
        <v>8346.732</v>
      </c>
      <c r="DV56" s="32">
        <v>8150.9179999999997</v>
      </c>
      <c r="DW56" s="33">
        <v>8542.5460000000003</v>
      </c>
      <c r="DX56" s="32"/>
      <c r="DY56" s="31">
        <v>787.33500000000004</v>
      </c>
      <c r="DZ56" s="32">
        <v>76.432000000000002</v>
      </c>
      <c r="EA56" s="32">
        <v>1166.3240000000001</v>
      </c>
      <c r="EB56" s="32">
        <v>149.423</v>
      </c>
      <c r="EC56" s="32">
        <v>1518.7429999999999</v>
      </c>
      <c r="ED56" s="32">
        <v>82.786000000000001</v>
      </c>
      <c r="EE56" s="32">
        <v>402.63399999999768</v>
      </c>
      <c r="EF56" s="32">
        <v>7709.0680000000002</v>
      </c>
      <c r="EG56" s="75">
        <f t="shared" si="50"/>
        <v>11892.744999999999</v>
      </c>
      <c r="EH56" s="58"/>
      <c r="EI56" s="47">
        <f t="shared" si="55"/>
        <v>6.6202966598543911E-2</v>
      </c>
      <c r="EJ56" s="6">
        <f t="shared" si="55"/>
        <v>6.4267753155390125E-3</v>
      </c>
      <c r="EK56" s="6">
        <f t="shared" si="55"/>
        <v>9.8070210031409921E-2</v>
      </c>
      <c r="EL56" s="6">
        <f t="shared" si="55"/>
        <v>1.2564214569470716E-2</v>
      </c>
      <c r="EM56" s="6">
        <f t="shared" si="54"/>
        <v>0.12770331828354178</v>
      </c>
      <c r="EN56" s="6">
        <f t="shared" si="54"/>
        <v>6.9610506237205967E-3</v>
      </c>
      <c r="EO56" s="6">
        <f t="shared" si="54"/>
        <v>3.3855430348502191E-2</v>
      </c>
      <c r="EP56" s="6">
        <f t="shared" si="54"/>
        <v>0.64821603422927176</v>
      </c>
      <c r="EQ56" s="72">
        <f t="shared" si="52"/>
        <v>0.99999999999999989</v>
      </c>
      <c r="ER56" s="58"/>
      <c r="ES56" s="34">
        <v>132.18600000000001</v>
      </c>
      <c r="ET56" s="35">
        <v>20.419</v>
      </c>
      <c r="EU56" s="70">
        <f t="shared" si="38"/>
        <v>152.60500000000002</v>
      </c>
      <c r="EW56" s="34">
        <f>CD56</f>
        <v>42.942999999999998</v>
      </c>
      <c r="EX56" s="35">
        <f>CE56</f>
        <v>46.22</v>
      </c>
      <c r="EY56" s="70">
        <f t="shared" si="39"/>
        <v>89.162999999999997</v>
      </c>
      <c r="FA56" s="31">
        <f>FE56*E56</f>
        <v>8357.1470000000008</v>
      </c>
      <c r="FB56" s="32">
        <f>E56*FF56</f>
        <v>4592.5079999999998</v>
      </c>
      <c r="FC56" s="33">
        <f t="shared" si="40"/>
        <v>12949.655000000001</v>
      </c>
      <c r="FE56" s="47">
        <v>0.64535672958082668</v>
      </c>
      <c r="FF56" s="6">
        <v>0.35464327041917332</v>
      </c>
      <c r="FG56" s="40">
        <f t="shared" si="41"/>
        <v>1</v>
      </c>
      <c r="FH56" s="58"/>
      <c r="FI56" s="64">
        <f t="shared" si="42"/>
        <v>1771.2619999999999</v>
      </c>
      <c r="FJ56" s="32">
        <v>1706.241</v>
      </c>
      <c r="FK56" s="33">
        <f>CV56</f>
        <v>1836.2829999999999</v>
      </c>
      <c r="FM56" s="64">
        <f t="shared" si="43"/>
        <v>12421.3995</v>
      </c>
      <c r="FN56" s="32">
        <v>11893.144</v>
      </c>
      <c r="FO56" s="33">
        <f>CC56</f>
        <v>12949.655000000001</v>
      </c>
      <c r="FQ56" s="64">
        <f t="shared" si="44"/>
        <v>6722.2790000000005</v>
      </c>
      <c r="FR56" s="32">
        <v>6433.5569999999998</v>
      </c>
      <c r="FS56" s="33">
        <v>7011.0010000000002</v>
      </c>
      <c r="FU56" s="64">
        <f t="shared" si="45"/>
        <v>19143.678500000002</v>
      </c>
      <c r="FV56" s="58">
        <f t="shared" si="53"/>
        <v>18326.701000000001</v>
      </c>
      <c r="FW56" s="73">
        <f t="shared" si="53"/>
        <v>19960.656000000003</v>
      </c>
      <c r="FY56" s="64">
        <f t="shared" si="47"/>
        <v>9968.6205000000009</v>
      </c>
      <c r="FZ56" s="32">
        <v>9864.7729999999992</v>
      </c>
      <c r="GA56" s="33">
        <f>G56</f>
        <v>10072.468000000001</v>
      </c>
      <c r="GB56" s="32"/>
      <c r="GC56" s="64">
        <f t="shared" si="48"/>
        <v>15667.415499999999</v>
      </c>
      <c r="GD56" s="32">
        <v>15342.49</v>
      </c>
      <c r="GE56" s="33">
        <f>C56</f>
        <v>15992.341</v>
      </c>
      <c r="GF56" s="32"/>
      <c r="GG56" s="76">
        <f>DW56/C56</f>
        <v>0.53416482302372115</v>
      </c>
      <c r="GH56" s="66"/>
    </row>
    <row r="57" spans="1:190" x14ac:dyDescent="0.2">
      <c r="A57" s="1"/>
      <c r="B57" s="77" t="s">
        <v>210</v>
      </c>
      <c r="C57" s="31">
        <v>3351.7579999999998</v>
      </c>
      <c r="D57" s="32">
        <v>3278.6244999999999</v>
      </c>
      <c r="E57" s="32">
        <v>2579.4839999999999</v>
      </c>
      <c r="F57" s="32">
        <v>1284.896</v>
      </c>
      <c r="G57" s="32">
        <v>2409.4259999999999</v>
      </c>
      <c r="H57" s="32">
        <f t="shared" si="0"/>
        <v>4636.6539999999995</v>
      </c>
      <c r="I57" s="33">
        <f t="shared" si="1"/>
        <v>3864.38</v>
      </c>
      <c r="J57" s="32"/>
      <c r="K57" s="34">
        <v>31.341000000000001</v>
      </c>
      <c r="L57" s="35">
        <v>14.771000000000001</v>
      </c>
      <c r="M57" s="35">
        <v>0.39200000000000002</v>
      </c>
      <c r="N57" s="36">
        <f t="shared" si="2"/>
        <v>46.504000000000005</v>
      </c>
      <c r="O57" s="35">
        <v>26.567999999999998</v>
      </c>
      <c r="P57" s="36">
        <f t="shared" si="3"/>
        <v>19.936000000000007</v>
      </c>
      <c r="Q57" s="35">
        <v>0.26600000000000001</v>
      </c>
      <c r="R57" s="36">
        <f t="shared" si="4"/>
        <v>19.670000000000009</v>
      </c>
      <c r="S57" s="35">
        <v>7.0790000000000006</v>
      </c>
      <c r="T57" s="35">
        <v>1.67</v>
      </c>
      <c r="U57" s="35">
        <v>0</v>
      </c>
      <c r="V57" s="36">
        <f t="shared" si="5"/>
        <v>28.419000000000011</v>
      </c>
      <c r="W57" s="35">
        <v>5.0919999999999996</v>
      </c>
      <c r="X57" s="37">
        <f t="shared" si="6"/>
        <v>23.327000000000012</v>
      </c>
      <c r="Y57" s="35"/>
      <c r="Z57" s="38">
        <f t="shared" si="7"/>
        <v>1.9118383334230559E-2</v>
      </c>
      <c r="AA57" s="39">
        <f t="shared" si="8"/>
        <v>9.0104859522644343E-3</v>
      </c>
      <c r="AB57" s="6">
        <f t="shared" si="9"/>
        <v>0.48084266917633423</v>
      </c>
      <c r="AC57" s="6">
        <f t="shared" si="10"/>
        <v>0.49582890095739313</v>
      </c>
      <c r="AD57" s="6">
        <f t="shared" si="11"/>
        <v>0.5713056941338378</v>
      </c>
      <c r="AE57" s="39">
        <f t="shared" si="12"/>
        <v>1.6206796478218228E-2</v>
      </c>
      <c r="AF57" s="39">
        <f t="shared" si="13"/>
        <v>1.4229747871401566E-2</v>
      </c>
      <c r="AG57" s="39">
        <f>X57/DU57*2</f>
        <v>2.7139132116685366E-2</v>
      </c>
      <c r="AH57" s="39">
        <f>(P57+S57+T57)/DU57*2</f>
        <v>3.3372744234883164E-2</v>
      </c>
      <c r="AI57" s="39">
        <f>R57/DU57*2</f>
        <v>2.288449988147645E-2</v>
      </c>
      <c r="AJ57" s="40">
        <f>X57/FI57*2</f>
        <v>9.436135581496248E-2</v>
      </c>
      <c r="AK57" s="41"/>
      <c r="AL57" s="47">
        <f t="shared" si="14"/>
        <v>4.6778442763853081E-2</v>
      </c>
      <c r="AM57" s="6">
        <f t="shared" si="15"/>
        <v>3.4499466872903742E-2</v>
      </c>
      <c r="AN57" s="40">
        <f t="shared" si="16"/>
        <v>8.152415425759689E-2</v>
      </c>
      <c r="AO57" s="35"/>
      <c r="AP57" s="47">
        <f t="shared" si="17"/>
        <v>0.93407286108384469</v>
      </c>
      <c r="AQ57" s="6">
        <f t="shared" si="18"/>
        <v>0.85655445144703313</v>
      </c>
      <c r="AR57" s="6">
        <f t="shared" si="19"/>
        <v>-6.1235924550638803E-2</v>
      </c>
      <c r="AS57" s="6">
        <f t="shared" si="20"/>
        <v>0.18162110749045726</v>
      </c>
      <c r="AT57" s="68">
        <v>3.02</v>
      </c>
      <c r="AU57" s="69">
        <v>1.41</v>
      </c>
      <c r="AV57" s="35"/>
      <c r="AW57" s="47">
        <f>FK57/C57</f>
        <v>0.15356955961617755</v>
      </c>
      <c r="AX57" s="6">
        <v>0.12269999999999999</v>
      </c>
      <c r="AY57" s="6">
        <f t="shared" si="21"/>
        <v>0.23314363773117422</v>
      </c>
      <c r="AZ57" s="6">
        <f t="shared" si="22"/>
        <v>0.23314363773117422</v>
      </c>
      <c r="BA57" s="40">
        <f t="shared" si="23"/>
        <v>0.24779942040527383</v>
      </c>
      <c r="BB57" s="6"/>
      <c r="BC57" s="47">
        <v>0.20899999999999999</v>
      </c>
      <c r="BD57" s="6">
        <v>0.21289999999999998</v>
      </c>
      <c r="BE57" s="40">
        <v>0.22889999999999999</v>
      </c>
      <c r="BF57" s="6"/>
      <c r="BG57" s="47"/>
      <c r="BH57" s="40"/>
      <c r="BI57" s="6"/>
      <c r="BJ57" s="47"/>
      <c r="BK57" s="40"/>
      <c r="BL57" s="6"/>
      <c r="BM57" s="47"/>
      <c r="BN57" s="40"/>
      <c r="BO57" s="6"/>
      <c r="BP57" s="47"/>
      <c r="BQ57" s="40"/>
      <c r="BR57" s="35"/>
      <c r="BS57" s="38">
        <f>Q57/FM57*2</f>
        <v>2.1095640974396555E-4</v>
      </c>
      <c r="BT57" s="6">
        <f t="shared" si="24"/>
        <v>9.2731392713961969E-3</v>
      </c>
      <c r="BU57" s="39">
        <f>EU57/E57</f>
        <v>1.2954141215840067E-2</v>
      </c>
      <c r="BV57" s="6">
        <f t="shared" si="25"/>
        <v>6.3507539560360204E-2</v>
      </c>
      <c r="BW57" s="6">
        <f t="shared" si="26"/>
        <v>0.65519111574252842</v>
      </c>
      <c r="BX57" s="40">
        <f t="shared" si="27"/>
        <v>0.76983914625373284</v>
      </c>
      <c r="BY57" s="35"/>
      <c r="BZ57" s="34">
        <v>2.2639999999999998</v>
      </c>
      <c r="CA57" s="35">
        <v>167.404</v>
      </c>
      <c r="CB57" s="36">
        <f t="shared" si="28"/>
        <v>169.66800000000001</v>
      </c>
      <c r="CC57" s="32">
        <v>2579.4839999999999</v>
      </c>
      <c r="CD57" s="35">
        <v>2.94</v>
      </c>
      <c r="CE57" s="35">
        <v>8.49</v>
      </c>
      <c r="CF57" s="36">
        <f t="shared" si="29"/>
        <v>2568.0540000000001</v>
      </c>
      <c r="CG57" s="35">
        <v>439.08199999999999</v>
      </c>
      <c r="CH57" s="35">
        <v>127.60799999999999</v>
      </c>
      <c r="CI57" s="36">
        <f t="shared" si="30"/>
        <v>566.68999999999994</v>
      </c>
      <c r="CJ57" s="35">
        <v>0.64</v>
      </c>
      <c r="CK57" s="35">
        <v>0</v>
      </c>
      <c r="CL57" s="35">
        <v>41.308</v>
      </c>
      <c r="CM57" s="35">
        <v>5.3979999999996622</v>
      </c>
      <c r="CN57" s="36">
        <f t="shared" si="31"/>
        <v>3351.7579999999998</v>
      </c>
      <c r="CO57" s="35">
        <v>1.58</v>
      </c>
      <c r="CP57" s="32">
        <v>2409.4259999999999</v>
      </c>
      <c r="CQ57" s="36">
        <f t="shared" si="32"/>
        <v>2411.0059999999999</v>
      </c>
      <c r="CR57" s="35">
        <v>375.42200000000003</v>
      </c>
      <c r="CS57" s="35">
        <v>24.101999999999975</v>
      </c>
      <c r="CT57" s="36">
        <f t="shared" si="33"/>
        <v>399.524</v>
      </c>
      <c r="CU57" s="35">
        <v>26.5</v>
      </c>
      <c r="CV57" s="35">
        <v>514.72799999999995</v>
      </c>
      <c r="CW57" s="70">
        <f t="shared" si="34"/>
        <v>3351.7579999999998</v>
      </c>
      <c r="CX57" s="35"/>
      <c r="CY57" s="71">
        <v>608.75</v>
      </c>
      <c r="CZ57" s="35"/>
      <c r="DA57" s="31">
        <v>36</v>
      </c>
      <c r="DB57" s="32">
        <v>125</v>
      </c>
      <c r="DC57" s="32">
        <v>125</v>
      </c>
      <c r="DD57" s="32">
        <v>55</v>
      </c>
      <c r="DE57" s="32">
        <v>50</v>
      </c>
      <c r="DF57" s="33">
        <v>26.5</v>
      </c>
      <c r="DG57" s="32">
        <f t="shared" si="49"/>
        <v>417.5</v>
      </c>
      <c r="DH57" s="72">
        <f t="shared" si="35"/>
        <v>0.12456149877168937</v>
      </c>
      <c r="DI57" s="35"/>
      <c r="DJ57" s="64" t="s">
        <v>232</v>
      </c>
      <c r="DK57" s="58">
        <v>24</v>
      </c>
      <c r="DL57" s="73">
        <v>2</v>
      </c>
      <c r="DM57" s="74" t="s">
        <v>155</v>
      </c>
      <c r="DN57" s="58"/>
      <c r="DO57" s="72" t="s">
        <v>228</v>
      </c>
      <c r="DP57" s="62"/>
      <c r="DQ57" s="31">
        <v>421.56099999999998</v>
      </c>
      <c r="DR57" s="32">
        <v>421.56099999999998</v>
      </c>
      <c r="DS57" s="33">
        <v>448.06099999999998</v>
      </c>
      <c r="DT57" s="32"/>
      <c r="DU57" s="64">
        <f t="shared" si="36"/>
        <v>1719.0675000000001</v>
      </c>
      <c r="DV57" s="32">
        <v>1629.9749999999999</v>
      </c>
      <c r="DW57" s="33">
        <v>1808.16</v>
      </c>
      <c r="DX57" s="32"/>
      <c r="DY57" s="31">
        <v>225</v>
      </c>
      <c r="DZ57" s="32">
        <v>46</v>
      </c>
      <c r="EA57" s="32">
        <v>220</v>
      </c>
      <c r="EB57" s="32">
        <v>65</v>
      </c>
      <c r="EC57" s="32">
        <v>230</v>
      </c>
      <c r="ED57" s="32">
        <v>16</v>
      </c>
      <c r="EE57" s="32">
        <v>66.497000000000071</v>
      </c>
      <c r="EF57" s="32">
        <v>1651.8489999999999</v>
      </c>
      <c r="EG57" s="75">
        <f t="shared" si="50"/>
        <v>2520.346</v>
      </c>
      <c r="EH57" s="58"/>
      <c r="EI57" s="47">
        <f t="shared" si="55"/>
        <v>8.9273456898378234E-2</v>
      </c>
      <c r="EJ57" s="6">
        <f t="shared" si="55"/>
        <v>1.8251462299223996E-2</v>
      </c>
      <c r="EK57" s="6">
        <f t="shared" si="55"/>
        <v>8.7289602300636496E-2</v>
      </c>
      <c r="EL57" s="6">
        <f t="shared" si="55"/>
        <v>2.5790109770642604E-2</v>
      </c>
      <c r="EM57" s="6">
        <f t="shared" si="54"/>
        <v>9.1257311496119972E-2</v>
      </c>
      <c r="EN57" s="6">
        <f t="shared" si="54"/>
        <v>6.3483347127735639E-3</v>
      </c>
      <c r="EO57" s="6">
        <f t="shared" si="54"/>
        <v>2.6384075837206505E-2</v>
      </c>
      <c r="EP57" s="6">
        <f t="shared" si="54"/>
        <v>0.65540564668501866</v>
      </c>
      <c r="EQ57" s="72">
        <f t="shared" si="52"/>
        <v>1</v>
      </c>
      <c r="ER57" s="58"/>
      <c r="ES57" s="34">
        <v>16.878</v>
      </c>
      <c r="ET57" s="35">
        <v>16.536999999999999</v>
      </c>
      <c r="EU57" s="70">
        <f t="shared" si="38"/>
        <v>33.414999999999999</v>
      </c>
      <c r="EW57" s="34">
        <f>CD57</f>
        <v>2.94</v>
      </c>
      <c r="EX57" s="35">
        <f>CE57</f>
        <v>8.49</v>
      </c>
      <c r="EY57" s="70">
        <f t="shared" si="39"/>
        <v>11.43</v>
      </c>
      <c r="FA57" s="31">
        <f>FE57*E57</f>
        <v>1690.0550000000001</v>
      </c>
      <c r="FB57" s="32">
        <f>E57*FF57</f>
        <v>889.42899999999975</v>
      </c>
      <c r="FC57" s="33">
        <f t="shared" si="40"/>
        <v>2579.4839999999999</v>
      </c>
      <c r="FE57" s="47">
        <v>0.65519111574252842</v>
      </c>
      <c r="FF57" s="6">
        <v>0.34480888425747158</v>
      </c>
      <c r="FG57" s="40">
        <f t="shared" si="41"/>
        <v>1</v>
      </c>
      <c r="FH57" s="58"/>
      <c r="FI57" s="64">
        <f t="shared" si="42"/>
        <v>494.41849999999999</v>
      </c>
      <c r="FJ57" s="32">
        <v>474.10899999999998</v>
      </c>
      <c r="FK57" s="33">
        <f>CV57</f>
        <v>514.72799999999995</v>
      </c>
      <c r="FM57" s="64">
        <f t="shared" si="43"/>
        <v>2521.848</v>
      </c>
      <c r="FN57" s="32">
        <v>2464.212</v>
      </c>
      <c r="FO57" s="33">
        <f>CC57</f>
        <v>2579.4839999999999</v>
      </c>
      <c r="FQ57" s="64">
        <f t="shared" si="44"/>
        <v>1278.0954999999999</v>
      </c>
      <c r="FR57" s="32">
        <v>1271.2950000000001</v>
      </c>
      <c r="FS57" s="33">
        <v>1284.896</v>
      </c>
      <c r="FU57" s="64">
        <f t="shared" si="45"/>
        <v>3799.9435000000003</v>
      </c>
      <c r="FV57" s="58">
        <f t="shared" si="53"/>
        <v>3735.5070000000001</v>
      </c>
      <c r="FW57" s="73">
        <f t="shared" si="53"/>
        <v>3864.38</v>
      </c>
      <c r="FY57" s="64">
        <f t="shared" si="47"/>
        <v>2318.616</v>
      </c>
      <c r="FZ57" s="32">
        <v>2227.806</v>
      </c>
      <c r="GA57" s="33">
        <f>G57</f>
        <v>2409.4259999999999</v>
      </c>
      <c r="GB57" s="32"/>
      <c r="GC57" s="64">
        <f t="shared" si="48"/>
        <v>3278.6244999999999</v>
      </c>
      <c r="GD57" s="32">
        <v>3205.491</v>
      </c>
      <c r="GE57" s="33">
        <f>C57</f>
        <v>3351.7579999999998</v>
      </c>
      <c r="GF57" s="32"/>
      <c r="GG57" s="76">
        <f>DW57/C57</f>
        <v>0.53946615477609072</v>
      </c>
      <c r="GH57" s="66"/>
    </row>
    <row r="58" spans="1:190" x14ac:dyDescent="0.2">
      <c r="A58" s="1"/>
      <c r="B58" s="77" t="s">
        <v>211</v>
      </c>
      <c r="C58" s="31">
        <v>3332.7379999999998</v>
      </c>
      <c r="D58" s="32">
        <v>3178.5950000000003</v>
      </c>
      <c r="E58" s="32">
        <v>2475.2920000000004</v>
      </c>
      <c r="F58" s="32">
        <v>1157.31</v>
      </c>
      <c r="G58" s="32">
        <v>2172.7640000000001</v>
      </c>
      <c r="H58" s="32">
        <f t="shared" si="0"/>
        <v>4490.0479999999998</v>
      </c>
      <c r="I58" s="33">
        <f t="shared" si="1"/>
        <v>3632.6020000000003</v>
      </c>
      <c r="J58" s="32"/>
      <c r="K58" s="34">
        <v>28.526</v>
      </c>
      <c r="L58" s="35">
        <v>8.3330000000000002</v>
      </c>
      <c r="M58" s="35">
        <v>0</v>
      </c>
      <c r="N58" s="36">
        <f t="shared" si="2"/>
        <v>36.859000000000002</v>
      </c>
      <c r="O58" s="35">
        <v>16.661999999999999</v>
      </c>
      <c r="P58" s="36">
        <f t="shared" si="3"/>
        <v>20.197000000000003</v>
      </c>
      <c r="Q58" s="35">
        <v>2.9510000000000001</v>
      </c>
      <c r="R58" s="36">
        <f t="shared" si="4"/>
        <v>17.246000000000002</v>
      </c>
      <c r="S58" s="35">
        <v>2.5920000000000001</v>
      </c>
      <c r="T58" s="35">
        <v>-1.0000000000000009E-3</v>
      </c>
      <c r="U58" s="35">
        <v>-4.5</v>
      </c>
      <c r="V58" s="36">
        <f t="shared" si="5"/>
        <v>15.337</v>
      </c>
      <c r="W58" s="35">
        <v>3.0179999999999998</v>
      </c>
      <c r="X58" s="37">
        <f t="shared" si="6"/>
        <v>12.318999999999999</v>
      </c>
      <c r="Y58" s="35"/>
      <c r="Z58" s="38">
        <f t="shared" si="7"/>
        <v>1.7948810716684572E-2</v>
      </c>
      <c r="AA58" s="39">
        <f t="shared" si="8"/>
        <v>5.2431970729205826E-3</v>
      </c>
      <c r="AB58" s="6">
        <f t="shared" si="9"/>
        <v>0.42235741444866914</v>
      </c>
      <c r="AC58" s="6">
        <f t="shared" si="10"/>
        <v>0.42234670857519452</v>
      </c>
      <c r="AD58" s="6">
        <f t="shared" si="11"/>
        <v>0.4520469898803548</v>
      </c>
      <c r="AE58" s="39">
        <f t="shared" si="12"/>
        <v>1.0483877310572752E-2</v>
      </c>
      <c r="AF58" s="39">
        <f t="shared" si="13"/>
        <v>7.7512234178937541E-3</v>
      </c>
      <c r="AG58" s="39">
        <f>X58/DU58*2</f>
        <v>1.5053562405563917E-2</v>
      </c>
      <c r="AH58" s="39">
        <f>(P58+S58+T58)/DU58*2</f>
        <v>2.7846463194901416E-2</v>
      </c>
      <c r="AI58" s="39">
        <f>R58/DU58*2</f>
        <v>2.107425418023828E-2</v>
      </c>
      <c r="AJ58" s="40">
        <f>X58/FI58*2</f>
        <v>7.1669386484686098E-2</v>
      </c>
      <c r="AK58" s="41"/>
      <c r="AL58" s="47">
        <f t="shared" si="14"/>
        <v>6.6770399784619201E-3</v>
      </c>
      <c r="AM58" s="6">
        <f t="shared" si="15"/>
        <v>2.6576927663754649E-2</v>
      </c>
      <c r="AN58" s="40">
        <f t="shared" si="16"/>
        <v>0.10226844394840649</v>
      </c>
      <c r="AO58" s="35"/>
      <c r="AP58" s="47">
        <f t="shared" si="17"/>
        <v>0.87778088403307564</v>
      </c>
      <c r="AQ58" s="6">
        <f t="shared" si="18"/>
        <v>0.7369003682527967</v>
      </c>
      <c r="AR58" s="6">
        <f t="shared" si="19"/>
        <v>7.4503306290505311E-4</v>
      </c>
      <c r="AS58" s="6">
        <f t="shared" si="20"/>
        <v>0.23202273926123201</v>
      </c>
      <c r="AT58" s="68">
        <v>4.6500000000000004</v>
      </c>
      <c r="AU58" s="69">
        <v>1.28</v>
      </c>
      <c r="AV58" s="35"/>
      <c r="AW58" s="47">
        <f>FK58/C58</f>
        <v>0.10776484680163878</v>
      </c>
      <c r="AX58" s="6">
        <v>9.3600000000000003E-2</v>
      </c>
      <c r="AY58" s="6">
        <f t="shared" si="21"/>
        <v>0.17413750244158455</v>
      </c>
      <c r="AZ58" s="6">
        <f t="shared" si="22"/>
        <v>0.18601146977748781</v>
      </c>
      <c r="BA58" s="40">
        <f t="shared" si="23"/>
        <v>0.20382828937095879</v>
      </c>
      <c r="BB58" s="6"/>
      <c r="BC58" s="47">
        <v>0.16239999999999999</v>
      </c>
      <c r="BD58" s="6">
        <v>0.17519999999999999</v>
      </c>
      <c r="BE58" s="40">
        <v>0.19350000000000001</v>
      </c>
      <c r="BF58" s="6"/>
      <c r="BG58" s="47"/>
      <c r="BH58" s="40">
        <v>3.5000000000000003E-2</v>
      </c>
      <c r="BI58" s="6"/>
      <c r="BJ58" s="47"/>
      <c r="BK58" s="40">
        <f>BC58-(4.5%+2.5%+3%+1%+BH58)</f>
        <v>1.7399999999999971E-2</v>
      </c>
      <c r="BL58" s="6"/>
      <c r="BM58" s="47"/>
      <c r="BN58" s="40">
        <f>BD58-(6%+2.5%+3%+1%+BH58)</f>
        <v>1.5200000000000019E-2</v>
      </c>
      <c r="BO58" s="6"/>
      <c r="BP58" s="47"/>
      <c r="BQ58" s="40">
        <f>BE58-(8%+2.5%+3%+1%+BH58)</f>
        <v>1.3499999999999984E-2</v>
      </c>
      <c r="BR58" s="35"/>
      <c r="BS58" s="38">
        <f>Q58/FM58*2</f>
        <v>2.3922989214388004E-3</v>
      </c>
      <c r="BT58" s="6">
        <f t="shared" si="24"/>
        <v>0.12949798139371599</v>
      </c>
      <c r="BU58" s="39">
        <f>EU58/E58</f>
        <v>5.9197460340032593E-2</v>
      </c>
      <c r="BV58" s="6">
        <f t="shared" si="25"/>
        <v>0.38485843357671895</v>
      </c>
      <c r="BW58" s="6">
        <f t="shared" si="26"/>
        <v>0.75497840254806292</v>
      </c>
      <c r="BX58" s="40">
        <f t="shared" si="27"/>
        <v>0.83303978800870548</v>
      </c>
      <c r="BY58" s="35"/>
      <c r="BZ58" s="34">
        <v>3.91</v>
      </c>
      <c r="CA58" s="35">
        <v>470.166</v>
      </c>
      <c r="CB58" s="36">
        <f t="shared" si="28"/>
        <v>474.07600000000002</v>
      </c>
      <c r="CC58" s="32">
        <v>2475.2920000000004</v>
      </c>
      <c r="CD58" s="35">
        <v>16.030999999999999</v>
      </c>
      <c r="CE58" s="35">
        <v>5.5570000000000004</v>
      </c>
      <c r="CF58" s="36">
        <f t="shared" si="29"/>
        <v>2453.7040000000006</v>
      </c>
      <c r="CG58" s="35">
        <v>299.19499999999999</v>
      </c>
      <c r="CH58" s="35">
        <v>82.150999999999996</v>
      </c>
      <c r="CI58" s="36">
        <f t="shared" si="30"/>
        <v>381.346</v>
      </c>
      <c r="CJ58" s="35">
        <v>4.75</v>
      </c>
      <c r="CK58" s="35">
        <v>0</v>
      </c>
      <c r="CL58" s="35">
        <v>10.292</v>
      </c>
      <c r="CM58" s="35">
        <v>8.5699999999991707</v>
      </c>
      <c r="CN58" s="36">
        <f t="shared" si="31"/>
        <v>3332.7379999999998</v>
      </c>
      <c r="CO58" s="35">
        <v>195.20400000000001</v>
      </c>
      <c r="CP58" s="32">
        <v>2172.7640000000001</v>
      </c>
      <c r="CQ58" s="36">
        <f t="shared" si="32"/>
        <v>2367.9680000000003</v>
      </c>
      <c r="CR58" s="35">
        <v>530.35299999999995</v>
      </c>
      <c r="CS58" s="35">
        <v>25.067999999999586</v>
      </c>
      <c r="CT58" s="36">
        <f t="shared" si="33"/>
        <v>555.42099999999959</v>
      </c>
      <c r="CU58" s="35">
        <v>50.197000000000003</v>
      </c>
      <c r="CV58" s="35">
        <v>359.15199999999999</v>
      </c>
      <c r="CW58" s="70">
        <f t="shared" si="34"/>
        <v>3332.7380000000003</v>
      </c>
      <c r="CX58" s="35"/>
      <c r="CY58" s="71">
        <v>773.27099999999996</v>
      </c>
      <c r="CZ58" s="35"/>
      <c r="DA58" s="31">
        <v>130</v>
      </c>
      <c r="DB58" s="32">
        <v>160</v>
      </c>
      <c r="DC58" s="32">
        <v>170</v>
      </c>
      <c r="DD58" s="32">
        <v>175</v>
      </c>
      <c r="DE58" s="32">
        <v>75</v>
      </c>
      <c r="DF58" s="33">
        <v>0</v>
      </c>
      <c r="DG58" s="32">
        <f t="shared" si="49"/>
        <v>710</v>
      </c>
      <c r="DH58" s="72">
        <f t="shared" si="35"/>
        <v>0.21303804859547917</v>
      </c>
      <c r="DI58" s="35"/>
      <c r="DJ58" s="64" t="s">
        <v>230</v>
      </c>
      <c r="DK58" s="58">
        <v>16.899999999999999</v>
      </c>
      <c r="DL58" s="73">
        <v>6</v>
      </c>
      <c r="DM58" s="74" t="s">
        <v>155</v>
      </c>
      <c r="DN58" s="61" t="s">
        <v>156</v>
      </c>
      <c r="DO58" s="72">
        <v>0.50373563807509936</v>
      </c>
      <c r="DP58" s="62"/>
      <c r="DQ58" s="31">
        <v>293.30972120000001</v>
      </c>
      <c r="DR58" s="32">
        <v>313.30972120000001</v>
      </c>
      <c r="DS58" s="33">
        <v>343.31960600000002</v>
      </c>
      <c r="DT58" s="32"/>
      <c r="DU58" s="64">
        <f t="shared" si="36"/>
        <v>1636.6889999999999</v>
      </c>
      <c r="DV58" s="32">
        <v>1589.021</v>
      </c>
      <c r="DW58" s="33">
        <v>1684.357</v>
      </c>
      <c r="DX58" s="32"/>
      <c r="DY58" s="31">
        <v>32.567999999999998</v>
      </c>
      <c r="DZ58" s="32">
        <v>22.606999999999999</v>
      </c>
      <c r="EA58" s="32">
        <v>126.59399999999999</v>
      </c>
      <c r="EB58" s="32">
        <v>26.474</v>
      </c>
      <c r="EC58" s="32">
        <v>331.827</v>
      </c>
      <c r="ED58" s="32">
        <v>22.922000000000001</v>
      </c>
      <c r="EE58" s="32">
        <v>47.945</v>
      </c>
      <c r="EF58" s="32">
        <v>1864.097</v>
      </c>
      <c r="EG58" s="75">
        <f t="shared" si="50"/>
        <v>2475.0340000000001</v>
      </c>
      <c r="EH58" s="58"/>
      <c r="EI58" s="47">
        <f t="shared" si="55"/>
        <v>1.3158607114084089E-2</v>
      </c>
      <c r="EJ58" s="6">
        <f t="shared" si="55"/>
        <v>9.1340159367507678E-3</v>
      </c>
      <c r="EK58" s="6">
        <f t="shared" si="55"/>
        <v>5.1148388264565248E-2</v>
      </c>
      <c r="EL58" s="6">
        <f t="shared" si="55"/>
        <v>1.0696418715864105E-2</v>
      </c>
      <c r="EM58" s="6">
        <f t="shared" si="54"/>
        <v>0.13406967338630499</v>
      </c>
      <c r="EN58" s="6">
        <f t="shared" si="54"/>
        <v>9.261286915654492E-3</v>
      </c>
      <c r="EO58" s="6">
        <f t="shared" si="54"/>
        <v>1.9371451058854142E-2</v>
      </c>
      <c r="EP58" s="6">
        <f t="shared" si="54"/>
        <v>0.75316015860792207</v>
      </c>
      <c r="EQ58" s="72">
        <f t="shared" si="52"/>
        <v>0.99999999999999989</v>
      </c>
      <c r="ER58" s="58"/>
      <c r="ES58" s="34">
        <v>133.59899999999999</v>
      </c>
      <c r="ET58" s="35">
        <v>12.932</v>
      </c>
      <c r="EU58" s="70">
        <f t="shared" si="38"/>
        <v>146.53099999999998</v>
      </c>
      <c r="EW58" s="34">
        <f>CD58</f>
        <v>16.030999999999999</v>
      </c>
      <c r="EX58" s="35">
        <f>CE58</f>
        <v>5.5570000000000004</v>
      </c>
      <c r="EY58" s="70">
        <f t="shared" si="39"/>
        <v>21.588000000000001</v>
      </c>
      <c r="FA58" s="31">
        <f>FE58*E58</f>
        <v>1868.7920000000001</v>
      </c>
      <c r="FB58" s="32">
        <f>E58*FF58</f>
        <v>606.50000000000034</v>
      </c>
      <c r="FC58" s="33">
        <f t="shared" si="40"/>
        <v>2475.2920000000004</v>
      </c>
      <c r="FE58" s="47">
        <v>0.75497840254806292</v>
      </c>
      <c r="FF58" s="6">
        <v>0.24502159745193708</v>
      </c>
      <c r="FG58" s="40">
        <f t="shared" si="41"/>
        <v>1</v>
      </c>
      <c r="FH58" s="58"/>
      <c r="FI58" s="64">
        <f t="shared" si="42"/>
        <v>343.77300000000002</v>
      </c>
      <c r="FJ58" s="32">
        <v>328.39400000000001</v>
      </c>
      <c r="FK58" s="33">
        <f>CV58</f>
        <v>359.15199999999999</v>
      </c>
      <c r="FM58" s="64">
        <f t="shared" si="43"/>
        <v>2467.0830000000001</v>
      </c>
      <c r="FN58" s="32">
        <v>2458.8739999999998</v>
      </c>
      <c r="FO58" s="33">
        <f>CC58</f>
        <v>2475.2920000000004</v>
      </c>
      <c r="FQ58" s="64">
        <f t="shared" si="44"/>
        <v>1118.4969999999998</v>
      </c>
      <c r="FR58" s="32">
        <v>1079.684</v>
      </c>
      <c r="FS58" s="33">
        <v>1157.31</v>
      </c>
      <c r="FU58" s="64">
        <f t="shared" si="45"/>
        <v>3585.58</v>
      </c>
      <c r="FV58" s="58">
        <f t="shared" si="53"/>
        <v>3538.558</v>
      </c>
      <c r="FW58" s="73">
        <f t="shared" si="53"/>
        <v>3632.6020000000003</v>
      </c>
      <c r="FY58" s="64">
        <f t="shared" si="47"/>
        <v>2071.9695000000002</v>
      </c>
      <c r="FZ58" s="32">
        <v>1971.175</v>
      </c>
      <c r="GA58" s="33">
        <f>G58</f>
        <v>2172.7640000000001</v>
      </c>
      <c r="GB58" s="32"/>
      <c r="GC58" s="64">
        <f t="shared" si="48"/>
        <v>3178.5950000000003</v>
      </c>
      <c r="GD58" s="32">
        <v>3024.4520000000002</v>
      </c>
      <c r="GE58" s="33">
        <f>C58</f>
        <v>3332.7379999999998</v>
      </c>
      <c r="GF58" s="32"/>
      <c r="GG58" s="76">
        <f>DW58/C58</f>
        <v>0.50539736396920487</v>
      </c>
      <c r="GH58" s="66"/>
    </row>
    <row r="59" spans="1:190" x14ac:dyDescent="0.2">
      <c r="A59" s="1"/>
      <c r="B59" s="77" t="s">
        <v>212</v>
      </c>
      <c r="C59" s="31">
        <v>2776.7240000000002</v>
      </c>
      <c r="D59" s="32">
        <v>2576.0430000000001</v>
      </c>
      <c r="E59" s="32">
        <v>2109.7910000000002</v>
      </c>
      <c r="F59" s="32">
        <v>136.6</v>
      </c>
      <c r="G59" s="32">
        <v>2440.6669999999999</v>
      </c>
      <c r="H59" s="32">
        <f t="shared" si="0"/>
        <v>2913.3240000000001</v>
      </c>
      <c r="I59" s="33">
        <f t="shared" si="1"/>
        <v>2246.3910000000001</v>
      </c>
      <c r="J59" s="32"/>
      <c r="K59" s="34">
        <v>17.175999999999998</v>
      </c>
      <c r="L59" s="35">
        <v>5.6760000000000002</v>
      </c>
      <c r="M59" s="35">
        <v>8.2000000000000003E-2</v>
      </c>
      <c r="N59" s="36">
        <f t="shared" si="2"/>
        <v>22.933999999999997</v>
      </c>
      <c r="O59" s="35">
        <v>16.221</v>
      </c>
      <c r="P59" s="36">
        <f t="shared" si="3"/>
        <v>6.7129999999999974</v>
      </c>
      <c r="Q59" s="35">
        <v>-1.129</v>
      </c>
      <c r="R59" s="36">
        <f t="shared" si="4"/>
        <v>7.841999999999997</v>
      </c>
      <c r="S59" s="35">
        <v>3.827</v>
      </c>
      <c r="T59" s="35">
        <v>0.442</v>
      </c>
      <c r="U59" s="35">
        <v>-1</v>
      </c>
      <c r="V59" s="36">
        <f t="shared" si="5"/>
        <v>11.110999999999997</v>
      </c>
      <c r="W59" s="35">
        <v>1.825</v>
      </c>
      <c r="X59" s="37">
        <f t="shared" si="6"/>
        <v>9.2859999999999978</v>
      </c>
      <c r="Y59" s="35"/>
      <c r="Z59" s="38">
        <f t="shared" si="7"/>
        <v>1.3335181128575881E-2</v>
      </c>
      <c r="AA59" s="39">
        <f t="shared" si="8"/>
        <v>4.4067587381111262E-3</v>
      </c>
      <c r="AB59" s="6">
        <f t="shared" si="9"/>
        <v>0.59629452633900681</v>
      </c>
      <c r="AC59" s="6">
        <f t="shared" si="10"/>
        <v>0.60614326818878228</v>
      </c>
      <c r="AD59" s="6">
        <f t="shared" si="11"/>
        <v>0.70729048574169362</v>
      </c>
      <c r="AE59" s="39">
        <f t="shared" si="12"/>
        <v>1.259373387788946E-2</v>
      </c>
      <c r="AF59" s="39">
        <f t="shared" si="13"/>
        <v>7.2095069841613645E-3</v>
      </c>
      <c r="AG59" s="39">
        <f>X59/DU59*2</f>
        <v>1.5725123619860459E-2</v>
      </c>
      <c r="AH59" s="39">
        <f>(P59+S59+T59)/DU59*2</f>
        <v>1.8597168597168593E-2</v>
      </c>
      <c r="AI59" s="39">
        <f>R59/DU59*2</f>
        <v>1.3279821174558011E-2</v>
      </c>
      <c r="AJ59" s="40">
        <f>X59/FI59*2</f>
        <v>7.0685580095988049E-2</v>
      </c>
      <c r="AK59" s="41"/>
      <c r="AL59" s="47">
        <f t="shared" si="14"/>
        <v>0.11453893665622111</v>
      </c>
      <c r="AM59" s="6">
        <f t="shared" si="15"/>
        <v>7.2286551399219218E-2</v>
      </c>
      <c r="AN59" s="40">
        <f t="shared" si="16"/>
        <v>0.19465908167570736</v>
      </c>
      <c r="AO59" s="35"/>
      <c r="AP59" s="47">
        <f t="shared" si="17"/>
        <v>1.1568288043697219</v>
      </c>
      <c r="AQ59" s="6">
        <f t="shared" si="18"/>
        <v>0.98152778894876536</v>
      </c>
      <c r="AR59" s="6">
        <f t="shared" si="19"/>
        <v>-0.18498237491374725</v>
      </c>
      <c r="AS59" s="6">
        <f t="shared" si="20"/>
        <v>0.20152453034583198</v>
      </c>
      <c r="AT59" s="68">
        <v>1.6283000000000001</v>
      </c>
      <c r="AU59" s="69">
        <v>1.28</v>
      </c>
      <c r="AV59" s="35"/>
      <c r="AW59" s="47">
        <f>FK59/C59</f>
        <v>9.768129637659341E-2</v>
      </c>
      <c r="AX59" s="6">
        <v>8.4100000000000008E-2</v>
      </c>
      <c r="AY59" s="6">
        <f t="shared" si="21"/>
        <v>0.18719999999999998</v>
      </c>
      <c r="AZ59" s="6">
        <f t="shared" si="22"/>
        <v>0.18719999999999998</v>
      </c>
      <c r="BA59" s="40">
        <f t="shared" si="23"/>
        <v>0.18719999999999998</v>
      </c>
      <c r="BB59" s="6"/>
      <c r="BC59" s="47">
        <v>0.19089999999999999</v>
      </c>
      <c r="BD59" s="6">
        <v>0.1923</v>
      </c>
      <c r="BE59" s="40">
        <v>0.19409999999999999</v>
      </c>
      <c r="BF59" s="6"/>
      <c r="BG59" s="47"/>
      <c r="BH59" s="40"/>
      <c r="BI59" s="6"/>
      <c r="BJ59" s="47"/>
      <c r="BK59" s="40"/>
      <c r="BL59" s="6"/>
      <c r="BM59" s="47"/>
      <c r="BN59" s="40"/>
      <c r="BO59" s="6"/>
      <c r="BP59" s="47"/>
      <c r="BQ59" s="40"/>
      <c r="BR59" s="35"/>
      <c r="BS59" s="38">
        <f>Q59/FM59*2</f>
        <v>-1.1282206815642095E-3</v>
      </c>
      <c r="BT59" s="6">
        <f t="shared" si="24"/>
        <v>-0.10280458932799129</v>
      </c>
      <c r="BU59" s="39">
        <f>EU59/E59</f>
        <v>1.2442938660748859E-2</v>
      </c>
      <c r="BV59" s="6">
        <f t="shared" si="25"/>
        <v>9.4404487917146146E-2</v>
      </c>
      <c r="BW59" s="6">
        <f t="shared" si="26"/>
        <v>0.79335156894687664</v>
      </c>
      <c r="BX59" s="40">
        <f t="shared" si="27"/>
        <v>0.80591758068831287</v>
      </c>
      <c r="BY59" s="35"/>
      <c r="BZ59" s="34">
        <v>5.2569999999999997</v>
      </c>
      <c r="CA59" s="35">
        <v>221.578</v>
      </c>
      <c r="CB59" s="36">
        <f t="shared" si="28"/>
        <v>226.83500000000001</v>
      </c>
      <c r="CC59" s="32">
        <v>2109.7910000000002</v>
      </c>
      <c r="CD59" s="35">
        <v>3.2930000000000001</v>
      </c>
      <c r="CE59" s="35">
        <v>3.5529999999999999</v>
      </c>
      <c r="CF59" s="36">
        <f t="shared" si="29"/>
        <v>2102.9450000000002</v>
      </c>
      <c r="CG59" s="35">
        <v>309.86799999999999</v>
      </c>
      <c r="CH59" s="35">
        <v>119.697</v>
      </c>
      <c r="CI59" s="36">
        <f t="shared" si="30"/>
        <v>429.565</v>
      </c>
      <c r="CJ59" s="35">
        <v>0.94</v>
      </c>
      <c r="CK59" s="35">
        <v>0</v>
      </c>
      <c r="CL59" s="35">
        <v>12.417</v>
      </c>
      <c r="CM59" s="35">
        <v>4.0219999999999612</v>
      </c>
      <c r="CN59" s="36">
        <f t="shared" si="31"/>
        <v>2776.7240000000002</v>
      </c>
      <c r="CO59" s="35">
        <v>45.933</v>
      </c>
      <c r="CP59" s="32">
        <v>2440.6669999999999</v>
      </c>
      <c r="CQ59" s="36">
        <f t="shared" si="32"/>
        <v>2486.6</v>
      </c>
      <c r="CR59" s="35">
        <v>0</v>
      </c>
      <c r="CS59" s="35">
        <v>18.890000000000271</v>
      </c>
      <c r="CT59" s="36">
        <f t="shared" si="33"/>
        <v>18.890000000000271</v>
      </c>
      <c r="CU59" s="35">
        <v>0</v>
      </c>
      <c r="CV59" s="35">
        <v>271.23399999999998</v>
      </c>
      <c r="CW59" s="70">
        <f t="shared" si="34"/>
        <v>2776.7240000000002</v>
      </c>
      <c r="CX59" s="35"/>
      <c r="CY59" s="71">
        <v>559.57799999999997</v>
      </c>
      <c r="CZ59" s="35"/>
      <c r="DA59" s="31">
        <v>0</v>
      </c>
      <c r="DB59" s="32">
        <v>10</v>
      </c>
      <c r="DC59" s="32">
        <v>20</v>
      </c>
      <c r="DD59" s="32">
        <v>15</v>
      </c>
      <c r="DE59" s="32">
        <v>0</v>
      </c>
      <c r="DF59" s="33">
        <v>0</v>
      </c>
      <c r="DG59" s="32">
        <f t="shared" si="49"/>
        <v>45</v>
      </c>
      <c r="DH59" s="72">
        <f t="shared" si="35"/>
        <v>1.6206147964291734E-2</v>
      </c>
      <c r="DI59" s="35"/>
      <c r="DJ59" s="64" t="s">
        <v>233</v>
      </c>
      <c r="DK59" s="58">
        <v>21</v>
      </c>
      <c r="DL59" s="73">
        <v>4</v>
      </c>
      <c r="DM59" s="64"/>
      <c r="DN59" s="58"/>
      <c r="DO59" s="72" t="s">
        <v>228</v>
      </c>
      <c r="DP59" s="62"/>
      <c r="DQ59" s="31">
        <v>237.57851519999997</v>
      </c>
      <c r="DR59" s="32">
        <v>237.57851519999997</v>
      </c>
      <c r="DS59" s="33">
        <v>237.57851519999997</v>
      </c>
      <c r="DT59" s="32"/>
      <c r="DU59" s="64">
        <f t="shared" si="36"/>
        <v>1181.04</v>
      </c>
      <c r="DV59" s="32">
        <v>1092.9639999999999</v>
      </c>
      <c r="DW59" s="33">
        <v>1269.116</v>
      </c>
      <c r="DX59" s="32"/>
      <c r="DY59" s="31">
        <v>108.42400000000001</v>
      </c>
      <c r="DZ59" s="32">
        <v>31.004999999999999</v>
      </c>
      <c r="EA59" s="32">
        <v>88.790999999999997</v>
      </c>
      <c r="EB59" s="32">
        <v>29.95</v>
      </c>
      <c r="EC59" s="32">
        <v>130.58000000000001</v>
      </c>
      <c r="ED59" s="32">
        <v>8.3610000000000007</v>
      </c>
      <c r="EE59" s="32">
        <v>9.6849999999999454</v>
      </c>
      <c r="EF59" s="32">
        <v>1611.527</v>
      </c>
      <c r="EG59" s="75">
        <f t="shared" si="50"/>
        <v>2018.3229999999999</v>
      </c>
      <c r="EH59" s="58"/>
      <c r="EI59" s="47">
        <f t="shared" si="55"/>
        <v>5.371984563422208E-2</v>
      </c>
      <c r="EJ59" s="6">
        <f t="shared" si="55"/>
        <v>1.5361763206384707E-2</v>
      </c>
      <c r="EK59" s="6">
        <f t="shared" si="55"/>
        <v>4.3992463049769538E-2</v>
      </c>
      <c r="EL59" s="6">
        <f t="shared" si="55"/>
        <v>1.4839052024874117E-2</v>
      </c>
      <c r="EM59" s="6">
        <f t="shared" si="54"/>
        <v>6.4697275906780038E-2</v>
      </c>
      <c r="EN59" s="6">
        <f t="shared" si="54"/>
        <v>4.1425480460758769E-3</v>
      </c>
      <c r="EO59" s="6">
        <f t="shared" si="54"/>
        <v>4.7985381923507514E-3</v>
      </c>
      <c r="EP59" s="6">
        <f t="shared" si="54"/>
        <v>0.79844851393954297</v>
      </c>
      <c r="EQ59" s="72">
        <f t="shared" si="52"/>
        <v>1</v>
      </c>
      <c r="ER59" s="58"/>
      <c r="ES59" s="34">
        <v>19.291</v>
      </c>
      <c r="ET59" s="35">
        <v>6.9609999999999985</v>
      </c>
      <c r="EU59" s="70">
        <f t="shared" si="38"/>
        <v>26.251999999999999</v>
      </c>
      <c r="EW59" s="34">
        <f>CD59</f>
        <v>3.2930000000000001</v>
      </c>
      <c r="EX59" s="35">
        <f>CE59</f>
        <v>3.5529999999999999</v>
      </c>
      <c r="EY59" s="70">
        <f t="shared" si="39"/>
        <v>6.8460000000000001</v>
      </c>
      <c r="FA59" s="31">
        <f>FE59*E59</f>
        <v>1673.806</v>
      </c>
      <c r="FB59" s="32">
        <f>E59*FF59</f>
        <v>435.98500000000024</v>
      </c>
      <c r="FC59" s="33">
        <f t="shared" si="40"/>
        <v>2109.7910000000002</v>
      </c>
      <c r="FE59" s="47">
        <v>0.79335156894687664</v>
      </c>
      <c r="FF59" s="6">
        <v>0.20664843105312336</v>
      </c>
      <c r="FG59" s="40">
        <f t="shared" si="41"/>
        <v>1</v>
      </c>
      <c r="FH59" s="58"/>
      <c r="FI59" s="64">
        <f t="shared" si="42"/>
        <v>262.74099999999999</v>
      </c>
      <c r="FJ59" s="32">
        <v>254.24799999999999</v>
      </c>
      <c r="FK59" s="33">
        <f>CV59</f>
        <v>271.23399999999998</v>
      </c>
      <c r="FM59" s="64">
        <f t="shared" si="43"/>
        <v>2001.3815</v>
      </c>
      <c r="FN59" s="32">
        <v>1892.972</v>
      </c>
      <c r="FO59" s="33">
        <f>CC59</f>
        <v>2109.7910000000002</v>
      </c>
      <c r="FQ59" s="64">
        <f t="shared" si="44"/>
        <v>169.291</v>
      </c>
      <c r="FR59" s="32">
        <v>201.982</v>
      </c>
      <c r="FS59" s="33">
        <v>136.6</v>
      </c>
      <c r="FU59" s="64">
        <f t="shared" si="45"/>
        <v>2170.6725000000001</v>
      </c>
      <c r="FV59" s="58">
        <f t="shared" si="53"/>
        <v>2094.9540000000002</v>
      </c>
      <c r="FW59" s="73">
        <f t="shared" si="53"/>
        <v>2246.3910000000001</v>
      </c>
      <c r="FY59" s="64">
        <f t="shared" si="47"/>
        <v>2241.8244999999997</v>
      </c>
      <c r="FZ59" s="32">
        <v>2042.982</v>
      </c>
      <c r="GA59" s="33">
        <f>G59</f>
        <v>2440.6669999999999</v>
      </c>
      <c r="GB59" s="32"/>
      <c r="GC59" s="64">
        <f t="shared" si="48"/>
        <v>2576.0430000000001</v>
      </c>
      <c r="GD59" s="32">
        <v>2375.3620000000001</v>
      </c>
      <c r="GE59" s="33">
        <f>C59</f>
        <v>2776.7240000000002</v>
      </c>
      <c r="GF59" s="32"/>
      <c r="GG59" s="76">
        <f>DW59/C59</f>
        <v>0.45705514844111261</v>
      </c>
      <c r="GH59" s="66"/>
    </row>
    <row r="60" spans="1:190" x14ac:dyDescent="0.2">
      <c r="A60" s="1"/>
      <c r="B60" s="77" t="s">
        <v>213</v>
      </c>
      <c r="C60" s="31">
        <v>2049.136</v>
      </c>
      <c r="D60" s="32">
        <v>1962.7355</v>
      </c>
      <c r="E60" s="32">
        <v>1612.1379999999999</v>
      </c>
      <c r="F60" s="32">
        <v>701.64099999999996</v>
      </c>
      <c r="G60" s="32">
        <v>1634.463</v>
      </c>
      <c r="H60" s="32">
        <f t="shared" si="0"/>
        <v>2750.777</v>
      </c>
      <c r="I60" s="33">
        <f t="shared" si="1"/>
        <v>2313.779</v>
      </c>
      <c r="J60" s="32"/>
      <c r="K60" s="34">
        <v>14.286999999999999</v>
      </c>
      <c r="L60" s="35">
        <v>5.7709999999999999</v>
      </c>
      <c r="M60" s="35">
        <v>0.108</v>
      </c>
      <c r="N60" s="36">
        <f t="shared" si="2"/>
        <v>20.166</v>
      </c>
      <c r="O60" s="35">
        <v>13.719999999999999</v>
      </c>
      <c r="P60" s="36">
        <f t="shared" si="3"/>
        <v>6.4460000000000015</v>
      </c>
      <c r="Q60" s="35">
        <v>1.159</v>
      </c>
      <c r="R60" s="36">
        <f t="shared" si="4"/>
        <v>5.2870000000000017</v>
      </c>
      <c r="S60" s="35">
        <v>3.2399999999999998</v>
      </c>
      <c r="T60" s="35">
        <v>0.20899999999999999</v>
      </c>
      <c r="U60" s="35">
        <v>-0.46</v>
      </c>
      <c r="V60" s="36">
        <f t="shared" si="5"/>
        <v>8.2759999999999998</v>
      </c>
      <c r="W60" s="35">
        <v>1.22</v>
      </c>
      <c r="X60" s="37">
        <f t="shared" si="6"/>
        <v>7.056</v>
      </c>
      <c r="Y60" s="35"/>
      <c r="Z60" s="38">
        <f t="shared" si="7"/>
        <v>1.4558253009638842E-2</v>
      </c>
      <c r="AA60" s="39">
        <f t="shared" si="8"/>
        <v>5.8805682171642589E-3</v>
      </c>
      <c r="AB60" s="6">
        <f t="shared" si="9"/>
        <v>0.58098666102053775</v>
      </c>
      <c r="AC60" s="6">
        <f t="shared" si="10"/>
        <v>0.58617448517474147</v>
      </c>
      <c r="AD60" s="6">
        <f t="shared" si="11"/>
        <v>0.68035306952295937</v>
      </c>
      <c r="AE60" s="39">
        <f t="shared" si="12"/>
        <v>1.3980487946541956E-2</v>
      </c>
      <c r="AF60" s="39">
        <f t="shared" si="13"/>
        <v>7.1899652296501491E-3</v>
      </c>
      <c r="AG60" s="39">
        <f>X60/DU60*2</f>
        <v>1.5599678986197733E-2</v>
      </c>
      <c r="AH60" s="39">
        <f>(P60+S60+T60)/DU60*2</f>
        <v>2.1876250505729392E-2</v>
      </c>
      <c r="AI60" s="39">
        <f>R60/DU60*2</f>
        <v>1.1688705045355362E-2</v>
      </c>
      <c r="AJ60" s="40">
        <f>X60/FI60*2</f>
        <v>5.9381818105310992E-2</v>
      </c>
      <c r="AK60" s="41"/>
      <c r="AL60" s="47">
        <f t="shared" si="14"/>
        <v>8.4812710871019256E-2</v>
      </c>
      <c r="AM60" s="6">
        <f t="shared" si="15"/>
        <v>6.4143048467745253E-2</v>
      </c>
      <c r="AN60" s="40">
        <f t="shared" si="16"/>
        <v>0.16773798067133772</v>
      </c>
      <c r="AO60" s="35"/>
      <c r="AP60" s="47">
        <f t="shared" si="17"/>
        <v>1.0138480700783681</v>
      </c>
      <c r="AQ60" s="6">
        <f t="shared" si="18"/>
        <v>0.91309608870947456</v>
      </c>
      <c r="AR60" s="6">
        <f t="shared" si="19"/>
        <v>-9.8043760882635403E-2</v>
      </c>
      <c r="AS60" s="6">
        <f t="shared" si="20"/>
        <v>0.17395868307423226</v>
      </c>
      <c r="AT60" s="68">
        <v>1.57</v>
      </c>
      <c r="AU60" s="69">
        <v>1.34</v>
      </c>
      <c r="AV60" s="35"/>
      <c r="AW60" s="47">
        <f>FK60/C60</f>
        <v>0.11875688094884868</v>
      </c>
      <c r="AX60" s="6">
        <v>9.6300000000000011E-2</v>
      </c>
      <c r="AY60" s="6">
        <f t="shared" si="21"/>
        <v>0.20736940874090684</v>
      </c>
      <c r="AZ60" s="6">
        <f t="shared" si="22"/>
        <v>0.20736940874090684</v>
      </c>
      <c r="BA60" s="40">
        <f t="shared" si="23"/>
        <v>0.20736940874090684</v>
      </c>
      <c r="BB60" s="6"/>
      <c r="BC60" s="47">
        <v>0.19769999999999999</v>
      </c>
      <c r="BD60" s="6">
        <v>0.19269999999999998</v>
      </c>
      <c r="BE60" s="40">
        <v>0.18870000000000001</v>
      </c>
      <c r="BF60" s="6"/>
      <c r="BG60" s="47"/>
      <c r="BH60" s="40"/>
      <c r="BI60" s="6"/>
      <c r="BJ60" s="47"/>
      <c r="BK60" s="40"/>
      <c r="BL60" s="6"/>
      <c r="BM60" s="47"/>
      <c r="BN60" s="40"/>
      <c r="BO60" s="6"/>
      <c r="BP60" s="47"/>
      <c r="BQ60" s="40"/>
      <c r="BR60" s="35"/>
      <c r="BS60" s="38">
        <f>Q60/FM60*2</f>
        <v>1.4963353340416935E-3</v>
      </c>
      <c r="BT60" s="6">
        <f t="shared" si="24"/>
        <v>0.1171298635674583</v>
      </c>
      <c r="BU60" s="39">
        <f>EU60/E60</f>
        <v>1.0751560970586885E-2</v>
      </c>
      <c r="BV60" s="6">
        <f t="shared" si="25"/>
        <v>6.8566252096585331E-2</v>
      </c>
      <c r="BW60" s="6">
        <f t="shared" si="26"/>
        <v>0.88481817313406186</v>
      </c>
      <c r="BX60" s="40">
        <f t="shared" si="27"/>
        <v>0.91974644077934853</v>
      </c>
      <c r="BY60" s="35"/>
      <c r="BZ60" s="34">
        <v>2.431</v>
      </c>
      <c r="CA60" s="35">
        <v>116.666</v>
      </c>
      <c r="CB60" s="36">
        <f t="shared" si="28"/>
        <v>119.09699999999999</v>
      </c>
      <c r="CC60" s="32">
        <v>1612.1379999999999</v>
      </c>
      <c r="CD60" s="35">
        <v>7.907</v>
      </c>
      <c r="CE60" s="35">
        <v>1.536</v>
      </c>
      <c r="CF60" s="36">
        <f t="shared" si="29"/>
        <v>1602.6949999999999</v>
      </c>
      <c r="CG60" s="35">
        <v>237.36799999999999</v>
      </c>
      <c r="CH60" s="35">
        <v>66.744</v>
      </c>
      <c r="CI60" s="36">
        <f t="shared" si="30"/>
        <v>304.11199999999997</v>
      </c>
      <c r="CJ60" s="35">
        <v>0</v>
      </c>
      <c r="CK60" s="35">
        <v>0</v>
      </c>
      <c r="CL60" s="35">
        <v>16.442</v>
      </c>
      <c r="CM60" s="35">
        <v>6.7900000000000844</v>
      </c>
      <c r="CN60" s="36">
        <f t="shared" si="31"/>
        <v>2049.136</v>
      </c>
      <c r="CO60" s="35">
        <v>105.56399999999999</v>
      </c>
      <c r="CP60" s="32">
        <v>1634.463</v>
      </c>
      <c r="CQ60" s="36">
        <f t="shared" si="32"/>
        <v>1740.027</v>
      </c>
      <c r="CR60" s="35">
        <v>49.996000000000002</v>
      </c>
      <c r="CS60" s="35">
        <v>15.763999999999953</v>
      </c>
      <c r="CT60" s="36">
        <f t="shared" si="33"/>
        <v>65.759999999999962</v>
      </c>
      <c r="CU60" s="35">
        <v>0</v>
      </c>
      <c r="CV60" s="35">
        <v>243.34899999999999</v>
      </c>
      <c r="CW60" s="70">
        <f t="shared" si="34"/>
        <v>2049.136</v>
      </c>
      <c r="CX60" s="35"/>
      <c r="CY60" s="71">
        <v>356.46499999999997</v>
      </c>
      <c r="CZ60" s="35"/>
      <c r="DA60" s="31">
        <v>50</v>
      </c>
      <c r="DB60" s="32">
        <v>35</v>
      </c>
      <c r="DC60" s="32">
        <v>50</v>
      </c>
      <c r="DD60" s="32">
        <v>0</v>
      </c>
      <c r="DE60" s="32">
        <v>0</v>
      </c>
      <c r="DF60" s="33">
        <v>0</v>
      </c>
      <c r="DG60" s="32">
        <f t="shared" si="49"/>
        <v>135</v>
      </c>
      <c r="DH60" s="72">
        <f t="shared" si="35"/>
        <v>6.5881425146988776E-2</v>
      </c>
      <c r="DI60" s="35"/>
      <c r="DJ60" s="64" t="s">
        <v>227</v>
      </c>
      <c r="DK60" s="58">
        <v>14</v>
      </c>
      <c r="DL60" s="73">
        <v>3</v>
      </c>
      <c r="DM60" s="74" t="s">
        <v>155</v>
      </c>
      <c r="DN60" s="58"/>
      <c r="DO60" s="72" t="s">
        <v>228</v>
      </c>
      <c r="DP60" s="62"/>
      <c r="DQ60" s="31">
        <v>194.92599999999999</v>
      </c>
      <c r="DR60" s="32">
        <v>194.92599999999999</v>
      </c>
      <c r="DS60" s="33">
        <v>194.92599999999999</v>
      </c>
      <c r="DT60" s="32"/>
      <c r="DU60" s="64">
        <f t="shared" si="36"/>
        <v>904.63400000000001</v>
      </c>
      <c r="DV60" s="32">
        <v>869.274</v>
      </c>
      <c r="DW60" s="33">
        <v>939.99400000000003</v>
      </c>
      <c r="DX60" s="32"/>
      <c r="DY60" s="31">
        <v>8.8640000000000008</v>
      </c>
      <c r="DZ60" s="32">
        <v>23.872</v>
      </c>
      <c r="EA60" s="32">
        <v>37.290999999999997</v>
      </c>
      <c r="EB60" s="32">
        <v>15.202999999999999</v>
      </c>
      <c r="EC60" s="32">
        <v>78.602999999999994</v>
      </c>
      <c r="ED60" s="32">
        <v>2.504</v>
      </c>
      <c r="EE60" s="32">
        <v>2.8140000000000782</v>
      </c>
      <c r="EF60" s="32">
        <v>1392.9079999999999</v>
      </c>
      <c r="EG60" s="75">
        <f t="shared" si="50"/>
        <v>1562.059</v>
      </c>
      <c r="EH60" s="58"/>
      <c r="EI60" s="47">
        <f t="shared" si="55"/>
        <v>5.6745615882626719E-3</v>
      </c>
      <c r="EJ60" s="6">
        <f t="shared" si="55"/>
        <v>1.528239330268575E-2</v>
      </c>
      <c r="EK60" s="6">
        <f t="shared" si="55"/>
        <v>2.3872977909285116E-2</v>
      </c>
      <c r="EL60" s="6">
        <f t="shared" si="55"/>
        <v>9.7326669479193811E-3</v>
      </c>
      <c r="EM60" s="6">
        <f t="shared" si="54"/>
        <v>5.0320122351332437E-2</v>
      </c>
      <c r="EN60" s="6">
        <f t="shared" si="54"/>
        <v>1.6030124342294369E-3</v>
      </c>
      <c r="EO60" s="6">
        <f t="shared" si="54"/>
        <v>1.8014684464543775E-3</v>
      </c>
      <c r="EP60" s="6">
        <f t="shared" si="54"/>
        <v>0.89171279701983086</v>
      </c>
      <c r="EQ60" s="72">
        <f t="shared" si="52"/>
        <v>1</v>
      </c>
      <c r="ER60" s="58"/>
      <c r="ES60" s="34">
        <v>9.0250000000000004</v>
      </c>
      <c r="ET60" s="35">
        <v>8.3079999999999998</v>
      </c>
      <c r="EU60" s="70">
        <f t="shared" si="38"/>
        <v>17.332999999999998</v>
      </c>
      <c r="EW60" s="34">
        <f>CD60</f>
        <v>7.907</v>
      </c>
      <c r="EX60" s="35">
        <f>CE60</f>
        <v>1.536</v>
      </c>
      <c r="EY60" s="70">
        <f t="shared" si="39"/>
        <v>9.4429999999999996</v>
      </c>
      <c r="FA60" s="31">
        <f>FE60*E60</f>
        <v>1426.4490000000001</v>
      </c>
      <c r="FB60" s="32">
        <f>E60*FF60</f>
        <v>185.68899999999977</v>
      </c>
      <c r="FC60" s="33">
        <f t="shared" si="40"/>
        <v>1612.1379999999999</v>
      </c>
      <c r="FE60" s="47">
        <v>0.88481817313406186</v>
      </c>
      <c r="FF60" s="6">
        <v>0.11518182686593814</v>
      </c>
      <c r="FG60" s="40">
        <f t="shared" si="41"/>
        <v>1</v>
      </c>
      <c r="FH60" s="58"/>
      <c r="FI60" s="64">
        <f t="shared" si="42"/>
        <v>237.64850000000001</v>
      </c>
      <c r="FJ60" s="32">
        <v>231.94800000000001</v>
      </c>
      <c r="FK60" s="33">
        <f>CV60</f>
        <v>243.34899999999999</v>
      </c>
      <c r="FM60" s="64">
        <f t="shared" si="43"/>
        <v>1549.1179999999999</v>
      </c>
      <c r="FN60" s="32">
        <v>1486.098</v>
      </c>
      <c r="FO60" s="33">
        <f>CC60</f>
        <v>1612.1379999999999</v>
      </c>
      <c r="FQ60" s="64">
        <f t="shared" si="44"/>
        <v>694.92750000000001</v>
      </c>
      <c r="FR60" s="32">
        <v>688.21400000000006</v>
      </c>
      <c r="FS60" s="33">
        <v>701.64099999999996</v>
      </c>
      <c r="FU60" s="64">
        <f t="shared" si="45"/>
        <v>2244.0455000000002</v>
      </c>
      <c r="FV60" s="58">
        <f t="shared" si="53"/>
        <v>2174.3119999999999</v>
      </c>
      <c r="FW60" s="73">
        <f t="shared" si="53"/>
        <v>2313.779</v>
      </c>
      <c r="FY60" s="64">
        <f t="shared" si="47"/>
        <v>1517.0729999999999</v>
      </c>
      <c r="FZ60" s="32">
        <v>1399.683</v>
      </c>
      <c r="GA60" s="33">
        <f>G60</f>
        <v>1634.463</v>
      </c>
      <c r="GB60" s="32"/>
      <c r="GC60" s="64">
        <f t="shared" si="48"/>
        <v>1962.7355</v>
      </c>
      <c r="GD60" s="32">
        <v>1876.335</v>
      </c>
      <c r="GE60" s="33">
        <f>C60</f>
        <v>2049.136</v>
      </c>
      <c r="GF60" s="32"/>
      <c r="GG60" s="76">
        <f>DW60/C60</f>
        <v>0.45872699518235982</v>
      </c>
      <c r="GH60" s="66"/>
    </row>
    <row r="61" spans="1:190" ht="13.5" customHeight="1" x14ac:dyDescent="0.2">
      <c r="A61" s="1"/>
      <c r="B61" s="77" t="s">
        <v>214</v>
      </c>
      <c r="C61" s="31">
        <v>5653.2969999999996</v>
      </c>
      <c r="D61" s="32">
        <v>5668.5370000000003</v>
      </c>
      <c r="E61" s="32">
        <v>4842.4059999999999</v>
      </c>
      <c r="F61" s="32">
        <v>335.03300000000002</v>
      </c>
      <c r="G61" s="32">
        <v>3908.7950000000001</v>
      </c>
      <c r="H61" s="32">
        <f t="shared" si="0"/>
        <v>5988.33</v>
      </c>
      <c r="I61" s="33">
        <f t="shared" si="1"/>
        <v>5177.4390000000003</v>
      </c>
      <c r="J61" s="32"/>
      <c r="K61" s="34">
        <v>44.165999999999997</v>
      </c>
      <c r="L61" s="35">
        <v>6.1009999999999991</v>
      </c>
      <c r="M61" s="35">
        <v>2.6999999999999996E-2</v>
      </c>
      <c r="N61" s="36">
        <f t="shared" si="2"/>
        <v>50.293999999999997</v>
      </c>
      <c r="O61" s="35">
        <v>23.031999999999996</v>
      </c>
      <c r="P61" s="36">
        <f t="shared" si="3"/>
        <v>27.262</v>
      </c>
      <c r="Q61" s="35">
        <v>1.583</v>
      </c>
      <c r="R61" s="36">
        <f t="shared" si="4"/>
        <v>25.679000000000002</v>
      </c>
      <c r="S61" s="35">
        <v>1.4830000000000001</v>
      </c>
      <c r="T61" s="35">
        <v>3.0300000000000002</v>
      </c>
      <c r="U61" s="35">
        <v>-0.86</v>
      </c>
      <c r="V61" s="36">
        <f t="shared" si="5"/>
        <v>29.332000000000004</v>
      </c>
      <c r="W61" s="35">
        <v>6.9550000000000001</v>
      </c>
      <c r="X61" s="37">
        <f t="shared" si="6"/>
        <v>22.377000000000002</v>
      </c>
      <c r="Y61" s="35"/>
      <c r="Z61" s="38">
        <f t="shared" si="7"/>
        <v>1.5582856740636955E-2</v>
      </c>
      <c r="AA61" s="39">
        <f t="shared" si="8"/>
        <v>2.1525836384238117E-3</v>
      </c>
      <c r="AB61" s="6">
        <f t="shared" si="9"/>
        <v>0.42023829072928637</v>
      </c>
      <c r="AC61" s="6">
        <f t="shared" si="10"/>
        <v>0.44483071634123256</v>
      </c>
      <c r="AD61" s="6">
        <f t="shared" si="11"/>
        <v>0.45794727005209362</v>
      </c>
      <c r="AE61" s="39">
        <f t="shared" si="12"/>
        <v>8.1262590329744672E-3</v>
      </c>
      <c r="AF61" s="39">
        <f t="shared" si="13"/>
        <v>7.8951588390443611E-3</v>
      </c>
      <c r="AG61" s="39">
        <f>X61/DU61*2</f>
        <v>1.5485789035968631E-2</v>
      </c>
      <c r="AH61" s="39">
        <f>(P61+S61+T61)/DU61*2</f>
        <v>2.1989585137324182E-2</v>
      </c>
      <c r="AI61" s="39">
        <f>R61/DU61*2</f>
        <v>1.7770906585093553E-2</v>
      </c>
      <c r="AJ61" s="40">
        <f>X61/FI61*2</f>
        <v>8.1466669457826352E-2</v>
      </c>
      <c r="AK61" s="41"/>
      <c r="AL61" s="47">
        <f t="shared" si="14"/>
        <v>-1.4303612593953442E-2</v>
      </c>
      <c r="AM61" s="6">
        <f t="shared" si="15"/>
        <v>-1.8918282841374895E-2</v>
      </c>
      <c r="AN61" s="40">
        <f t="shared" si="16"/>
        <v>4.9056497432910767E-2</v>
      </c>
      <c r="AO61" s="35"/>
      <c r="AP61" s="47">
        <f t="shared" si="17"/>
        <v>0.80720100710266762</v>
      </c>
      <c r="AQ61" s="6">
        <f t="shared" si="18"/>
        <v>0.77793250559149651</v>
      </c>
      <c r="AR61" s="6">
        <f t="shared" si="19"/>
        <v>7.5018701476324334E-2</v>
      </c>
      <c r="AS61" s="6">
        <f t="shared" si="20"/>
        <v>0.12235267313923186</v>
      </c>
      <c r="AT61" s="68">
        <v>3.15</v>
      </c>
      <c r="AU61" s="69">
        <v>1.24</v>
      </c>
      <c r="AV61" s="35"/>
      <c r="AW61" s="47">
        <f>FK61/C61</f>
        <v>9.8538428106642914E-2</v>
      </c>
      <c r="AX61" s="6">
        <v>9.7699999999999995E-2</v>
      </c>
      <c r="AY61" s="6">
        <f t="shared" si="21"/>
        <v>0.18468867715488591</v>
      </c>
      <c r="AZ61" s="6">
        <f t="shared" si="22"/>
        <v>0.19871286045657133</v>
      </c>
      <c r="BA61" s="40">
        <f t="shared" si="23"/>
        <v>0.21974913540909949</v>
      </c>
      <c r="BB61" s="6"/>
      <c r="BC61" s="47">
        <v>0.17699999999999999</v>
      </c>
      <c r="BD61" s="6">
        <v>0.19120000000000001</v>
      </c>
      <c r="BE61" s="40">
        <v>0.21230000000000002</v>
      </c>
      <c r="BF61" s="6"/>
      <c r="BG61" s="47"/>
      <c r="BH61" s="40"/>
      <c r="BI61" s="6"/>
      <c r="BJ61" s="47"/>
      <c r="BK61" s="40"/>
      <c r="BL61" s="6"/>
      <c r="BM61" s="47"/>
      <c r="BN61" s="40"/>
      <c r="BO61" s="6"/>
      <c r="BP61" s="47"/>
      <c r="BQ61" s="40"/>
      <c r="BR61" s="35"/>
      <c r="BS61" s="38">
        <f>Q61/FM61*2</f>
        <v>6.4909763435075526E-4</v>
      </c>
      <c r="BT61" s="6">
        <f t="shared" si="24"/>
        <v>4.9819040125885124E-2</v>
      </c>
      <c r="BU61" s="39">
        <f>EU61/E61</f>
        <v>1.3647967559927855E-2</v>
      </c>
      <c r="BV61" s="6">
        <f t="shared" si="25"/>
        <v>0.11217781700600023</v>
      </c>
      <c r="BW61" s="6">
        <f t="shared" si="26"/>
        <v>0.81267287377390496</v>
      </c>
      <c r="BX61" s="40">
        <f t="shared" si="27"/>
        <v>0.82479484548248649</v>
      </c>
      <c r="BY61" s="35"/>
      <c r="BZ61" s="34">
        <v>11.128</v>
      </c>
      <c r="CA61" s="35">
        <v>188.66399999999999</v>
      </c>
      <c r="CB61" s="36">
        <f t="shared" si="28"/>
        <v>199.79199999999997</v>
      </c>
      <c r="CC61" s="32">
        <v>4842.4059999999999</v>
      </c>
      <c r="CD61" s="35">
        <v>23.382999999999999</v>
      </c>
      <c r="CE61" s="35">
        <v>8.6950000000000003</v>
      </c>
      <c r="CF61" s="36">
        <f t="shared" si="29"/>
        <v>4810.3280000000004</v>
      </c>
      <c r="CG61" s="35">
        <v>491.90400000000005</v>
      </c>
      <c r="CH61" s="35">
        <v>62.936</v>
      </c>
      <c r="CI61" s="36">
        <f t="shared" si="30"/>
        <v>554.84</v>
      </c>
      <c r="CJ61" s="35">
        <v>0</v>
      </c>
      <c r="CK61" s="35">
        <v>0</v>
      </c>
      <c r="CL61" s="35">
        <v>18.510999999999999</v>
      </c>
      <c r="CM61" s="35">
        <v>69.825999999998743</v>
      </c>
      <c r="CN61" s="36">
        <f t="shared" si="31"/>
        <v>5653.2970000000005</v>
      </c>
      <c r="CO61" s="35">
        <v>2.5000000000000001E-2</v>
      </c>
      <c r="CP61" s="32">
        <v>3908.7950000000001</v>
      </c>
      <c r="CQ61" s="36">
        <f t="shared" si="32"/>
        <v>3908.82</v>
      </c>
      <c r="CR61" s="35">
        <v>1055.731</v>
      </c>
      <c r="CS61" s="35">
        <v>71.635999999999399</v>
      </c>
      <c r="CT61" s="36">
        <f t="shared" si="33"/>
        <v>1127.3669999999993</v>
      </c>
      <c r="CU61" s="35">
        <v>60.042999999999999</v>
      </c>
      <c r="CV61" s="35">
        <v>557.06700000000001</v>
      </c>
      <c r="CW61" s="70">
        <f t="shared" si="34"/>
        <v>5653.2969999999996</v>
      </c>
      <c r="CX61" s="35"/>
      <c r="CY61" s="71">
        <v>691.69600000000003</v>
      </c>
      <c r="CZ61" s="35"/>
      <c r="DA61" s="31">
        <v>275</v>
      </c>
      <c r="DB61" s="32">
        <v>300</v>
      </c>
      <c r="DC61" s="32">
        <v>365</v>
      </c>
      <c r="DD61" s="32">
        <v>210</v>
      </c>
      <c r="DE61" s="32">
        <v>100</v>
      </c>
      <c r="DF61" s="33">
        <v>0</v>
      </c>
      <c r="DG61" s="32">
        <f t="shared" si="49"/>
        <v>1250</v>
      </c>
      <c r="DH61" s="72">
        <f t="shared" si="35"/>
        <v>0.22110991161440838</v>
      </c>
      <c r="DI61" s="35"/>
      <c r="DJ61" s="64" t="s">
        <v>215</v>
      </c>
      <c r="DK61" s="58">
        <v>22</v>
      </c>
      <c r="DL61" s="73">
        <v>1</v>
      </c>
      <c r="DM61" s="74" t="s">
        <v>155</v>
      </c>
      <c r="DN61" s="61" t="s">
        <v>216</v>
      </c>
      <c r="DO61" s="72" t="s">
        <v>228</v>
      </c>
      <c r="DP61" s="62"/>
      <c r="DQ61" s="31">
        <v>526.77200000000005</v>
      </c>
      <c r="DR61" s="32">
        <v>566.77200000000005</v>
      </c>
      <c r="DS61" s="33">
        <v>626.77200000000005</v>
      </c>
      <c r="DT61" s="32"/>
      <c r="DU61" s="64">
        <f t="shared" si="36"/>
        <v>2890.0045</v>
      </c>
      <c r="DV61" s="32">
        <v>2927.7930000000001</v>
      </c>
      <c r="DW61" s="33">
        <v>2852.2159999999999</v>
      </c>
      <c r="DX61" s="32"/>
      <c r="DY61" s="31">
        <v>38.427999999999997</v>
      </c>
      <c r="DZ61" s="32">
        <v>78.688000000000002</v>
      </c>
      <c r="EA61" s="32">
        <v>57.731000000000002</v>
      </c>
      <c r="EB61" s="32">
        <v>122.2</v>
      </c>
      <c r="EC61" s="32">
        <v>476.2</v>
      </c>
      <c r="ED61" s="32">
        <v>27.9</v>
      </c>
      <c r="EE61" s="32">
        <v>208.28100000000032</v>
      </c>
      <c r="EF61" s="32">
        <v>3894.3649999999998</v>
      </c>
      <c r="EG61" s="75">
        <f t="shared" si="50"/>
        <v>4903.7929999999997</v>
      </c>
      <c r="EH61" s="58"/>
      <c r="EI61" s="47">
        <f t="shared" si="55"/>
        <v>7.8363829794610013E-3</v>
      </c>
      <c r="EJ61" s="6">
        <f t="shared" si="55"/>
        <v>1.6046354322052338E-2</v>
      </c>
      <c r="EK61" s="6">
        <f t="shared" si="55"/>
        <v>1.1772723685522617E-2</v>
      </c>
      <c r="EL61" s="6">
        <f t="shared" si="55"/>
        <v>2.4919485793955823E-2</v>
      </c>
      <c r="EM61" s="6">
        <f t="shared" si="54"/>
        <v>9.7108503560407219E-2</v>
      </c>
      <c r="EN61" s="6">
        <f t="shared" si="54"/>
        <v>5.689473434135576E-3</v>
      </c>
      <c r="EO61" s="6">
        <f t="shared" si="54"/>
        <v>4.2473448614164654E-2</v>
      </c>
      <c r="EP61" s="6">
        <f t="shared" si="54"/>
        <v>0.79415362761030084</v>
      </c>
      <c r="EQ61" s="72">
        <f t="shared" si="52"/>
        <v>1</v>
      </c>
      <c r="ER61" s="58"/>
      <c r="ES61" s="34">
        <v>15.186999999999999</v>
      </c>
      <c r="ET61" s="35">
        <v>50.902000000000001</v>
      </c>
      <c r="EU61" s="70">
        <f t="shared" si="38"/>
        <v>66.088999999999999</v>
      </c>
      <c r="EW61" s="34">
        <f>CD61</f>
        <v>23.382999999999999</v>
      </c>
      <c r="EX61" s="35">
        <f>CE61</f>
        <v>8.6950000000000003</v>
      </c>
      <c r="EY61" s="70">
        <f t="shared" si="39"/>
        <v>32.078000000000003</v>
      </c>
      <c r="FA61" s="31">
        <f>FE61*E61</f>
        <v>3935.2919999999999</v>
      </c>
      <c r="FB61" s="32">
        <f>E61*FF61</f>
        <v>907.11400000000003</v>
      </c>
      <c r="FC61" s="33">
        <f t="shared" si="40"/>
        <v>4842.4059999999999</v>
      </c>
      <c r="FE61" s="47">
        <v>0.81267287377390496</v>
      </c>
      <c r="FF61" s="6">
        <v>0.18732712622609504</v>
      </c>
      <c r="FG61" s="40">
        <f t="shared" si="41"/>
        <v>1</v>
      </c>
      <c r="FH61" s="58"/>
      <c r="FI61" s="64">
        <f t="shared" si="42"/>
        <v>549.35349999999994</v>
      </c>
      <c r="FJ61" s="32">
        <v>541.64</v>
      </c>
      <c r="FK61" s="33">
        <f>CV61</f>
        <v>557.06700000000001</v>
      </c>
      <c r="FM61" s="64">
        <f t="shared" si="43"/>
        <v>4877.5405000000001</v>
      </c>
      <c r="FN61" s="32">
        <v>4912.6750000000002</v>
      </c>
      <c r="FO61" s="33">
        <f>CC61</f>
        <v>4842.4059999999999</v>
      </c>
      <c r="FQ61" s="64">
        <f t="shared" si="44"/>
        <v>349.81700000000001</v>
      </c>
      <c r="FR61" s="32">
        <v>364.601</v>
      </c>
      <c r="FS61" s="33">
        <v>335.03300000000002</v>
      </c>
      <c r="FU61" s="64">
        <f t="shared" si="45"/>
        <v>5227.3575000000001</v>
      </c>
      <c r="FV61" s="58">
        <f t="shared" si="53"/>
        <v>5277.2759999999998</v>
      </c>
      <c r="FW61" s="73">
        <f t="shared" si="53"/>
        <v>5177.4390000000003</v>
      </c>
      <c r="FY61" s="64">
        <f t="shared" si="47"/>
        <v>3817.4025000000001</v>
      </c>
      <c r="FZ61" s="32">
        <v>3726.01</v>
      </c>
      <c r="GA61" s="33">
        <f>G61</f>
        <v>3908.7950000000001</v>
      </c>
      <c r="GB61" s="32"/>
      <c r="GC61" s="64">
        <f t="shared" si="48"/>
        <v>5668.5370000000003</v>
      </c>
      <c r="GD61" s="32">
        <v>5683.777</v>
      </c>
      <c r="GE61" s="33">
        <f>C61</f>
        <v>5653.2969999999996</v>
      </c>
      <c r="GF61" s="32"/>
      <c r="GG61" s="76">
        <f>DW61/C61</f>
        <v>0.50452258213216117</v>
      </c>
      <c r="GH61" s="66"/>
    </row>
    <row r="62" spans="1:190" ht="13.5" customHeight="1" x14ac:dyDescent="0.2">
      <c r="A62" s="1"/>
      <c r="B62" s="77" t="s">
        <v>217</v>
      </c>
      <c r="C62" s="31">
        <v>3881.759</v>
      </c>
      <c r="D62" s="32">
        <v>3687.1819999999998</v>
      </c>
      <c r="E62" s="32">
        <v>3155.4520000000002</v>
      </c>
      <c r="F62" s="32">
        <v>523.40099999999995</v>
      </c>
      <c r="G62" s="32">
        <v>2331.663</v>
      </c>
      <c r="H62" s="32">
        <f t="shared" si="0"/>
        <v>4405.16</v>
      </c>
      <c r="I62" s="33">
        <f t="shared" si="1"/>
        <v>3678.8530000000001</v>
      </c>
      <c r="J62" s="32"/>
      <c r="K62" s="34">
        <v>34.838999999999999</v>
      </c>
      <c r="L62" s="35">
        <v>8.0169999999999995</v>
      </c>
      <c r="M62" s="35">
        <v>0</v>
      </c>
      <c r="N62" s="36">
        <f t="shared" si="2"/>
        <v>42.855999999999995</v>
      </c>
      <c r="O62" s="35">
        <v>26.914999999999999</v>
      </c>
      <c r="P62" s="36">
        <f t="shared" si="3"/>
        <v>15.940999999999995</v>
      </c>
      <c r="Q62" s="35">
        <v>-3.3620000000000001</v>
      </c>
      <c r="R62" s="36">
        <f t="shared" si="4"/>
        <v>19.302999999999997</v>
      </c>
      <c r="S62" s="35">
        <v>2.6989999999999998</v>
      </c>
      <c r="T62" s="35">
        <v>0.38900000000000001</v>
      </c>
      <c r="U62" s="35">
        <v>0</v>
      </c>
      <c r="V62" s="36">
        <f t="shared" si="5"/>
        <v>22.390999999999995</v>
      </c>
      <c r="W62" s="35">
        <v>4.9189999999999996</v>
      </c>
      <c r="X62" s="37">
        <f t="shared" si="6"/>
        <v>17.471999999999994</v>
      </c>
      <c r="Y62" s="35"/>
      <c r="Z62" s="38">
        <f t="shared" si="7"/>
        <v>1.8897358470506744E-2</v>
      </c>
      <c r="AA62" s="39">
        <f t="shared" si="8"/>
        <v>4.3485783994389208E-3</v>
      </c>
      <c r="AB62" s="6">
        <f t="shared" si="9"/>
        <v>0.58582187010273379</v>
      </c>
      <c r="AC62" s="6">
        <f t="shared" si="10"/>
        <v>0.59082427834485796</v>
      </c>
      <c r="AD62" s="6">
        <f t="shared" si="11"/>
        <v>0.62803341422437942</v>
      </c>
      <c r="AE62" s="39">
        <f t="shared" si="12"/>
        <v>1.4599225099276358E-2</v>
      </c>
      <c r="AF62" s="39">
        <f t="shared" si="13"/>
        <v>9.4771562673065749E-3</v>
      </c>
      <c r="AG62" s="39">
        <f>X62/DU62*2</f>
        <v>1.7877122409482481E-2</v>
      </c>
      <c r="AH62" s="39">
        <f>(P62+S62+T62)/DU62*2</f>
        <v>1.9470224492332995E-2</v>
      </c>
      <c r="AI62" s="39">
        <f>R62/DU62*2</f>
        <v>1.9750577716932255E-2</v>
      </c>
      <c r="AJ62" s="40">
        <f>X62/FI62*2</f>
        <v>6.4028965484385761E-2</v>
      </c>
      <c r="AK62" s="41"/>
      <c r="AL62" s="47">
        <f t="shared" si="14"/>
        <v>0.11959500238966474</v>
      </c>
      <c r="AM62" s="6">
        <f t="shared" si="15"/>
        <v>6.4444736357838955E-2</v>
      </c>
      <c r="AN62" s="40">
        <f t="shared" si="16"/>
        <v>0.11875109756132661</v>
      </c>
      <c r="AO62" s="35"/>
      <c r="AP62" s="47">
        <f t="shared" si="17"/>
        <v>0.73893153817583024</v>
      </c>
      <c r="AQ62" s="6">
        <f t="shared" si="18"/>
        <v>0.70955478131629268</v>
      </c>
      <c r="AR62" s="6">
        <f t="shared" si="19"/>
        <v>9.2876451114043884E-2</v>
      </c>
      <c r="AS62" s="6">
        <f t="shared" si="20"/>
        <v>0.1529991944373672</v>
      </c>
      <c r="AT62" s="68">
        <v>1.46</v>
      </c>
      <c r="AU62" s="69">
        <v>1.26</v>
      </c>
      <c r="AV62" s="35"/>
      <c r="AW62" s="47">
        <f>FK62/C62</f>
        <v>0.14418231528541572</v>
      </c>
      <c r="AX62" s="6">
        <v>0.12720000000000001</v>
      </c>
      <c r="AY62" s="6">
        <f t="shared" si="21"/>
        <v>0.24989999999999998</v>
      </c>
      <c r="AZ62" s="6">
        <f t="shared" si="22"/>
        <v>0.24989999999999998</v>
      </c>
      <c r="BA62" s="40">
        <f t="shared" si="23"/>
        <v>0.24989999999999998</v>
      </c>
      <c r="BB62" s="6"/>
      <c r="BC62" s="47">
        <v>0.23579999999999998</v>
      </c>
      <c r="BD62" s="6">
        <v>0.23760000000000001</v>
      </c>
      <c r="BE62" s="40">
        <v>0.24</v>
      </c>
      <c r="BF62" s="6"/>
      <c r="BG62" s="47"/>
      <c r="BH62" s="40"/>
      <c r="BI62" s="6"/>
      <c r="BJ62" s="47"/>
      <c r="BK62" s="40"/>
      <c r="BL62" s="6"/>
      <c r="BM62" s="47"/>
      <c r="BN62" s="40"/>
      <c r="BO62" s="6"/>
      <c r="BP62" s="47"/>
      <c r="BQ62" s="40"/>
      <c r="BR62" s="35"/>
      <c r="BS62" s="38">
        <f>Q62/FM62*2</f>
        <v>-2.2511487169306036E-3</v>
      </c>
      <c r="BT62" s="6">
        <f t="shared" si="24"/>
        <v>-0.17667770245414902</v>
      </c>
      <c r="BU62" s="39">
        <f>EU62/E62</f>
        <v>2.8309098030963549E-2</v>
      </c>
      <c r="BV62" s="6">
        <f t="shared" si="25"/>
        <v>0.15192870263283217</v>
      </c>
      <c r="BW62" s="6">
        <f t="shared" si="26"/>
        <v>0.7888641627253401</v>
      </c>
      <c r="BX62" s="40">
        <f t="shared" si="27"/>
        <v>0.81890306571097016</v>
      </c>
      <c r="BY62" s="35"/>
      <c r="BZ62" s="34">
        <v>10.24</v>
      </c>
      <c r="CA62" s="35">
        <v>178.82300000000001</v>
      </c>
      <c r="CB62" s="36">
        <f t="shared" si="28"/>
        <v>189.06300000000002</v>
      </c>
      <c r="CC62" s="32">
        <v>3155.4520000000002</v>
      </c>
      <c r="CD62" s="35">
        <v>16.593</v>
      </c>
      <c r="CE62" s="35">
        <v>11.686</v>
      </c>
      <c r="CF62" s="36">
        <f t="shared" si="29"/>
        <v>3127.1730000000002</v>
      </c>
      <c r="CG62" s="35">
        <v>404.84300000000002</v>
      </c>
      <c r="CH62" s="35">
        <v>93.8</v>
      </c>
      <c r="CI62" s="36">
        <f t="shared" si="30"/>
        <v>498.64300000000003</v>
      </c>
      <c r="CJ62" s="35">
        <v>1.107</v>
      </c>
      <c r="CK62" s="35">
        <v>0</v>
      </c>
      <c r="CL62" s="35">
        <v>58.597999999999999</v>
      </c>
      <c r="CM62" s="35">
        <v>7.1749999999996561</v>
      </c>
      <c r="CN62" s="36">
        <f t="shared" si="31"/>
        <v>3881.759</v>
      </c>
      <c r="CO62" s="35">
        <v>156.44800000000001</v>
      </c>
      <c r="CP62" s="32">
        <v>2331.663</v>
      </c>
      <c r="CQ62" s="36">
        <f t="shared" si="32"/>
        <v>2488.1109999999999</v>
      </c>
      <c r="CR62" s="35">
        <v>797.98199999999997</v>
      </c>
      <c r="CS62" s="35">
        <v>35.985000000000127</v>
      </c>
      <c r="CT62" s="36">
        <f t="shared" si="33"/>
        <v>833.9670000000001</v>
      </c>
      <c r="CU62" s="35">
        <v>0</v>
      </c>
      <c r="CV62" s="35">
        <v>559.68100000000004</v>
      </c>
      <c r="CW62" s="70">
        <f t="shared" si="34"/>
        <v>3881.759</v>
      </c>
      <c r="CX62" s="35"/>
      <c r="CY62" s="71">
        <v>593.90600000000006</v>
      </c>
      <c r="CZ62" s="35"/>
      <c r="DA62" s="31">
        <v>125</v>
      </c>
      <c r="DB62" s="32">
        <v>305</v>
      </c>
      <c r="DC62" s="32">
        <v>240</v>
      </c>
      <c r="DD62" s="32">
        <v>0</v>
      </c>
      <c r="DE62" s="32">
        <v>150</v>
      </c>
      <c r="DF62" s="33">
        <v>0</v>
      </c>
      <c r="DG62" s="32">
        <f t="shared" si="49"/>
        <v>820</v>
      </c>
      <c r="DH62" s="72">
        <f t="shared" si="35"/>
        <v>0.2112444384105247</v>
      </c>
      <c r="DI62" s="35"/>
      <c r="DJ62" s="64" t="s">
        <v>229</v>
      </c>
      <c r="DK62" s="58">
        <v>26</v>
      </c>
      <c r="DL62" s="73">
        <v>1</v>
      </c>
      <c r="DM62" s="74" t="s">
        <v>155</v>
      </c>
      <c r="DN62" s="61" t="s">
        <v>158</v>
      </c>
      <c r="DO62" s="72">
        <v>7.9484795522068691E-2</v>
      </c>
      <c r="DP62" s="62"/>
      <c r="DQ62" s="31">
        <v>506.39136239999993</v>
      </c>
      <c r="DR62" s="32">
        <v>506.39136239999993</v>
      </c>
      <c r="DS62" s="33">
        <v>506.39136239999993</v>
      </c>
      <c r="DT62" s="32"/>
      <c r="DU62" s="64">
        <f t="shared" si="36"/>
        <v>1954.6770000000001</v>
      </c>
      <c r="DV62" s="32">
        <v>1882.9780000000001</v>
      </c>
      <c r="DW62" s="33">
        <v>2026.376</v>
      </c>
      <c r="DX62" s="32"/>
      <c r="DY62" s="31">
        <v>94.483000000000004</v>
      </c>
      <c r="DZ62" s="32">
        <v>48.656999999999996</v>
      </c>
      <c r="EA62" s="32">
        <v>89.942999999999998</v>
      </c>
      <c r="EB62" s="32">
        <v>8.548</v>
      </c>
      <c r="EC62" s="32">
        <v>191.50399999999999</v>
      </c>
      <c r="ED62" s="32">
        <v>58.353000000000002</v>
      </c>
      <c r="EE62" s="32">
        <v>22.017999999999279</v>
      </c>
      <c r="EF62" s="32">
        <v>2336.2620000000002</v>
      </c>
      <c r="EG62" s="75">
        <f t="shared" si="50"/>
        <v>2849.7679999999996</v>
      </c>
      <c r="EH62" s="58"/>
      <c r="EI62" s="47">
        <f t="shared" si="55"/>
        <v>3.3154628727671873E-2</v>
      </c>
      <c r="EJ62" s="6">
        <f t="shared" si="55"/>
        <v>1.7074021464203403E-2</v>
      </c>
      <c r="EK62" s="6">
        <f t="shared" si="55"/>
        <v>3.1561516586613374E-2</v>
      </c>
      <c r="EL62" s="6">
        <f t="shared" si="55"/>
        <v>2.9995424188916436E-3</v>
      </c>
      <c r="EM62" s="6">
        <f t="shared" si="54"/>
        <v>6.7199856269001559E-2</v>
      </c>
      <c r="EN62" s="6">
        <f t="shared" si="54"/>
        <v>2.0476403693212925E-2</v>
      </c>
      <c r="EO62" s="6">
        <f t="shared" si="54"/>
        <v>7.726242978375532E-3</v>
      </c>
      <c r="EP62" s="6">
        <f t="shared" si="54"/>
        <v>0.81980778786202968</v>
      </c>
      <c r="EQ62" s="72">
        <f t="shared" si="52"/>
        <v>1</v>
      </c>
      <c r="ER62" s="58"/>
      <c r="ES62" s="34">
        <v>34.463999999999999</v>
      </c>
      <c r="ET62" s="35">
        <v>54.864000000000004</v>
      </c>
      <c r="EU62" s="70">
        <f t="shared" si="38"/>
        <v>89.328000000000003</v>
      </c>
      <c r="EW62" s="34">
        <f>CD62</f>
        <v>16.593</v>
      </c>
      <c r="EX62" s="35">
        <f>CE62</f>
        <v>11.686</v>
      </c>
      <c r="EY62" s="70">
        <f t="shared" si="39"/>
        <v>28.279</v>
      </c>
      <c r="FA62" s="31">
        <f>FE62*E62</f>
        <v>2489.223</v>
      </c>
      <c r="FB62" s="32">
        <f>E62*FF62</f>
        <v>666.22900000000016</v>
      </c>
      <c r="FC62" s="33">
        <f t="shared" si="40"/>
        <v>3155.4520000000002</v>
      </c>
      <c r="FE62" s="47">
        <v>0.7888641627253401</v>
      </c>
      <c r="FF62" s="6">
        <v>0.2111358372746599</v>
      </c>
      <c r="FG62" s="40">
        <f t="shared" si="41"/>
        <v>1</v>
      </c>
      <c r="FH62" s="58"/>
      <c r="FI62" s="64">
        <f t="shared" si="42"/>
        <v>545.75300000000004</v>
      </c>
      <c r="FJ62" s="32">
        <v>531.82500000000005</v>
      </c>
      <c r="FK62" s="33">
        <f>CV62</f>
        <v>559.68100000000004</v>
      </c>
      <c r="FM62" s="64">
        <f t="shared" si="43"/>
        <v>2986.9195</v>
      </c>
      <c r="FN62" s="32">
        <v>2818.3870000000002</v>
      </c>
      <c r="FO62" s="33">
        <f>CC62</f>
        <v>3155.4520000000002</v>
      </c>
      <c r="FQ62" s="64">
        <f t="shared" si="44"/>
        <v>580.56899999999996</v>
      </c>
      <c r="FR62" s="32">
        <v>637.73699999999997</v>
      </c>
      <c r="FS62" s="33">
        <v>523.40099999999995</v>
      </c>
      <c r="FU62" s="64">
        <f t="shared" si="45"/>
        <v>3567.4885000000004</v>
      </c>
      <c r="FV62" s="58">
        <f t="shared" si="53"/>
        <v>3456.1240000000003</v>
      </c>
      <c r="FW62" s="73">
        <f t="shared" si="53"/>
        <v>3678.8530000000001</v>
      </c>
      <c r="FY62" s="64">
        <f t="shared" si="47"/>
        <v>2207.9144999999999</v>
      </c>
      <c r="FZ62" s="32">
        <v>2084.1660000000002</v>
      </c>
      <c r="GA62" s="33">
        <f>G62</f>
        <v>2331.663</v>
      </c>
      <c r="GB62" s="32"/>
      <c r="GC62" s="64">
        <f t="shared" si="48"/>
        <v>3687.1819999999998</v>
      </c>
      <c r="GD62" s="32">
        <v>3492.605</v>
      </c>
      <c r="GE62" s="33">
        <f>C62</f>
        <v>3881.759</v>
      </c>
      <c r="GF62" s="32"/>
      <c r="GG62" s="76">
        <f>DW62/C62</f>
        <v>0.52202519527873836</v>
      </c>
      <c r="GH62" s="66"/>
    </row>
    <row r="63" spans="1:190" ht="13.5" customHeight="1" x14ac:dyDescent="0.2">
      <c r="A63" s="1"/>
      <c r="B63" s="77" t="s">
        <v>218</v>
      </c>
      <c r="C63" s="31">
        <v>3108.0650000000001</v>
      </c>
      <c r="D63" s="32">
        <v>3017.2719999999999</v>
      </c>
      <c r="E63" s="32">
        <v>2631.7379999999998</v>
      </c>
      <c r="F63" s="32">
        <v>722.18299999999999</v>
      </c>
      <c r="G63" s="32">
        <v>2169.85</v>
      </c>
      <c r="H63" s="32">
        <f t="shared" si="0"/>
        <v>3830.248</v>
      </c>
      <c r="I63" s="33">
        <f t="shared" si="1"/>
        <v>3353.9209999999998</v>
      </c>
      <c r="J63" s="32"/>
      <c r="K63" s="34">
        <v>25.102</v>
      </c>
      <c r="L63" s="35">
        <v>8.3620000000000001</v>
      </c>
      <c r="M63" s="35">
        <v>0.30099999999999999</v>
      </c>
      <c r="N63" s="36">
        <f t="shared" si="2"/>
        <v>33.765000000000001</v>
      </c>
      <c r="O63" s="35">
        <v>19.861000000000001</v>
      </c>
      <c r="P63" s="36">
        <f t="shared" si="3"/>
        <v>13.904</v>
      </c>
      <c r="Q63" s="35">
        <v>1.5509999999999999</v>
      </c>
      <c r="R63" s="36">
        <f t="shared" si="4"/>
        <v>12.353</v>
      </c>
      <c r="S63" s="35">
        <v>2.4350000000000001</v>
      </c>
      <c r="T63" s="35">
        <v>-0.10100000000000001</v>
      </c>
      <c r="U63" s="35">
        <v>0</v>
      </c>
      <c r="V63" s="36">
        <f t="shared" si="5"/>
        <v>14.686999999999999</v>
      </c>
      <c r="W63" s="35">
        <v>3.093</v>
      </c>
      <c r="X63" s="37">
        <f t="shared" si="6"/>
        <v>11.593999999999999</v>
      </c>
      <c r="Y63" s="35"/>
      <c r="Z63" s="38">
        <f t="shared" si="7"/>
        <v>1.6638871139227754E-2</v>
      </c>
      <c r="AA63" s="39">
        <f t="shared" si="8"/>
        <v>5.5427551775245982E-3</v>
      </c>
      <c r="AB63" s="6">
        <f t="shared" si="9"/>
        <v>0.55018144546940351</v>
      </c>
      <c r="AC63" s="6">
        <f t="shared" si="10"/>
        <v>0.548646408839779</v>
      </c>
      <c r="AD63" s="6">
        <f t="shared" si="11"/>
        <v>0.58821264623130465</v>
      </c>
      <c r="AE63" s="39">
        <f t="shared" si="12"/>
        <v>1.3164872109640763E-2</v>
      </c>
      <c r="AF63" s="39">
        <f t="shared" si="13"/>
        <v>7.6850877216240367E-3</v>
      </c>
      <c r="AG63" s="39">
        <f>X63/DU63*2</f>
        <v>1.4873670338579977E-2</v>
      </c>
      <c r="AH63" s="39">
        <f>(P63+S63+T63)/DU63*2</f>
        <v>2.0831348883721033E-2</v>
      </c>
      <c r="AI63" s="39">
        <f>R63/DU63*2</f>
        <v>1.584737361501453E-2</v>
      </c>
      <c r="AJ63" s="40">
        <f>X63/FI63*2</f>
        <v>6.9194776671679906E-2</v>
      </c>
      <c r="AK63" s="41"/>
      <c r="AL63" s="47">
        <f t="shared" si="14"/>
        <v>6.6307251854270902E-2</v>
      </c>
      <c r="AM63" s="6">
        <f t="shared" si="15"/>
        <v>0.11031361305023317</v>
      </c>
      <c r="AN63" s="40">
        <f t="shared" si="16"/>
        <v>4.5024400839352316E-2</v>
      </c>
      <c r="AO63" s="35"/>
      <c r="AP63" s="47">
        <f t="shared" si="17"/>
        <v>0.82449316763294833</v>
      </c>
      <c r="AQ63" s="6">
        <f t="shared" si="18"/>
        <v>0.79337743646782943</v>
      </c>
      <c r="AR63" s="6">
        <f t="shared" si="19"/>
        <v>4.9202960684541643E-2</v>
      </c>
      <c r="AS63" s="6">
        <f t="shared" si="20"/>
        <v>0.13261530888189277</v>
      </c>
      <c r="AT63" s="68">
        <v>1.86</v>
      </c>
      <c r="AU63" s="69">
        <v>1.41</v>
      </c>
      <c r="AV63" s="35"/>
      <c r="AW63" s="47">
        <f>FK63/C63</f>
        <v>0.1111427849803656</v>
      </c>
      <c r="AX63" s="6">
        <v>0.1011</v>
      </c>
      <c r="AY63" s="6">
        <f t="shared" si="21"/>
        <v>0.1883208269459902</v>
      </c>
      <c r="AZ63" s="6">
        <f t="shared" si="22"/>
        <v>0.1883208269459902</v>
      </c>
      <c r="BA63" s="40">
        <f t="shared" si="23"/>
        <v>0.21271163600132198</v>
      </c>
      <c r="BB63" s="6"/>
      <c r="BC63" s="47">
        <v>0.17460000000000001</v>
      </c>
      <c r="BD63" s="6">
        <v>0.17699999999999999</v>
      </c>
      <c r="BE63" s="40">
        <v>0.2009</v>
      </c>
      <c r="BF63" s="6"/>
      <c r="BG63" s="47"/>
      <c r="BH63" s="40"/>
      <c r="BI63" s="6"/>
      <c r="BJ63" s="47"/>
      <c r="BK63" s="40"/>
      <c r="BL63" s="6"/>
      <c r="BM63" s="47"/>
      <c r="BN63" s="40"/>
      <c r="BO63" s="6"/>
      <c r="BP63" s="47"/>
      <c r="BQ63" s="40"/>
      <c r="BR63" s="35"/>
      <c r="BS63" s="38">
        <f>Q63/FM63*2</f>
        <v>1.2165125698455476E-3</v>
      </c>
      <c r="BT63" s="6">
        <f t="shared" si="24"/>
        <v>9.5516689247444261E-2</v>
      </c>
      <c r="BU63" s="39">
        <f>EU63/E63</f>
        <v>1.3997973962453709E-2</v>
      </c>
      <c r="BV63" s="6">
        <f t="shared" si="25"/>
        <v>0.10493677700899277</v>
      </c>
      <c r="BW63" s="6">
        <f t="shared" si="26"/>
        <v>0.78236891362286065</v>
      </c>
      <c r="BX63" s="40">
        <f t="shared" si="27"/>
        <v>0.82923032474527569</v>
      </c>
      <c r="BY63" s="35"/>
      <c r="BZ63" s="34">
        <v>3.984</v>
      </c>
      <c r="CA63" s="35">
        <v>124.51600000000001</v>
      </c>
      <c r="CB63" s="36">
        <f t="shared" si="28"/>
        <v>128.5</v>
      </c>
      <c r="CC63" s="32">
        <v>2631.7379999999998</v>
      </c>
      <c r="CD63" s="35">
        <v>2.8519999999999999</v>
      </c>
      <c r="CE63" s="35">
        <v>2.7679999999999998</v>
      </c>
      <c r="CF63" s="36">
        <f t="shared" si="29"/>
        <v>2626.1179999999999</v>
      </c>
      <c r="CG63" s="35">
        <v>281.87700000000001</v>
      </c>
      <c r="CH63" s="35">
        <v>48.001000000000005</v>
      </c>
      <c r="CI63" s="36">
        <f t="shared" si="30"/>
        <v>329.87800000000004</v>
      </c>
      <c r="CJ63" s="35">
        <v>0</v>
      </c>
      <c r="CK63" s="35">
        <v>0</v>
      </c>
      <c r="CL63" s="35">
        <v>12.951000000000001</v>
      </c>
      <c r="CM63" s="35">
        <v>10.618000000000073</v>
      </c>
      <c r="CN63" s="36">
        <f t="shared" si="31"/>
        <v>3108.0650000000001</v>
      </c>
      <c r="CO63" s="35">
        <v>224.57</v>
      </c>
      <c r="CP63" s="32">
        <v>2169.85</v>
      </c>
      <c r="CQ63" s="36">
        <f t="shared" si="32"/>
        <v>2394.42</v>
      </c>
      <c r="CR63" s="35">
        <v>300.45400000000001</v>
      </c>
      <c r="CS63" s="35">
        <v>27.672999999999945</v>
      </c>
      <c r="CT63" s="36">
        <f t="shared" si="33"/>
        <v>328.12699999999995</v>
      </c>
      <c r="CU63" s="35">
        <v>40.079000000000001</v>
      </c>
      <c r="CV63" s="35">
        <v>345.43900000000002</v>
      </c>
      <c r="CW63" s="70">
        <f t="shared" si="34"/>
        <v>3108.0650000000001</v>
      </c>
      <c r="CX63" s="35"/>
      <c r="CY63" s="71">
        <v>412.17700000000002</v>
      </c>
      <c r="CZ63" s="35"/>
      <c r="DA63" s="31">
        <v>150</v>
      </c>
      <c r="DB63" s="32">
        <v>100</v>
      </c>
      <c r="DC63" s="32">
        <v>75</v>
      </c>
      <c r="DD63" s="32">
        <v>125</v>
      </c>
      <c r="DE63" s="32">
        <v>40</v>
      </c>
      <c r="DF63" s="33">
        <v>0</v>
      </c>
      <c r="DG63" s="32">
        <f t="shared" si="49"/>
        <v>490</v>
      </c>
      <c r="DH63" s="72">
        <f t="shared" si="35"/>
        <v>0.15765436051047838</v>
      </c>
      <c r="DI63" s="35"/>
      <c r="DJ63" s="64" t="s">
        <v>225</v>
      </c>
      <c r="DK63" s="58">
        <v>20</v>
      </c>
      <c r="DL63" s="73">
        <v>2</v>
      </c>
      <c r="DM63" s="74" t="s">
        <v>155</v>
      </c>
      <c r="DN63" s="58"/>
      <c r="DO63" s="72" t="s">
        <v>228</v>
      </c>
      <c r="DP63" s="62"/>
      <c r="DQ63" s="31">
        <v>308.839</v>
      </c>
      <c r="DR63" s="32">
        <v>308.839</v>
      </c>
      <c r="DS63" s="33">
        <v>348.839</v>
      </c>
      <c r="DT63" s="32"/>
      <c r="DU63" s="64">
        <f t="shared" si="36"/>
        <v>1558.9965</v>
      </c>
      <c r="DV63" s="32">
        <v>1478.0309999999999</v>
      </c>
      <c r="DW63" s="33">
        <v>1639.962</v>
      </c>
      <c r="DX63" s="32"/>
      <c r="DY63" s="31">
        <v>27.974</v>
      </c>
      <c r="DZ63" s="32">
        <v>22.19</v>
      </c>
      <c r="EA63" s="32">
        <v>75.697999999999993</v>
      </c>
      <c r="EB63" s="32">
        <v>79.531999999999996</v>
      </c>
      <c r="EC63" s="32">
        <v>304.14999999999998</v>
      </c>
      <c r="ED63" s="32">
        <v>9.8569999999999993</v>
      </c>
      <c r="EE63" s="32">
        <v>56.079999999999472</v>
      </c>
      <c r="EF63" s="32">
        <v>1967.826</v>
      </c>
      <c r="EG63" s="75">
        <f t="shared" si="50"/>
        <v>2543.3069999999993</v>
      </c>
      <c r="EH63" s="58"/>
      <c r="EI63" s="47">
        <f t="shared" si="55"/>
        <v>1.0999065390061053E-2</v>
      </c>
      <c r="EJ63" s="6">
        <f t="shared" si="55"/>
        <v>8.7248609782460424E-3</v>
      </c>
      <c r="EK63" s="6">
        <f t="shared" si="55"/>
        <v>2.9763610920742173E-2</v>
      </c>
      <c r="EL63" s="6">
        <f t="shared" si="55"/>
        <v>3.1271097040192167E-2</v>
      </c>
      <c r="EM63" s="6">
        <f t="shared" si="54"/>
        <v>0.11958839416554905</v>
      </c>
      <c r="EN63" s="6">
        <f t="shared" si="54"/>
        <v>3.8756626706882031E-3</v>
      </c>
      <c r="EO63" s="6">
        <f t="shared" si="54"/>
        <v>2.2050031710681994E-2</v>
      </c>
      <c r="EP63" s="6">
        <f t="shared" si="54"/>
        <v>0.77372727712383937</v>
      </c>
      <c r="EQ63" s="72">
        <f t="shared" si="52"/>
        <v>1</v>
      </c>
      <c r="ER63" s="58"/>
      <c r="ES63" s="34">
        <v>10.859</v>
      </c>
      <c r="ET63" s="35">
        <v>25.979999999999997</v>
      </c>
      <c r="EU63" s="70">
        <f t="shared" si="38"/>
        <v>36.838999999999999</v>
      </c>
      <c r="EW63" s="34">
        <f>CD63</f>
        <v>2.8519999999999999</v>
      </c>
      <c r="EX63" s="35">
        <f>CE63</f>
        <v>2.7679999999999998</v>
      </c>
      <c r="EY63" s="70">
        <f t="shared" si="39"/>
        <v>5.6199999999999992</v>
      </c>
      <c r="FA63" s="31">
        <f>FE63*E63</f>
        <v>2058.9899999999998</v>
      </c>
      <c r="FB63" s="32">
        <f>E63*FF63</f>
        <v>572.74799999999993</v>
      </c>
      <c r="FC63" s="33">
        <f t="shared" si="40"/>
        <v>2631.7379999999998</v>
      </c>
      <c r="FE63" s="47">
        <v>0.78236891362286065</v>
      </c>
      <c r="FF63" s="6">
        <v>0.21763108637713935</v>
      </c>
      <c r="FG63" s="40">
        <f t="shared" si="41"/>
        <v>1</v>
      </c>
      <c r="FH63" s="58"/>
      <c r="FI63" s="64">
        <f t="shared" si="42"/>
        <v>335.11200000000002</v>
      </c>
      <c r="FJ63" s="32">
        <v>324.78500000000003</v>
      </c>
      <c r="FK63" s="33">
        <f>CV63</f>
        <v>345.43900000000002</v>
      </c>
      <c r="FM63" s="64">
        <f t="shared" si="43"/>
        <v>2549.9119999999998</v>
      </c>
      <c r="FN63" s="32">
        <v>2468.0859999999998</v>
      </c>
      <c r="FO63" s="33">
        <f>CC63</f>
        <v>2631.7379999999998</v>
      </c>
      <c r="FQ63" s="64">
        <f t="shared" si="44"/>
        <v>637.39699999999993</v>
      </c>
      <c r="FR63" s="32">
        <v>552.61099999999999</v>
      </c>
      <c r="FS63" s="33">
        <v>722.18299999999999</v>
      </c>
      <c r="FU63" s="64">
        <f t="shared" si="45"/>
        <v>3187.3089999999997</v>
      </c>
      <c r="FV63" s="58">
        <f t="shared" si="53"/>
        <v>3020.6969999999997</v>
      </c>
      <c r="FW63" s="73">
        <f t="shared" si="53"/>
        <v>3353.9209999999998</v>
      </c>
      <c r="FY63" s="64">
        <f t="shared" si="47"/>
        <v>2123.1064999999999</v>
      </c>
      <c r="FZ63" s="32">
        <v>2076.3629999999998</v>
      </c>
      <c r="GA63" s="33">
        <f>G63</f>
        <v>2169.85</v>
      </c>
      <c r="GB63" s="32"/>
      <c r="GC63" s="64">
        <f t="shared" si="48"/>
        <v>3017.2719999999999</v>
      </c>
      <c r="GD63" s="32">
        <v>2926.4789999999998</v>
      </c>
      <c r="GE63" s="33">
        <f>C63</f>
        <v>3108.0650000000001</v>
      </c>
      <c r="GF63" s="32"/>
      <c r="GG63" s="76">
        <f>DW63/C63</f>
        <v>0.52764726606425538</v>
      </c>
      <c r="GH63" s="66"/>
    </row>
    <row r="64" spans="1:190" ht="13.5" customHeight="1" x14ac:dyDescent="0.2">
      <c r="A64" s="1"/>
      <c r="B64" s="77" t="s">
        <v>219</v>
      </c>
      <c r="C64" s="31">
        <v>2902.9270000000001</v>
      </c>
      <c r="D64" s="32">
        <v>2808.94</v>
      </c>
      <c r="E64" s="32">
        <v>2247.4110000000001</v>
      </c>
      <c r="F64" s="32">
        <v>1228.943</v>
      </c>
      <c r="G64" s="32">
        <v>2302.3589999999999</v>
      </c>
      <c r="H64" s="32">
        <f t="shared" si="0"/>
        <v>4131.87</v>
      </c>
      <c r="I64" s="33">
        <f t="shared" si="1"/>
        <v>3476.3540000000003</v>
      </c>
      <c r="J64" s="32"/>
      <c r="K64" s="34">
        <v>24.139000000000003</v>
      </c>
      <c r="L64" s="35">
        <v>12.931999999999999</v>
      </c>
      <c r="M64" s="35">
        <v>7.1000000000000008E-2</v>
      </c>
      <c r="N64" s="36">
        <f t="shared" si="2"/>
        <v>37.141999999999996</v>
      </c>
      <c r="O64" s="35">
        <v>23.761000000000003</v>
      </c>
      <c r="P64" s="36">
        <f t="shared" si="3"/>
        <v>13.380999999999993</v>
      </c>
      <c r="Q64" s="35">
        <v>-1.151</v>
      </c>
      <c r="R64" s="36">
        <f t="shared" si="4"/>
        <v>14.531999999999993</v>
      </c>
      <c r="S64" s="35">
        <v>5.8239999999999998</v>
      </c>
      <c r="T64" s="35">
        <v>0.21299999999999999</v>
      </c>
      <c r="U64" s="35">
        <v>-1.22</v>
      </c>
      <c r="V64" s="36">
        <f t="shared" si="5"/>
        <v>19.348999999999997</v>
      </c>
      <c r="W64" s="35">
        <v>3.62</v>
      </c>
      <c r="X64" s="37">
        <f t="shared" si="6"/>
        <v>15.728999999999996</v>
      </c>
      <c r="Y64" s="35"/>
      <c r="Z64" s="38">
        <f t="shared" si="7"/>
        <v>1.7187266370944202E-2</v>
      </c>
      <c r="AA64" s="39">
        <f t="shared" si="8"/>
        <v>9.2077438464331727E-3</v>
      </c>
      <c r="AB64" s="6">
        <f t="shared" si="9"/>
        <v>0.55029065054772008</v>
      </c>
      <c r="AC64" s="6">
        <f t="shared" si="10"/>
        <v>0.55301866592189186</v>
      </c>
      <c r="AD64" s="6">
        <f t="shared" si="11"/>
        <v>0.63973399386139695</v>
      </c>
      <c r="AE64" s="39">
        <f t="shared" si="12"/>
        <v>1.6918125698662131E-2</v>
      </c>
      <c r="AF64" s="39">
        <f t="shared" si="13"/>
        <v>1.1199242418848388E-2</v>
      </c>
      <c r="AG64" s="39">
        <f>X64/DU64*2</f>
        <v>2.3797312079303187E-2</v>
      </c>
      <c r="AH64" s="39">
        <f>(P64+S64+T64)/DU64*2</f>
        <v>2.9378613132170463E-2</v>
      </c>
      <c r="AI64" s="39">
        <f>R64/DU64*2</f>
        <v>2.1986301680744728E-2</v>
      </c>
      <c r="AJ64" s="40">
        <f>X64/FI64*2</f>
        <v>0.1013087892411341</v>
      </c>
      <c r="AK64" s="41"/>
      <c r="AL64" s="47">
        <f t="shared" si="14"/>
        <v>4.9205116869038674E-2</v>
      </c>
      <c r="AM64" s="6">
        <f t="shared" si="15"/>
        <v>7.1146000265602458E-2</v>
      </c>
      <c r="AN64" s="40">
        <f t="shared" si="16"/>
        <v>9.3370279877193124E-2</v>
      </c>
      <c r="AO64" s="35"/>
      <c r="AP64" s="47">
        <f t="shared" si="17"/>
        <v>1.024449466519475</v>
      </c>
      <c r="AQ64" s="6">
        <f t="shared" si="18"/>
        <v>0.90189097282096253</v>
      </c>
      <c r="AR64" s="6">
        <f t="shared" si="19"/>
        <v>-9.663901296863478E-2</v>
      </c>
      <c r="AS64" s="6">
        <f t="shared" si="20"/>
        <v>0.18291538161310977</v>
      </c>
      <c r="AT64" s="68">
        <v>2.12</v>
      </c>
      <c r="AU64" s="69">
        <v>1.31</v>
      </c>
      <c r="AV64" s="35"/>
      <c r="AW64" s="47">
        <f>FK64/C64</f>
        <v>0.11182782067892165</v>
      </c>
      <c r="AX64" s="6">
        <v>9.2499999999999999E-2</v>
      </c>
      <c r="AY64" s="6">
        <f t="shared" si="21"/>
        <v>0.16862384371544631</v>
      </c>
      <c r="AZ64" s="6">
        <f t="shared" si="22"/>
        <v>0.18684596259800768</v>
      </c>
      <c r="BA64" s="40">
        <f t="shared" si="23"/>
        <v>0.20871250525708132</v>
      </c>
      <c r="BB64" s="6"/>
      <c r="BC64" s="47">
        <v>0.16329999999999997</v>
      </c>
      <c r="BD64" s="6">
        <v>0.1807</v>
      </c>
      <c r="BE64" s="40">
        <v>0.20190000000000002</v>
      </c>
      <c r="BF64" s="6"/>
      <c r="BG64" s="47">
        <v>2.5999999999999999E-2</v>
      </c>
      <c r="BH64" s="40"/>
      <c r="BI64" s="6"/>
      <c r="BJ64" s="47">
        <f>AY64-(4.5%+2.5%+3%+1%+BG64)</f>
        <v>3.2623843715446299E-2</v>
      </c>
      <c r="BK64" s="40"/>
      <c r="BL64" s="6"/>
      <c r="BM64" s="47">
        <f>AZ64-(6%+2.5%+3%+1%+BG64)</f>
        <v>3.584596259800768E-2</v>
      </c>
      <c r="BN64" s="40"/>
      <c r="BO64" s="6"/>
      <c r="BP64" s="47">
        <f>BA64-(8%+2.5%+3%+1%+BG64)</f>
        <v>3.7712505257081308E-2</v>
      </c>
      <c r="BQ64" s="40"/>
      <c r="BR64" s="35"/>
      <c r="BS64" s="38">
        <f>Q64/FM64*2</f>
        <v>-1.0488847739475613E-3</v>
      </c>
      <c r="BT64" s="6">
        <f t="shared" si="24"/>
        <v>-5.9274899577711426E-2</v>
      </c>
      <c r="BU64" s="39">
        <f>EU64/E64</f>
        <v>1.1395779410174639E-2</v>
      </c>
      <c r="BV64" s="6">
        <f t="shared" si="25"/>
        <v>7.5231988062051489E-2</v>
      </c>
      <c r="BW64" s="6">
        <f t="shared" si="26"/>
        <v>0.82906152902161634</v>
      </c>
      <c r="BX64" s="40">
        <f t="shared" si="27"/>
        <v>0.88949082860951423</v>
      </c>
      <c r="BY64" s="35"/>
      <c r="BZ64" s="34">
        <v>7.1550000000000002</v>
      </c>
      <c r="CA64" s="35">
        <v>230.822</v>
      </c>
      <c r="CB64" s="36">
        <f t="shared" si="28"/>
        <v>237.977</v>
      </c>
      <c r="CC64" s="32">
        <v>2247.4110000000001</v>
      </c>
      <c r="CD64" s="35">
        <v>5.5439999999999996</v>
      </c>
      <c r="CE64" s="35">
        <v>10.254999999999999</v>
      </c>
      <c r="CF64" s="36">
        <f t="shared" si="29"/>
        <v>2231.6120000000001</v>
      </c>
      <c r="CG64" s="35">
        <v>293.01299999999998</v>
      </c>
      <c r="CH64" s="35">
        <v>117.572</v>
      </c>
      <c r="CI64" s="36">
        <f t="shared" si="30"/>
        <v>410.58499999999998</v>
      </c>
      <c r="CJ64" s="35">
        <v>0</v>
      </c>
      <c r="CK64" s="35">
        <v>0</v>
      </c>
      <c r="CL64" s="35">
        <v>18.145</v>
      </c>
      <c r="CM64" s="35">
        <v>4.6080000000002137</v>
      </c>
      <c r="CN64" s="36">
        <f t="shared" si="31"/>
        <v>2902.9270000000001</v>
      </c>
      <c r="CO64" s="35">
        <v>0.34300000000000003</v>
      </c>
      <c r="CP64" s="32">
        <v>2302.3589999999999</v>
      </c>
      <c r="CQ64" s="36">
        <f t="shared" si="32"/>
        <v>2302.7019999999998</v>
      </c>
      <c r="CR64" s="35">
        <v>195.041</v>
      </c>
      <c r="CS64" s="35">
        <v>25.486000000000388</v>
      </c>
      <c r="CT64" s="36">
        <f t="shared" si="33"/>
        <v>220.52700000000038</v>
      </c>
      <c r="CU64" s="35">
        <v>55.07</v>
      </c>
      <c r="CV64" s="35">
        <v>324.62799999999999</v>
      </c>
      <c r="CW64" s="70">
        <f t="shared" si="34"/>
        <v>2902.9270000000006</v>
      </c>
      <c r="CX64" s="35"/>
      <c r="CY64" s="71">
        <v>530.99</v>
      </c>
      <c r="CZ64" s="35"/>
      <c r="DA64" s="31">
        <v>65</v>
      </c>
      <c r="DB64" s="32">
        <v>100</v>
      </c>
      <c r="DC64" s="32">
        <v>65</v>
      </c>
      <c r="DD64" s="32">
        <v>15</v>
      </c>
      <c r="DE64" s="32">
        <v>10</v>
      </c>
      <c r="DF64" s="33">
        <v>0</v>
      </c>
      <c r="DG64" s="32">
        <f t="shared" si="49"/>
        <v>255</v>
      </c>
      <c r="DH64" s="72">
        <f t="shared" si="35"/>
        <v>8.7842374265698034E-2</v>
      </c>
      <c r="DI64" s="35"/>
      <c r="DJ64" s="64" t="s">
        <v>227</v>
      </c>
      <c r="DK64" s="58">
        <v>26</v>
      </c>
      <c r="DL64" s="73">
        <v>4</v>
      </c>
      <c r="DM64" s="74" t="s">
        <v>155</v>
      </c>
      <c r="DN64" s="61" t="s">
        <v>158</v>
      </c>
      <c r="DO64" s="72">
        <v>0.14802429860313523</v>
      </c>
      <c r="DP64" s="62"/>
      <c r="DQ64" s="31">
        <v>231.34500000000003</v>
      </c>
      <c r="DR64" s="32">
        <v>256.34500000000003</v>
      </c>
      <c r="DS64" s="33">
        <v>286.34500000000003</v>
      </c>
      <c r="DT64" s="32"/>
      <c r="DU64" s="64">
        <f t="shared" si="36"/>
        <v>1321.914</v>
      </c>
      <c r="DV64" s="32">
        <v>1271.8689999999999</v>
      </c>
      <c r="DW64" s="33">
        <v>1371.9590000000001</v>
      </c>
      <c r="DX64" s="32"/>
      <c r="DY64" s="31">
        <v>15.64</v>
      </c>
      <c r="DZ64" s="32">
        <v>25.766999999999999</v>
      </c>
      <c r="EA64" s="32">
        <v>45.737000000000002</v>
      </c>
      <c r="EB64" s="32">
        <v>42.426000000000002</v>
      </c>
      <c r="EC64" s="32">
        <v>200.05600000000001</v>
      </c>
      <c r="ED64" s="32">
        <v>8.6059999999999999</v>
      </c>
      <c r="EE64" s="32">
        <v>51.650000000000055</v>
      </c>
      <c r="EF64" s="32">
        <v>1852.69</v>
      </c>
      <c r="EG64" s="75">
        <f t="shared" si="50"/>
        <v>2242.5720000000001</v>
      </c>
      <c r="EH64" s="58"/>
      <c r="EI64" s="47">
        <f t="shared" si="55"/>
        <v>6.9741350556414691E-3</v>
      </c>
      <c r="EJ64" s="6">
        <f t="shared" si="55"/>
        <v>1.1489932095825686E-2</v>
      </c>
      <c r="EK64" s="6">
        <f t="shared" si="55"/>
        <v>2.0394885872114698E-2</v>
      </c>
      <c r="EL64" s="6">
        <f t="shared" si="55"/>
        <v>1.8918456129836635E-2</v>
      </c>
      <c r="EM64" s="6">
        <f t="shared" si="54"/>
        <v>8.9208284059553056E-2</v>
      </c>
      <c r="EN64" s="6">
        <f t="shared" si="54"/>
        <v>3.8375579468574472E-3</v>
      </c>
      <c r="EO64" s="6">
        <f t="shared" si="54"/>
        <v>2.3031590513035948E-2</v>
      </c>
      <c r="EP64" s="6">
        <f t="shared" si="54"/>
        <v>0.82614515832713509</v>
      </c>
      <c r="EQ64" s="72">
        <f t="shared" si="52"/>
        <v>1</v>
      </c>
      <c r="ER64" s="58"/>
      <c r="ES64" s="34">
        <v>7.5969999999999995</v>
      </c>
      <c r="ET64" s="35">
        <v>18.013999999999999</v>
      </c>
      <c r="EU64" s="70">
        <f t="shared" si="38"/>
        <v>25.610999999999997</v>
      </c>
      <c r="EW64" s="34">
        <f>CD64</f>
        <v>5.5439999999999996</v>
      </c>
      <c r="EX64" s="35">
        <f>CE64</f>
        <v>10.254999999999999</v>
      </c>
      <c r="EY64" s="70">
        <f t="shared" si="39"/>
        <v>15.798999999999999</v>
      </c>
      <c r="FA64" s="31">
        <f>FE64*E64</f>
        <v>1863.2419999999997</v>
      </c>
      <c r="FB64" s="32">
        <f>E64*FF64</f>
        <v>384.16900000000021</v>
      </c>
      <c r="FC64" s="33">
        <f t="shared" si="40"/>
        <v>2247.4110000000001</v>
      </c>
      <c r="FE64" s="47">
        <v>0.82906152902161634</v>
      </c>
      <c r="FF64" s="6">
        <v>0.17093847097838366</v>
      </c>
      <c r="FG64" s="40">
        <f t="shared" si="41"/>
        <v>1</v>
      </c>
      <c r="FH64" s="58"/>
      <c r="FI64" s="64">
        <f t="shared" si="42"/>
        <v>310.51599999999996</v>
      </c>
      <c r="FJ64" s="32">
        <v>296.404</v>
      </c>
      <c r="FK64" s="33">
        <f>CV64</f>
        <v>324.62799999999999</v>
      </c>
      <c r="FM64" s="64">
        <f t="shared" si="43"/>
        <v>2194.712</v>
      </c>
      <c r="FN64" s="32">
        <v>2142.0129999999999</v>
      </c>
      <c r="FO64" s="33">
        <f>CC64</f>
        <v>2247.4110000000001</v>
      </c>
      <c r="FQ64" s="64">
        <f t="shared" si="44"/>
        <v>1166.1914999999999</v>
      </c>
      <c r="FR64" s="32">
        <v>1103.44</v>
      </c>
      <c r="FS64" s="33">
        <v>1228.943</v>
      </c>
      <c r="FU64" s="64">
        <f t="shared" si="45"/>
        <v>3360.9035000000003</v>
      </c>
      <c r="FV64" s="58">
        <f t="shared" si="53"/>
        <v>3245.453</v>
      </c>
      <c r="FW64" s="73">
        <f t="shared" si="53"/>
        <v>3476.3540000000003</v>
      </c>
      <c r="FY64" s="64">
        <f t="shared" si="47"/>
        <v>2204.0519999999997</v>
      </c>
      <c r="FZ64" s="32">
        <v>2105.7449999999999</v>
      </c>
      <c r="GA64" s="33">
        <f>G64</f>
        <v>2302.3589999999999</v>
      </c>
      <c r="GB64" s="32"/>
      <c r="GC64" s="64">
        <f t="shared" si="48"/>
        <v>2808.94</v>
      </c>
      <c r="GD64" s="32">
        <v>2714.953</v>
      </c>
      <c r="GE64" s="33">
        <f>C64</f>
        <v>2902.9270000000001</v>
      </c>
      <c r="GF64" s="32"/>
      <c r="GG64" s="76">
        <f>DW64/C64</f>
        <v>0.47261229786350123</v>
      </c>
      <c r="GH64" s="66"/>
    </row>
    <row r="65" spans="1:209" ht="13.5" customHeight="1" x14ac:dyDescent="0.2">
      <c r="A65" s="1"/>
      <c r="B65" s="80" t="s">
        <v>220</v>
      </c>
      <c r="C65" s="81">
        <v>2720.7809999999999</v>
      </c>
      <c r="D65" s="82">
        <v>2694.3820000000001</v>
      </c>
      <c r="E65" s="82">
        <v>2044.482</v>
      </c>
      <c r="F65" s="82">
        <v>395.45</v>
      </c>
      <c r="G65" s="82">
        <v>2073.4639999999999</v>
      </c>
      <c r="H65" s="82">
        <f t="shared" si="0"/>
        <v>3116.2309999999998</v>
      </c>
      <c r="I65" s="83">
        <f t="shared" si="1"/>
        <v>2439.9319999999998</v>
      </c>
      <c r="J65" s="32"/>
      <c r="K65" s="84">
        <v>23.370999999999999</v>
      </c>
      <c r="L65" s="85">
        <v>5.5190000000000001</v>
      </c>
      <c r="M65" s="85">
        <v>0.58199999999999996</v>
      </c>
      <c r="N65" s="86">
        <f t="shared" si="2"/>
        <v>29.472000000000001</v>
      </c>
      <c r="O65" s="85">
        <v>19.291</v>
      </c>
      <c r="P65" s="86">
        <f t="shared" si="3"/>
        <v>10.181000000000001</v>
      </c>
      <c r="Q65" s="85">
        <v>-1.704</v>
      </c>
      <c r="R65" s="86">
        <f t="shared" si="4"/>
        <v>11.885000000000002</v>
      </c>
      <c r="S65" s="85">
        <v>1.8460000000000001</v>
      </c>
      <c r="T65" s="85">
        <v>0.49199999999999999</v>
      </c>
      <c r="U65" s="85">
        <v>-0.30199999999999999</v>
      </c>
      <c r="V65" s="86">
        <f t="shared" si="5"/>
        <v>13.921000000000003</v>
      </c>
      <c r="W65" s="85">
        <v>3.2050000000000001</v>
      </c>
      <c r="X65" s="87">
        <f t="shared" si="6"/>
        <v>10.716000000000003</v>
      </c>
      <c r="Y65" s="35"/>
      <c r="Z65" s="88">
        <f t="shared" si="7"/>
        <v>1.7347948434928675E-2</v>
      </c>
      <c r="AA65" s="89">
        <f t="shared" si="8"/>
        <v>4.0966722610231215E-3</v>
      </c>
      <c r="AB65" s="90">
        <f t="shared" si="9"/>
        <v>0.60644451430367807</v>
      </c>
      <c r="AC65" s="90">
        <f t="shared" si="10"/>
        <v>0.61597164569895901</v>
      </c>
      <c r="AD65" s="90">
        <f t="shared" si="11"/>
        <v>0.65455347448425627</v>
      </c>
      <c r="AE65" s="89">
        <f t="shared" si="12"/>
        <v>1.4319424639861756E-2</v>
      </c>
      <c r="AF65" s="89">
        <f t="shared" si="13"/>
        <v>7.9543286735140033E-3</v>
      </c>
      <c r="AG65" s="89">
        <f>X65/DU65*2</f>
        <v>1.5804033523841552E-2</v>
      </c>
      <c r="AH65" s="89">
        <f>(P65+S65+T65)/DU65*2</f>
        <v>1.8463110832864164E-2</v>
      </c>
      <c r="AI65" s="89">
        <f>R65/DU65*2</f>
        <v>1.7528083093584997E-2</v>
      </c>
      <c r="AJ65" s="91">
        <f>X65/FI65*2</f>
        <v>8.3937282025272841E-2</v>
      </c>
      <c r="AK65" s="41"/>
      <c r="AL65" s="92">
        <f t="shared" si="14"/>
        <v>-1.9431212338057301E-2</v>
      </c>
      <c r="AM65" s="90">
        <f t="shared" si="15"/>
        <v>-1.5652767484652601E-2</v>
      </c>
      <c r="AN65" s="91">
        <f t="shared" si="16"/>
        <v>1.9807779987222014E-2</v>
      </c>
      <c r="AO65" s="35"/>
      <c r="AP65" s="92">
        <f t="shared" si="17"/>
        <v>1.0141757178590958</v>
      </c>
      <c r="AQ65" s="90">
        <f t="shared" si="18"/>
        <v>0.84466732117469256</v>
      </c>
      <c r="AR65" s="90">
        <f t="shared" si="19"/>
        <v>-7.6453782939530937E-2</v>
      </c>
      <c r="AS65" s="90">
        <f t="shared" si="20"/>
        <v>0.21659957196113908</v>
      </c>
      <c r="AT65" s="93">
        <v>2.2999999999999998</v>
      </c>
      <c r="AU65" s="94">
        <v>1.36</v>
      </c>
      <c r="AV65" s="35"/>
      <c r="AW65" s="92">
        <f>FK65/C65</f>
        <v>9.3944716608944281E-2</v>
      </c>
      <c r="AX65" s="90">
        <v>9.0999999999999998E-2</v>
      </c>
      <c r="AY65" s="90">
        <f t="shared" si="21"/>
        <v>0.1681490120972057</v>
      </c>
      <c r="AZ65" s="90">
        <f t="shared" si="22"/>
        <v>0.18659999999999999</v>
      </c>
      <c r="BA65" s="91">
        <f t="shared" si="23"/>
        <v>0.20879999999999999</v>
      </c>
      <c r="BB65" s="6"/>
      <c r="BC65" s="92">
        <v>0.1595</v>
      </c>
      <c r="BD65" s="90">
        <v>0.1777</v>
      </c>
      <c r="BE65" s="91">
        <v>0.19980000000000001</v>
      </c>
      <c r="BF65" s="6"/>
      <c r="BG65" s="92">
        <v>0.03</v>
      </c>
      <c r="BH65" s="91"/>
      <c r="BI65" s="6"/>
      <c r="BJ65" s="92">
        <f>AY65-(4.5%+2.5%+3%+1%+BG65)</f>
        <v>2.8149012097205689E-2</v>
      </c>
      <c r="BK65" s="91"/>
      <c r="BL65" s="6"/>
      <c r="BM65" s="92">
        <f>AZ65-(6%+2.5%+3%+1%+BG65)</f>
        <v>3.1600000000000017E-2</v>
      </c>
      <c r="BN65" s="91"/>
      <c r="BO65" s="6"/>
      <c r="BP65" s="92">
        <f>BA65-(8%+2.5%+3%+1%+BG65)</f>
        <v>3.3799999999999969E-2</v>
      </c>
      <c r="BQ65" s="91"/>
      <c r="BR65" s="35"/>
      <c r="BS65" s="88">
        <f>Q65/FM65*2</f>
        <v>-1.6505718156144674E-3</v>
      </c>
      <c r="BT65" s="90">
        <f t="shared" si="24"/>
        <v>-0.13611310807572488</v>
      </c>
      <c r="BU65" s="89">
        <f>EU65/E65</f>
        <v>3.5096420511405824E-2</v>
      </c>
      <c r="BV65" s="90">
        <f t="shared" si="25"/>
        <v>0.26223289368373737</v>
      </c>
      <c r="BW65" s="90">
        <f t="shared" si="26"/>
        <v>0.74198403311939165</v>
      </c>
      <c r="BX65" s="91">
        <f t="shared" si="27"/>
        <v>0.78380176168844051</v>
      </c>
      <c r="BY65" s="35"/>
      <c r="BZ65" s="84">
        <v>2.76</v>
      </c>
      <c r="CA65" s="85">
        <v>193.73099999999999</v>
      </c>
      <c r="CB65" s="86">
        <f t="shared" si="28"/>
        <v>196.49099999999999</v>
      </c>
      <c r="CC65" s="82">
        <v>2044.482</v>
      </c>
      <c r="CD65" s="85">
        <v>13.391</v>
      </c>
      <c r="CE65" s="85">
        <v>4.633</v>
      </c>
      <c r="CF65" s="86">
        <f t="shared" si="29"/>
        <v>2026.4579999999999</v>
      </c>
      <c r="CG65" s="85">
        <v>392.82899999999995</v>
      </c>
      <c r="CH65" s="85">
        <v>42.942000000000007</v>
      </c>
      <c r="CI65" s="86">
        <f t="shared" si="30"/>
        <v>435.77099999999996</v>
      </c>
      <c r="CJ65" s="85">
        <v>0</v>
      </c>
      <c r="CK65" s="85">
        <v>7.0000000000000007E-2</v>
      </c>
      <c r="CL65" s="85">
        <v>58.267000000000003</v>
      </c>
      <c r="CM65" s="85">
        <v>3.7240000000001459</v>
      </c>
      <c r="CN65" s="86">
        <f t="shared" si="31"/>
        <v>2720.7809999999995</v>
      </c>
      <c r="CO65" s="85">
        <v>0.82699999999999996</v>
      </c>
      <c r="CP65" s="82">
        <v>2073.4639999999999</v>
      </c>
      <c r="CQ65" s="86">
        <f t="shared" si="32"/>
        <v>2074.2910000000002</v>
      </c>
      <c r="CR65" s="85">
        <v>325.29700000000003</v>
      </c>
      <c r="CS65" s="85">
        <v>10.407999999999731</v>
      </c>
      <c r="CT65" s="86">
        <f t="shared" si="33"/>
        <v>335.70499999999976</v>
      </c>
      <c r="CU65" s="85">
        <v>55.182000000000002</v>
      </c>
      <c r="CV65" s="85">
        <v>255.60300000000001</v>
      </c>
      <c r="CW65" s="95">
        <f t="shared" si="34"/>
        <v>2720.7809999999999</v>
      </c>
      <c r="CX65" s="35"/>
      <c r="CY65" s="96">
        <v>589.31999999999994</v>
      </c>
      <c r="CZ65" s="35"/>
      <c r="DA65" s="81">
        <v>50</v>
      </c>
      <c r="DB65" s="82">
        <v>125</v>
      </c>
      <c r="DC65" s="82">
        <v>105</v>
      </c>
      <c r="DD65" s="82">
        <v>75</v>
      </c>
      <c r="DE65" s="82">
        <v>0</v>
      </c>
      <c r="DF65" s="83">
        <v>0</v>
      </c>
      <c r="DG65" s="82">
        <f t="shared" si="49"/>
        <v>355</v>
      </c>
      <c r="DH65" s="97">
        <f t="shared" si="35"/>
        <v>0.13047724164495417</v>
      </c>
      <c r="DI65" s="35"/>
      <c r="DJ65" s="98" t="s">
        <v>226</v>
      </c>
      <c r="DK65" s="99">
        <v>19</v>
      </c>
      <c r="DL65" s="100">
        <v>1</v>
      </c>
      <c r="DM65" s="98"/>
      <c r="DN65" s="101" t="s">
        <v>158</v>
      </c>
      <c r="DO65" s="97">
        <v>0.183742929870087</v>
      </c>
      <c r="DP65" s="62"/>
      <c r="DQ65" s="81">
        <v>227.83199059999998</v>
      </c>
      <c r="DR65" s="82">
        <v>252.83199059999998</v>
      </c>
      <c r="DS65" s="83">
        <v>282.9116808</v>
      </c>
      <c r="DT65" s="32"/>
      <c r="DU65" s="98">
        <f t="shared" si="36"/>
        <v>1356.1095</v>
      </c>
      <c r="DV65" s="82">
        <v>1357.278</v>
      </c>
      <c r="DW65" s="83">
        <v>1354.941</v>
      </c>
      <c r="DX65" s="32"/>
      <c r="DY65" s="81">
        <v>88.89</v>
      </c>
      <c r="DZ65" s="82">
        <v>34.802</v>
      </c>
      <c r="EA65" s="82">
        <v>56.292999999999999</v>
      </c>
      <c r="EB65" s="82">
        <v>28.347000000000001</v>
      </c>
      <c r="EC65" s="82">
        <v>221.95</v>
      </c>
      <c r="ED65" s="82">
        <v>16.747</v>
      </c>
      <c r="EE65" s="82">
        <v>51.29099999999994</v>
      </c>
      <c r="EF65" s="83">
        <v>1491.076</v>
      </c>
      <c r="EG65" s="102">
        <f t="shared" si="50"/>
        <v>1989.396</v>
      </c>
      <c r="EH65" s="58"/>
      <c r="EI65" s="92">
        <f t="shared" si="55"/>
        <v>4.4681903452103051E-2</v>
      </c>
      <c r="EJ65" s="90">
        <f t="shared" si="55"/>
        <v>1.7493751872427611E-2</v>
      </c>
      <c r="EK65" s="90">
        <f t="shared" si="55"/>
        <v>2.8296528192476512E-2</v>
      </c>
      <c r="EL65" s="90">
        <f t="shared" si="55"/>
        <v>1.4249048454907922E-2</v>
      </c>
      <c r="EM65" s="90">
        <f t="shared" si="54"/>
        <v>0.11156652571936407</v>
      </c>
      <c r="EN65" s="90">
        <f t="shared" si="54"/>
        <v>8.4181329408523995E-3</v>
      </c>
      <c r="EO65" s="90">
        <f t="shared" si="54"/>
        <v>2.5782197209605298E-2</v>
      </c>
      <c r="EP65" s="90">
        <f t="shared" si="54"/>
        <v>0.74951191215826318</v>
      </c>
      <c r="EQ65" s="97">
        <f t="shared" si="52"/>
        <v>1</v>
      </c>
      <c r="ER65" s="58"/>
      <c r="ES65" s="84">
        <v>14.624000000000001</v>
      </c>
      <c r="ET65" s="85">
        <v>57.13</v>
      </c>
      <c r="EU65" s="95">
        <f t="shared" si="38"/>
        <v>71.754000000000005</v>
      </c>
      <c r="EW65" s="84">
        <f>CD65</f>
        <v>13.391</v>
      </c>
      <c r="EX65" s="85">
        <f>CE65</f>
        <v>4.633</v>
      </c>
      <c r="EY65" s="95">
        <f t="shared" si="39"/>
        <v>18.024000000000001</v>
      </c>
      <c r="FA65" s="81">
        <f>FE65*E65</f>
        <v>1516.973</v>
      </c>
      <c r="FB65" s="82">
        <f>E65*FF65</f>
        <v>527.5089999999999</v>
      </c>
      <c r="FC65" s="83">
        <f t="shared" si="40"/>
        <v>2044.482</v>
      </c>
      <c r="FE65" s="92">
        <v>0.74198403311939165</v>
      </c>
      <c r="FF65" s="90">
        <v>0.25801596688060835</v>
      </c>
      <c r="FG65" s="91">
        <f t="shared" si="41"/>
        <v>1</v>
      </c>
      <c r="FH65" s="58"/>
      <c r="FI65" s="98">
        <f t="shared" si="42"/>
        <v>255.33350000000002</v>
      </c>
      <c r="FJ65" s="82">
        <v>255.06400000000002</v>
      </c>
      <c r="FK65" s="83">
        <f>CV65</f>
        <v>255.60300000000001</v>
      </c>
      <c r="FM65" s="98">
        <f t="shared" si="43"/>
        <v>2064.739</v>
      </c>
      <c r="FN65" s="82">
        <v>2084.9960000000001</v>
      </c>
      <c r="FO65" s="83">
        <f>CC65</f>
        <v>2044.482</v>
      </c>
      <c r="FQ65" s="98">
        <f t="shared" si="44"/>
        <v>394.59249999999997</v>
      </c>
      <c r="FR65" s="82">
        <v>393.73500000000001</v>
      </c>
      <c r="FS65" s="83">
        <v>395.45</v>
      </c>
      <c r="FU65" s="98">
        <f t="shared" si="45"/>
        <v>2459.3315000000002</v>
      </c>
      <c r="FV65" s="99">
        <f t="shared" si="53"/>
        <v>2478.7310000000002</v>
      </c>
      <c r="FW65" s="100">
        <f t="shared" si="53"/>
        <v>2439.9319999999998</v>
      </c>
      <c r="FY65" s="98">
        <f t="shared" si="47"/>
        <v>2053.3274999999999</v>
      </c>
      <c r="FZ65" s="82">
        <v>2033.191</v>
      </c>
      <c r="GA65" s="83">
        <f>G65</f>
        <v>2073.4639999999999</v>
      </c>
      <c r="GB65" s="32"/>
      <c r="GC65" s="98">
        <f t="shared" si="48"/>
        <v>2694.3820000000001</v>
      </c>
      <c r="GD65" s="82">
        <v>2667.9830000000002</v>
      </c>
      <c r="GE65" s="83">
        <f>C65</f>
        <v>2720.7809999999999</v>
      </c>
      <c r="GF65" s="32"/>
      <c r="GG65" s="103">
        <f>DW65/C65</f>
        <v>0.49799708245536856</v>
      </c>
      <c r="GH65" s="66"/>
    </row>
    <row r="66" spans="1:209" ht="13.5" customHeight="1" x14ac:dyDescent="0.2">
      <c r="A66" s="1"/>
      <c r="B66" s="104" t="s">
        <v>221</v>
      </c>
      <c r="C66" s="32">
        <f t="shared" ref="C66:I66" si="56">SUM(C5:C65)</f>
        <v>350132.56900000008</v>
      </c>
      <c r="D66" s="32">
        <f t="shared" si="56"/>
        <v>337675.59199999995</v>
      </c>
      <c r="E66" s="32">
        <f t="shared" si="56"/>
        <v>276789.63099999994</v>
      </c>
      <c r="F66" s="32">
        <f t="shared" si="56"/>
        <v>91138.641000000003</v>
      </c>
      <c r="G66" s="32">
        <f t="shared" si="56"/>
        <v>242373.24000000002</v>
      </c>
      <c r="H66" s="32">
        <f t="shared" si="56"/>
        <v>441271.20999999996</v>
      </c>
      <c r="I66" s="32">
        <f t="shared" si="56"/>
        <v>367928.27200000006</v>
      </c>
      <c r="J66" s="32"/>
      <c r="K66" s="35">
        <f>SUM(K5:K65)</f>
        <v>2776.3520000000003</v>
      </c>
      <c r="L66" s="35">
        <f>SUM(L5:L65)</f>
        <v>887.45</v>
      </c>
      <c r="M66" s="35">
        <f>SUM(M5:M65)</f>
        <v>14.034000000000002</v>
      </c>
      <c r="N66" s="105">
        <f t="shared" si="2"/>
        <v>3677.8360000000007</v>
      </c>
      <c r="O66" s="35">
        <f>SUM(O5:O65)</f>
        <v>2008.1880000000003</v>
      </c>
      <c r="P66" s="105">
        <f t="shared" si="3"/>
        <v>1669.6480000000004</v>
      </c>
      <c r="Q66" s="35">
        <f>SUM(Q5:Q65)</f>
        <v>-68.850000000000009</v>
      </c>
      <c r="R66" s="105">
        <f t="shared" si="4"/>
        <v>1738.4980000000003</v>
      </c>
      <c r="S66" s="35">
        <f>SUM(S5:S65)</f>
        <v>498.74199999999996</v>
      </c>
      <c r="T66" s="35">
        <f>SUM(T5:T65)</f>
        <v>42.755000000000017</v>
      </c>
      <c r="U66" s="35">
        <f>SUM(U5:U65)</f>
        <v>-59.288999999999987</v>
      </c>
      <c r="V66" s="36">
        <f t="shared" si="5"/>
        <v>2220.7060000000001</v>
      </c>
      <c r="W66" s="35">
        <f>SUM(W5:W65)</f>
        <v>456.0619999999999</v>
      </c>
      <c r="X66" s="36">
        <f t="shared" si="6"/>
        <v>1764.6440000000002</v>
      </c>
      <c r="Y66" s="35"/>
      <c r="Z66" s="38">
        <f t="shared" si="7"/>
        <v>1.6443900985298344E-2</v>
      </c>
      <c r="AA66" s="39">
        <f t="shared" si="8"/>
        <v>5.2562282914425168E-3</v>
      </c>
      <c r="AB66" s="39">
        <f t="shared" si="9"/>
        <v>0.47594916068487603</v>
      </c>
      <c r="AC66" s="39">
        <f t="shared" si="10"/>
        <v>0.48082138056562096</v>
      </c>
      <c r="AD66" s="39">
        <f t="shared" si="11"/>
        <v>0.54602434692574653</v>
      </c>
      <c r="AE66" s="39">
        <f t="shared" si="12"/>
        <v>1.1894185114806881E-2</v>
      </c>
      <c r="AF66" s="39">
        <f t="shared" si="13"/>
        <v>1.045171189038739E-2</v>
      </c>
      <c r="AG66" s="39">
        <f>X66/DU66*2</f>
        <v>2.1132423501158695E-2</v>
      </c>
      <c r="AH66" s="39">
        <f>(P66+S66+T66)/DU66*2</f>
        <v>2.6479478332439601E-2</v>
      </c>
      <c r="AI66" s="39">
        <f>R66/DU66*2</f>
        <v>2.081931312600014E-2</v>
      </c>
      <c r="AJ66" s="40">
        <f>X66/FI66*2</f>
        <v>9.2012996785478418E-2</v>
      </c>
      <c r="AK66" s="35"/>
      <c r="AL66" s="6">
        <f t="shared" si="14"/>
        <v>6.5183572081996433E-2</v>
      </c>
      <c r="AM66" s="6">
        <f t="shared" si="15"/>
        <v>6.3305288728132167E-2</v>
      </c>
      <c r="AN66" s="6">
        <f t="shared" si="16"/>
        <v>9.192440767440592E-2</v>
      </c>
      <c r="AO66" s="35"/>
      <c r="AP66" s="6">
        <f t="shared" si="17"/>
        <v>0.87565866945355364</v>
      </c>
      <c r="AQ66" s="6">
        <f t="shared" si="18"/>
        <v>0.78836121566426143</v>
      </c>
      <c r="AR66" s="6">
        <f t="shared" si="19"/>
        <v>1.3155360020221375E-2</v>
      </c>
      <c r="AS66" s="6">
        <f t="shared" si="20"/>
        <v>0.17267735238877474</v>
      </c>
      <c r="AT66" s="6"/>
      <c r="AU66" s="6"/>
      <c r="AV66" s="35"/>
      <c r="AW66" s="39">
        <f>FK66/C66</f>
        <v>0.11400769746729841</v>
      </c>
      <c r="AX66" s="39"/>
      <c r="AY66" s="39">
        <f t="shared" si="21"/>
        <v>0.18723575075973969</v>
      </c>
      <c r="AZ66" s="39">
        <f t="shared" si="22"/>
        <v>0.19895132006137936</v>
      </c>
      <c r="BA66" s="106">
        <f t="shared" si="23"/>
        <v>0.21705495552093595</v>
      </c>
      <c r="BB66" s="35"/>
      <c r="BC66" s="6"/>
      <c r="BD66" s="6"/>
      <c r="BE66" s="6"/>
      <c r="BF66" s="35"/>
      <c r="BG66" s="39">
        <f>AVERAGE(BG5:BG65)</f>
        <v>2.804347826086958E-2</v>
      </c>
      <c r="BH66" s="39">
        <f>AVERAGE(BH5:BH65)</f>
        <v>2.4055555555555566E-2</v>
      </c>
      <c r="BI66" s="39"/>
      <c r="BJ66" s="6"/>
      <c r="BK66" s="6"/>
      <c r="BL66" s="6"/>
      <c r="BM66" s="6"/>
      <c r="BN66" s="6"/>
      <c r="BO66" s="6"/>
      <c r="BP66" s="6"/>
      <c r="BQ66" s="6"/>
      <c r="BR66" s="35"/>
      <c r="BS66" s="38">
        <f>Q66/FM66*2</f>
        <v>-5.1319204692905362E-4</v>
      </c>
      <c r="BT66" s="39">
        <f t="shared" si="24"/>
        <v>-3.1137713718458082E-2</v>
      </c>
      <c r="BU66" s="39">
        <f>EU66/E66</f>
        <v>1.2579217608046886E-2</v>
      </c>
      <c r="BV66" s="39">
        <f t="shared" si="25"/>
        <v>8.4183691788098383E-2</v>
      </c>
      <c r="BW66" s="6">
        <f t="shared" si="26"/>
        <v>0.74945800408253027</v>
      </c>
      <c r="BX66" s="40">
        <f t="shared" si="27"/>
        <v>0.81151916860577666</v>
      </c>
      <c r="BY66" s="35"/>
      <c r="BZ66" s="34">
        <f t="shared" ref="BZ66:CW66" si="57">SUM(BZ5:BZ65)</f>
        <v>589.71799999999996</v>
      </c>
      <c r="CA66" s="35">
        <f t="shared" si="57"/>
        <v>20733.675000000003</v>
      </c>
      <c r="CB66" s="36">
        <f t="shared" si="57"/>
        <v>21323.393000000004</v>
      </c>
      <c r="CC66" s="35">
        <f t="shared" si="57"/>
        <v>276789.63099999994</v>
      </c>
      <c r="CD66" s="35">
        <f t="shared" si="57"/>
        <v>738.82299999999998</v>
      </c>
      <c r="CE66" s="35">
        <f t="shared" si="57"/>
        <v>702.88800000000026</v>
      </c>
      <c r="CF66" s="36">
        <f t="shared" si="57"/>
        <v>275347.92</v>
      </c>
      <c r="CG66" s="35">
        <f t="shared" si="57"/>
        <v>38879.73000000001</v>
      </c>
      <c r="CH66" s="35">
        <f t="shared" si="57"/>
        <v>11027.130000000005</v>
      </c>
      <c r="CI66" s="36">
        <f t="shared" si="57"/>
        <v>49906.859999999986</v>
      </c>
      <c r="CJ66" s="35">
        <f t="shared" si="57"/>
        <v>620.27200000000005</v>
      </c>
      <c r="CK66" s="35">
        <f t="shared" si="57"/>
        <v>22.108000000000001</v>
      </c>
      <c r="CL66" s="35">
        <f t="shared" si="57"/>
        <v>2023.0530000000001</v>
      </c>
      <c r="CM66" s="35">
        <f t="shared" si="57"/>
        <v>888.96299999999371</v>
      </c>
      <c r="CN66" s="36">
        <f t="shared" si="57"/>
        <v>350132.56900000008</v>
      </c>
      <c r="CO66" s="35">
        <f t="shared" si="57"/>
        <v>4713.5759999999982</v>
      </c>
      <c r="CP66" s="35">
        <f t="shared" si="57"/>
        <v>242373.24000000002</v>
      </c>
      <c r="CQ66" s="36">
        <f t="shared" si="57"/>
        <v>247086.81600000002</v>
      </c>
      <c r="CR66" s="35">
        <f t="shared" si="57"/>
        <v>55062.978999999999</v>
      </c>
      <c r="CS66" s="35">
        <f t="shared" si="57"/>
        <v>2775.4360000000001</v>
      </c>
      <c r="CT66" s="36">
        <f t="shared" si="57"/>
        <v>57838.415000000008</v>
      </c>
      <c r="CU66" s="35">
        <f t="shared" si="57"/>
        <v>5289.53</v>
      </c>
      <c r="CV66" s="35">
        <f t="shared" si="57"/>
        <v>39917.807999999997</v>
      </c>
      <c r="CW66" s="35">
        <f t="shared" si="57"/>
        <v>350132.56900000008</v>
      </c>
      <c r="CX66" s="32"/>
      <c r="CY66" s="32">
        <f>SUM(CY5:CY65)</f>
        <v>60459.964999999997</v>
      </c>
      <c r="CZ66" s="35"/>
      <c r="DA66" s="32">
        <f>SUM(DA5:DA65)</f>
        <v>11542</v>
      </c>
      <c r="DB66" s="32">
        <f t="shared" ref="DB66:DG66" si="58">SUM(DB5:DB65)</f>
        <v>15725</v>
      </c>
      <c r="DC66" s="32">
        <f t="shared" si="58"/>
        <v>13620</v>
      </c>
      <c r="DD66" s="32">
        <f t="shared" si="58"/>
        <v>11210</v>
      </c>
      <c r="DE66" s="32">
        <f t="shared" si="58"/>
        <v>7150</v>
      </c>
      <c r="DF66" s="32">
        <f t="shared" si="58"/>
        <v>516.5</v>
      </c>
      <c r="DG66" s="32">
        <f t="shared" si="58"/>
        <v>59763.5</v>
      </c>
      <c r="DH66" s="72">
        <f t="shared" si="35"/>
        <v>0.17068820581498087</v>
      </c>
      <c r="DI66" s="35"/>
      <c r="DJ66" s="58"/>
      <c r="DK66" s="32">
        <f>SUM(DK5:DK65)</f>
        <v>2022.4000000000003</v>
      </c>
      <c r="DL66" s="32">
        <f>SUM(DL5:DL65)</f>
        <v>209</v>
      </c>
      <c r="DM66" s="107">
        <f>COUNTIF(DM5:DM65,"=yes")</f>
        <v>52</v>
      </c>
      <c r="DN66" s="32">
        <f>COUNTIF(DN5:DN65,"=EC")+COUNTIF(DN5:DN65,"=EC (listed)")+COUNTIF(DN5:DN65,"=stocks")+COUNTIF(DN5:DN65,"=stocks listed")+COUNTIF(DN5:DN65,"=EC (1Q18)")+COUNTIF(DN5:DN65,"=EC (2Q18)")</f>
        <v>38</v>
      </c>
      <c r="DO66" s="62"/>
      <c r="DP66" s="62"/>
      <c r="DQ66" s="32">
        <f>SUM(DQ5:DQ65)</f>
        <v>32591.661292200006</v>
      </c>
      <c r="DR66" s="32">
        <f>SUM(DR5:DR65)</f>
        <v>34630.961292200001</v>
      </c>
      <c r="DS66" s="32">
        <f>SUM(DS5:DS65)</f>
        <v>37782.216074799995</v>
      </c>
      <c r="DT66" s="32"/>
      <c r="DU66" s="32">
        <f>SUM(DU5:DU65)</f>
        <v>167008.19950000002</v>
      </c>
      <c r="DV66" s="32">
        <f>SUM(DV5:DV65)</f>
        <v>159948.88699999999</v>
      </c>
      <c r="DW66" s="32">
        <f>SUM(DW5:DW65)</f>
        <v>174067.51200000005</v>
      </c>
      <c r="DX66" s="32"/>
      <c r="DY66" s="32">
        <f>SUM(DY5:DY65)</f>
        <v>12260.701503759998</v>
      </c>
      <c r="DZ66" s="32">
        <f t="shared" ref="DZ66:EG66" si="59">SUM(DZ5:DZ65)</f>
        <v>2745.6170440999999</v>
      </c>
      <c r="EA66" s="32">
        <f t="shared" si="59"/>
        <v>12517.714764479993</v>
      </c>
      <c r="EB66" s="32">
        <f t="shared" si="59"/>
        <v>3313.3770313500004</v>
      </c>
      <c r="EC66" s="32">
        <f t="shared" si="59"/>
        <v>29189.803075450003</v>
      </c>
      <c r="ED66" s="32">
        <f t="shared" si="59"/>
        <v>1483.85733897</v>
      </c>
      <c r="EE66" s="32">
        <f t="shared" si="59"/>
        <v>5491.4652418899923</v>
      </c>
      <c r="EF66" s="32">
        <f t="shared" si="59"/>
        <v>198996.54999999993</v>
      </c>
      <c r="EG66" s="32">
        <f t="shared" si="59"/>
        <v>265999.08600000001</v>
      </c>
      <c r="EH66" s="32"/>
      <c r="EI66" s="6">
        <f t="shared" si="55"/>
        <v>4.6093021175869747E-2</v>
      </c>
      <c r="EJ66" s="6">
        <f t="shared" si="55"/>
        <v>1.0321904053835733E-2</v>
      </c>
      <c r="EK66" s="6">
        <f t="shared" si="55"/>
        <v>4.7059239761748625E-2</v>
      </c>
      <c r="EL66" s="6">
        <f t="shared" si="55"/>
        <v>1.245634743026899E-2</v>
      </c>
      <c r="EM66" s="6">
        <f t="shared" si="54"/>
        <v>0.1097364788518484</v>
      </c>
      <c r="EN66" s="6">
        <f t="shared" si="54"/>
        <v>5.5784302167489397E-3</v>
      </c>
      <c r="EO66" s="6">
        <f t="shared" si="54"/>
        <v>2.0644677109491992E-2</v>
      </c>
      <c r="EP66" s="6">
        <f t="shared" si="54"/>
        <v>0.74810990140018718</v>
      </c>
      <c r="EQ66" s="72">
        <f t="shared" si="52"/>
        <v>0.99999999999999956</v>
      </c>
      <c r="ER66" s="58"/>
      <c r="ES66" s="35">
        <f>SUM(ES5:ES65)</f>
        <v>1445.9949999999997</v>
      </c>
      <c r="ET66" s="35">
        <f>SUM(ET5:ET65)</f>
        <v>2035.8019999999997</v>
      </c>
      <c r="EU66" s="35">
        <f>SUM(EU5:EU65)</f>
        <v>3481.7969999999991</v>
      </c>
      <c r="EW66" s="32">
        <f>SUM(EW5:EW65)</f>
        <v>738.82299999999998</v>
      </c>
      <c r="EX66" s="32">
        <f>SUM(EX5:EX65)</f>
        <v>702.88800000000026</v>
      </c>
      <c r="EY66" s="32">
        <f>SUM(EY5:EY65)</f>
        <v>1441.7110000000002</v>
      </c>
      <c r="FA66" s="32">
        <f>SUM(FA5:FA65)</f>
        <v>207442.20439999999</v>
      </c>
      <c r="FB66" s="32">
        <f>SUM(FB5:FB65)</f>
        <v>69347.426600000021</v>
      </c>
      <c r="FC66" s="32">
        <f>SUM(FC5:FC65)</f>
        <v>276789.63099999994</v>
      </c>
      <c r="FE66" s="6">
        <f>FA66/FC66</f>
        <v>0.74945800408253027</v>
      </c>
      <c r="FF66" s="6">
        <f>FB66/FC66</f>
        <v>0.25054199591747001</v>
      </c>
      <c r="FG66" s="40">
        <f t="shared" si="41"/>
        <v>1.0000000000000002</v>
      </c>
      <c r="FH66" s="58"/>
      <c r="FI66" s="32">
        <f>SUM(FI5:FI65)</f>
        <v>38356.407500000001</v>
      </c>
      <c r="FJ66" s="32">
        <f>SUM(FJ5:FJ65)</f>
        <v>36795.006999999991</v>
      </c>
      <c r="FK66" s="32">
        <f>SUM(FK5:FK65)</f>
        <v>39917.807999999997</v>
      </c>
      <c r="FM66" s="32">
        <f>SUM(FM5:FM65)</f>
        <v>268320.60399999999</v>
      </c>
      <c r="FN66" s="32">
        <f>SUM(FN5:FN65)</f>
        <v>259851.57699999999</v>
      </c>
      <c r="FO66" s="32">
        <f>SUM(FO5:FO65)</f>
        <v>276789.63099999994</v>
      </c>
      <c r="FQ66" s="32">
        <f>SUM(FQ5:FQ65)</f>
        <v>88655.119499999986</v>
      </c>
      <c r="FR66" s="32">
        <f>SUM(FR5:FR65)</f>
        <v>86171.597999999984</v>
      </c>
      <c r="FS66" s="32">
        <f>SUM(FS5:FS65)</f>
        <v>91138.641000000003</v>
      </c>
      <c r="FU66" s="32">
        <f>SUM(FU5:FU65)</f>
        <v>356975.72350000008</v>
      </c>
      <c r="FV66" s="32">
        <f>SUM(FV5:FV65)</f>
        <v>346023.17500000005</v>
      </c>
      <c r="FW66" s="32">
        <f>SUM(FW5:FW65)</f>
        <v>367928.27200000006</v>
      </c>
      <c r="FY66" s="32">
        <f>SUM(FY5:FY65)</f>
        <v>232171.06099999996</v>
      </c>
      <c r="FZ66" s="32">
        <f>SUM(FZ5:FZ65)</f>
        <v>221968.88199999993</v>
      </c>
      <c r="GA66" s="32">
        <f>SUM(GA5:GA65)</f>
        <v>242373.24000000002</v>
      </c>
      <c r="GB66" s="32"/>
      <c r="GC66" s="32">
        <f>SUM(GC5:GC65)</f>
        <v>337675.59199999995</v>
      </c>
      <c r="GD66" s="32">
        <f>SUM(GD5:GD65)</f>
        <v>325218.61499999993</v>
      </c>
      <c r="GE66" s="32">
        <f>SUM(GE5:GE65)</f>
        <v>350132.56900000008</v>
      </c>
      <c r="GF66" s="32"/>
      <c r="GG66" s="108">
        <f>DW66/C66</f>
        <v>0.49714744474399353</v>
      </c>
      <c r="GH66" s="1"/>
    </row>
    <row r="67" spans="1:209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0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1"/>
      <c r="AA67" s="11"/>
      <c r="AB67" s="11"/>
      <c r="AC67" s="11"/>
      <c r="AD67" s="11"/>
      <c r="AE67" s="110"/>
      <c r="AF67" s="110"/>
      <c r="AG67" s="110"/>
      <c r="AH67" s="110"/>
      <c r="AI67" s="111"/>
      <c r="AJ67" s="112"/>
      <c r="AL67" s="108"/>
      <c r="AM67" s="108"/>
      <c r="AN67" s="108"/>
      <c r="AP67" s="108"/>
      <c r="AQ67" s="108"/>
      <c r="AR67" s="108"/>
      <c r="AS67" s="108"/>
      <c r="AT67" s="108"/>
      <c r="AU67" s="108"/>
      <c r="AW67" s="11"/>
      <c r="AX67" s="39"/>
      <c r="AY67" s="11"/>
      <c r="AZ67" s="11"/>
      <c r="BA67" s="11"/>
      <c r="BC67" s="108"/>
      <c r="BD67" s="108"/>
      <c r="BE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S67" s="11"/>
      <c r="BT67" s="11"/>
      <c r="BU67" s="11"/>
      <c r="BV67" s="11"/>
      <c r="BW67" s="11"/>
      <c r="DA67" s="6">
        <f>DA66/$DG$66</f>
        <v>0.19312791252185699</v>
      </c>
      <c r="DB67" s="6">
        <f t="shared" ref="DB67:DF67" si="60">DB66/$DG$66</f>
        <v>0.26312046650547577</v>
      </c>
      <c r="DC67" s="6">
        <f t="shared" si="60"/>
        <v>0.22789829912906706</v>
      </c>
      <c r="DD67" s="6">
        <f t="shared" si="60"/>
        <v>0.18757268232282245</v>
      </c>
      <c r="DE67" s="6">
        <f t="shared" si="60"/>
        <v>0.1196382407322195</v>
      </c>
      <c r="DF67" s="6">
        <f t="shared" si="60"/>
        <v>8.6423987885582334E-3</v>
      </c>
      <c r="DG67" s="6"/>
      <c r="DH67" s="1"/>
      <c r="DK67" s="1"/>
      <c r="DL67" s="1"/>
      <c r="DM67" s="1"/>
      <c r="DN67" s="1"/>
      <c r="DO67" s="32"/>
      <c r="DP67" s="8"/>
      <c r="DQ67" s="8"/>
      <c r="DR67" s="8"/>
      <c r="DS67" s="8"/>
      <c r="DT67" s="109"/>
      <c r="DU67" s="1"/>
      <c r="DV67" s="109"/>
      <c r="DW67" s="109"/>
      <c r="DX67" s="109"/>
      <c r="DY67" s="32"/>
      <c r="DZ67" s="32"/>
      <c r="EA67" s="32"/>
      <c r="EB67" s="32"/>
      <c r="EC67" s="32"/>
      <c r="ED67" s="32"/>
      <c r="EE67" s="32"/>
      <c r="EF67" s="32"/>
      <c r="EG67" s="32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W67" s="1"/>
      <c r="EX67" s="1"/>
      <c r="EY67" s="32"/>
      <c r="FG67" s="113"/>
      <c r="FH67" s="1"/>
      <c r="FI67" s="1"/>
      <c r="FJ67" s="1"/>
      <c r="FK67" s="1"/>
      <c r="FM67" s="1"/>
      <c r="FN67" s="1"/>
      <c r="FO67" s="1"/>
      <c r="FQ67" s="1"/>
      <c r="FR67" s="1"/>
      <c r="FS67" s="1"/>
      <c r="FU67" s="1"/>
      <c r="FY67" s="1"/>
      <c r="FZ67" s="1"/>
      <c r="GA67" s="1"/>
      <c r="GB67" s="1"/>
      <c r="GC67" s="1"/>
      <c r="GD67" s="1"/>
      <c r="GE67" s="1"/>
      <c r="GF67" s="1"/>
      <c r="GG67" s="108"/>
      <c r="GH67" s="1"/>
    </row>
    <row r="68" spans="1:209" ht="13.5" customHeight="1" x14ac:dyDescent="0.2">
      <c r="A68" s="1"/>
      <c r="B68" s="10" t="s">
        <v>222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14"/>
      <c r="AA68" s="114"/>
      <c r="AB68" s="114"/>
      <c r="AC68" s="114"/>
      <c r="AD68" s="114"/>
      <c r="AE68" s="114"/>
      <c r="AF68" s="114"/>
      <c r="AG68" s="114"/>
      <c r="AH68" s="1"/>
      <c r="AI68" s="1"/>
      <c r="AJ68" s="114"/>
      <c r="AL68" s="114"/>
      <c r="AM68" s="114"/>
      <c r="AN68" s="114"/>
      <c r="AP68" s="114"/>
      <c r="AQ68" s="114"/>
      <c r="AR68" s="114"/>
      <c r="AS68" s="114"/>
      <c r="AW68" s="114"/>
      <c r="AY68" s="114"/>
      <c r="AZ68" s="114"/>
      <c r="BA68" s="114"/>
      <c r="BS68" s="114"/>
      <c r="DA68" s="1"/>
      <c r="DB68" s="1"/>
      <c r="DC68" s="1"/>
      <c r="DD68" s="1"/>
      <c r="DE68" s="1"/>
      <c r="DF68" s="1"/>
      <c r="DG68" s="4"/>
      <c r="DH68" s="1"/>
      <c r="DK68" s="1"/>
      <c r="DL68" s="1"/>
      <c r="DM68" s="1"/>
      <c r="DN68" s="1"/>
      <c r="DO68" s="1"/>
      <c r="DP68" s="8"/>
      <c r="DQ68" s="8"/>
      <c r="DR68" s="8"/>
      <c r="DS68" s="8"/>
      <c r="DT68" s="1"/>
      <c r="DU68" s="1"/>
      <c r="DV68" s="114"/>
      <c r="DW68" s="114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W68" s="1"/>
      <c r="EX68" s="1"/>
      <c r="EY68" s="1"/>
      <c r="FG68" s="113"/>
      <c r="FH68" s="1"/>
      <c r="FI68" s="1"/>
      <c r="FJ68" s="1"/>
      <c r="FK68" s="1"/>
      <c r="FM68" s="1"/>
      <c r="FN68" s="1"/>
      <c r="FO68" s="1"/>
      <c r="FQ68" s="1"/>
      <c r="FR68" s="1"/>
      <c r="FS68" s="1"/>
      <c r="FU68" s="1"/>
      <c r="FY68" s="1"/>
      <c r="FZ68" s="1"/>
      <c r="GA68" s="1"/>
      <c r="GB68" s="1"/>
      <c r="GC68" s="1"/>
      <c r="GD68" s="1"/>
      <c r="GE68" s="1"/>
      <c r="GF68" s="1"/>
      <c r="GG68" s="114"/>
      <c r="GH68" s="1"/>
    </row>
    <row r="69" spans="1:209" ht="13.5" customHeight="1" x14ac:dyDescent="0.2">
      <c r="A69" s="1"/>
      <c r="B69" s="10" t="s">
        <v>235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DA69" s="115"/>
      <c r="DB69" s="9"/>
      <c r="DC69" s="9"/>
      <c r="DD69" s="9"/>
      <c r="DE69" s="9"/>
      <c r="DF69" s="9"/>
      <c r="DG69" s="9"/>
      <c r="DH69" s="1"/>
      <c r="DK69" s="1"/>
      <c r="DL69" s="1"/>
      <c r="DM69" s="1"/>
      <c r="DN69" s="1"/>
      <c r="DO69" s="1"/>
      <c r="DP69" s="8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W69" s="1"/>
      <c r="EX69" s="1"/>
      <c r="EY69" s="1"/>
      <c r="FA69" s="109"/>
      <c r="FB69" s="109"/>
      <c r="FC69" s="109"/>
      <c r="FG69" s="113"/>
      <c r="FH69" s="1"/>
      <c r="FI69" s="1"/>
      <c r="FJ69" s="1"/>
      <c r="FK69" s="1"/>
      <c r="FM69" s="1"/>
      <c r="FN69" s="1"/>
      <c r="FO69" s="116"/>
      <c r="FQ69" s="1"/>
      <c r="FR69" s="1"/>
      <c r="FS69" s="116"/>
      <c r="FU69" s="1"/>
      <c r="FY69" s="1"/>
      <c r="FZ69" s="1"/>
      <c r="GA69" s="1"/>
      <c r="GB69" s="1"/>
      <c r="GC69" s="1"/>
      <c r="GD69" s="1"/>
      <c r="GE69" s="1"/>
      <c r="GF69" s="1"/>
      <c r="GG69" s="1"/>
      <c r="GH69" s="1"/>
    </row>
    <row r="70" spans="1:20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DA70" s="1"/>
      <c r="DB70" s="1"/>
      <c r="DC70" s="1"/>
      <c r="DD70" s="1"/>
      <c r="DE70" s="1"/>
      <c r="DF70" s="117" t="s">
        <v>223</v>
      </c>
      <c r="DG70" s="1"/>
      <c r="DH70" s="1"/>
      <c r="DO70" s="1"/>
      <c r="DV70" s="1"/>
      <c r="DW70" s="1"/>
      <c r="DX70" s="1"/>
      <c r="EV70"/>
      <c r="EZ70"/>
      <c r="FA70"/>
      <c r="FB70"/>
      <c r="FC70"/>
      <c r="FD70"/>
      <c r="FE70"/>
      <c r="FF70"/>
      <c r="FG70"/>
      <c r="FJ70" s="1"/>
      <c r="FK70" s="1"/>
      <c r="FL70"/>
      <c r="FP70"/>
      <c r="FT70"/>
      <c r="FV70"/>
      <c r="FW70"/>
      <c r="FX70"/>
      <c r="HA70"/>
    </row>
    <row r="71" spans="1:20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DA71" s="1"/>
      <c r="DB71" s="1"/>
      <c r="DC71" s="1"/>
      <c r="DD71" s="1"/>
      <c r="DE71" s="1"/>
      <c r="DF71" s="1"/>
      <c r="DG71" s="1"/>
      <c r="DH71" s="1"/>
      <c r="DV71" s="1"/>
      <c r="DW71" s="1"/>
      <c r="DX71" s="1"/>
      <c r="EV71"/>
      <c r="EZ71"/>
      <c r="FA71"/>
      <c r="FB71"/>
      <c r="FC71"/>
      <c r="FD71"/>
      <c r="FE71"/>
      <c r="FF71"/>
      <c r="FG71"/>
      <c r="FJ71" s="1"/>
      <c r="FK71" s="1"/>
      <c r="FL71"/>
      <c r="FP71"/>
      <c r="FT71"/>
      <c r="FV71"/>
      <c r="FW71"/>
      <c r="FX71"/>
      <c r="HA71"/>
    </row>
  </sheetData>
  <pageMargins left="0.7" right="0.7" top="0.75" bottom="0.75" header="0.3" footer="0.3"/>
  <pageSetup paperSize="9" orientation="portrait" r:id="rId1"/>
  <ignoredErrors>
    <ignoredError sqref="N66:V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1H21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2021-10-04T15:30:10Z</dcterms:created>
  <dcterms:modified xsi:type="dcterms:W3CDTF">2022-02-15T12:21:28Z</dcterms:modified>
</cp:coreProperties>
</file>