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Eikanett.Eika.no\Home\Konsern\KO-EBK\H803006\Desktop\junk\"/>
    </mc:Choice>
  </mc:AlternateContent>
  <xr:revisionPtr revIDLastSave="0" documentId="13_ncr:1_{BC03C28B-A6A2-454C-ACBB-35E8B1C756D9}" xr6:coauthVersionLast="45" xr6:coauthVersionMax="45" xr10:uidLastSave="{00000000-0000-0000-0000-000000000000}"/>
  <bookViews>
    <workbookView xWindow="28680" yWindow="-120" windowWidth="29040" windowHeight="18240" xr2:uid="{28077B91-C9A3-499F-8D23-EBA15B6EDE02}"/>
  </bookViews>
  <sheets>
    <sheet name="Ark1" sheetId="1" r:id="rId1"/>
  </sheets>
  <externalReferences>
    <externalReference r:id="rId2"/>
  </externalReferenc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N69" i="1" l="1"/>
  <c r="DM69" i="1"/>
  <c r="BH69" i="1"/>
  <c r="BG69" i="1"/>
  <c r="EW68" i="1"/>
  <c r="GI68" i="1"/>
  <c r="BA68" i="1"/>
  <c r="BP68" i="1" s="1"/>
  <c r="DJ68" i="1"/>
  <c r="DG68" i="1"/>
  <c r="CT68" i="1"/>
  <c r="AQ68" i="1"/>
  <c r="CI68" i="1"/>
  <c r="EZ68" i="1"/>
  <c r="EY68" i="1"/>
  <c r="CB68" i="1"/>
  <c r="AZ68" i="1"/>
  <c r="BM68" i="1" s="1"/>
  <c r="AY68" i="1"/>
  <c r="BJ68" i="1" s="1"/>
  <c r="H68" i="1"/>
  <c r="GE67" i="1"/>
  <c r="FX67" i="1"/>
  <c r="EW67" i="1"/>
  <c r="DU67" i="1"/>
  <c r="AY67" i="1"/>
  <c r="BJ67" i="1" s="1"/>
  <c r="DJ67" i="1"/>
  <c r="DG67" i="1"/>
  <c r="AW67" i="1"/>
  <c r="CT67" i="1"/>
  <c r="CI67" i="1"/>
  <c r="EZ67" i="1"/>
  <c r="EY67" i="1"/>
  <c r="CB67" i="1"/>
  <c r="BA67" i="1"/>
  <c r="BP67" i="1" s="1"/>
  <c r="AZ67" i="1"/>
  <c r="BM67" i="1" s="1"/>
  <c r="N67" i="1"/>
  <c r="I67" i="1"/>
  <c r="AP67" i="1"/>
  <c r="FS67" i="1"/>
  <c r="GI67" i="1"/>
  <c r="AN66" i="1"/>
  <c r="GA66" i="1"/>
  <c r="FX66" i="1"/>
  <c r="EW66" i="1"/>
  <c r="BA66" i="1"/>
  <c r="DU66" i="1"/>
  <c r="AY66" i="1"/>
  <c r="DJ66" i="1"/>
  <c r="DG66" i="1"/>
  <c r="AW66" i="1"/>
  <c r="CQ66" i="1"/>
  <c r="CI66" i="1"/>
  <c r="EZ66" i="1"/>
  <c r="EY66" i="1"/>
  <c r="CB66" i="1"/>
  <c r="I66" i="1"/>
  <c r="AQ66" i="1"/>
  <c r="FS66" i="1"/>
  <c r="H66" i="1"/>
  <c r="FX65" i="1"/>
  <c r="EW65" i="1"/>
  <c r="BU65" i="1" s="1"/>
  <c r="DU65" i="1"/>
  <c r="BA65" i="1"/>
  <c r="DJ65" i="1"/>
  <c r="DG65" i="1"/>
  <c r="FK65" i="1"/>
  <c r="CT65" i="1"/>
  <c r="CI65" i="1"/>
  <c r="EZ65" i="1"/>
  <c r="EY65" i="1"/>
  <c r="CB65" i="1"/>
  <c r="AZ65" i="1"/>
  <c r="AY65" i="1"/>
  <c r="FX64" i="1"/>
  <c r="EW64" i="1"/>
  <c r="BU64" i="1" s="1"/>
  <c r="DG64" i="1"/>
  <c r="AW64" i="1"/>
  <c r="CT64" i="1"/>
  <c r="EZ64" i="1"/>
  <c r="EY64" i="1"/>
  <c r="CB64" i="1"/>
  <c r="N64" i="1"/>
  <c r="P64" i="1" s="1"/>
  <c r="I64" i="1"/>
  <c r="FS64" i="1"/>
  <c r="EW63" i="1"/>
  <c r="GI63" i="1"/>
  <c r="AY63" i="1"/>
  <c r="DJ63" i="1"/>
  <c r="DG63" i="1"/>
  <c r="FK63" i="1"/>
  <c r="CT63" i="1"/>
  <c r="CI63" i="1"/>
  <c r="EZ63" i="1"/>
  <c r="EY63" i="1"/>
  <c r="CB63" i="1"/>
  <c r="N63" i="1"/>
  <c r="FS63" i="1"/>
  <c r="GE62" i="1"/>
  <c r="AA62" i="1" s="1"/>
  <c r="FX62" i="1"/>
  <c r="EW62" i="1"/>
  <c r="GI62" i="1"/>
  <c r="DU62" i="1"/>
  <c r="BA62" i="1"/>
  <c r="AZ62" i="1"/>
  <c r="DJ62" i="1"/>
  <c r="DG62" i="1"/>
  <c r="DH62" i="1" s="1"/>
  <c r="AW62" i="1"/>
  <c r="CT62" i="1"/>
  <c r="EZ62" i="1"/>
  <c r="EY62" i="1"/>
  <c r="CF62" i="1"/>
  <c r="CB62" i="1"/>
  <c r="AY62" i="1"/>
  <c r="N62" i="1"/>
  <c r="P62" i="1" s="1"/>
  <c r="AN62" i="1"/>
  <c r="GA61" i="1"/>
  <c r="FX61" i="1"/>
  <c r="EW61" i="1"/>
  <c r="DU61" i="1"/>
  <c r="BA61" i="1"/>
  <c r="AZ61" i="1"/>
  <c r="DJ61" i="1"/>
  <c r="DG61" i="1"/>
  <c r="CT61" i="1"/>
  <c r="CI61" i="1"/>
  <c r="EZ61" i="1"/>
  <c r="EY61" i="1"/>
  <c r="CB61" i="1"/>
  <c r="BQ61" i="1"/>
  <c r="BN61" i="1"/>
  <c r="BK61" i="1"/>
  <c r="AY61" i="1"/>
  <c r="AW61" i="1"/>
  <c r="I61" i="1"/>
  <c r="FS61" i="1"/>
  <c r="GA60" i="1"/>
  <c r="FX60" i="1"/>
  <c r="EZ60" i="1"/>
  <c r="EW60" i="1"/>
  <c r="EO60" i="1"/>
  <c r="DU60" i="1"/>
  <c r="AZ60" i="1"/>
  <c r="DJ60" i="1"/>
  <c r="DG60" i="1"/>
  <c r="CT60" i="1"/>
  <c r="CI60" i="1"/>
  <c r="EY60" i="1"/>
  <c r="CB60" i="1"/>
  <c r="BA60" i="1"/>
  <c r="AY60" i="1"/>
  <c r="N60" i="1"/>
  <c r="AN60" i="1"/>
  <c r="FS60" i="1"/>
  <c r="FX59" i="1"/>
  <c r="EQ59" i="1"/>
  <c r="EL59" i="1"/>
  <c r="AZ59" i="1"/>
  <c r="DU59" i="1"/>
  <c r="AY59" i="1"/>
  <c r="DJ59" i="1"/>
  <c r="DG59" i="1"/>
  <c r="CT59" i="1"/>
  <c r="AQ59" i="1"/>
  <c r="CI59" i="1"/>
  <c r="EZ59" i="1"/>
  <c r="EY59" i="1"/>
  <c r="CB59" i="1"/>
  <c r="BQ59" i="1"/>
  <c r="BN59" i="1"/>
  <c r="BK59" i="1"/>
  <c r="BA59" i="1"/>
  <c r="H59" i="1"/>
  <c r="AN59" i="1"/>
  <c r="GE58" i="1"/>
  <c r="FS58" i="1"/>
  <c r="EW58" i="1"/>
  <c r="BU58" i="1" s="1"/>
  <c r="AZ58" i="1"/>
  <c r="BM58" i="1" s="1"/>
  <c r="DU58" i="1"/>
  <c r="BA58" i="1"/>
  <c r="BP58" i="1" s="1"/>
  <c r="DJ58" i="1"/>
  <c r="CQ58" i="1"/>
  <c r="CI58" i="1"/>
  <c r="EZ58" i="1"/>
  <c r="EY58" i="1"/>
  <c r="CB58" i="1"/>
  <c r="AY58" i="1"/>
  <c r="BJ58" i="1" s="1"/>
  <c r="AQ58" i="1"/>
  <c r="AN58" i="1"/>
  <c r="AE58" i="1"/>
  <c r="I58" i="1"/>
  <c r="H58" i="1"/>
  <c r="GA58" i="1"/>
  <c r="FX57" i="1"/>
  <c r="FK57" i="1"/>
  <c r="EZ57" i="1"/>
  <c r="EW57" i="1"/>
  <c r="DU57" i="1"/>
  <c r="BA57" i="1"/>
  <c r="BP57" i="1" s="1"/>
  <c r="DJ57" i="1"/>
  <c r="DG57" i="1"/>
  <c r="AW57" i="1"/>
  <c r="CT57" i="1"/>
  <c r="CI57" i="1"/>
  <c r="EY57" i="1"/>
  <c r="CB57" i="1"/>
  <c r="AZ57" i="1"/>
  <c r="BM57" i="1" s="1"/>
  <c r="AY57" i="1"/>
  <c r="BJ57" i="1" s="1"/>
  <c r="AP57" i="1"/>
  <c r="N57" i="1"/>
  <c r="H57" i="1"/>
  <c r="EW56" i="1"/>
  <c r="DU56" i="1"/>
  <c r="BA56" i="1"/>
  <c r="BP56" i="1" s="1"/>
  <c r="DJ56" i="1"/>
  <c r="DG56" i="1"/>
  <c r="AW56" i="1"/>
  <c r="CQ56" i="1"/>
  <c r="CI56" i="1"/>
  <c r="EZ56" i="1"/>
  <c r="EY56" i="1"/>
  <c r="CB56" i="1"/>
  <c r="AZ56" i="1"/>
  <c r="BM56" i="1" s="1"/>
  <c r="AY56" i="1"/>
  <c r="BJ56" i="1" s="1"/>
  <c r="AQ56" i="1"/>
  <c r="FS56" i="1"/>
  <c r="GI55" i="1"/>
  <c r="FX55" i="1"/>
  <c r="EW55" i="1"/>
  <c r="DU55" i="1"/>
  <c r="AY55" i="1"/>
  <c r="BJ55" i="1" s="1"/>
  <c r="DJ55" i="1"/>
  <c r="AW55" i="1"/>
  <c r="CT55" i="1"/>
  <c r="CI55" i="1"/>
  <c r="EZ55" i="1"/>
  <c r="EY55" i="1"/>
  <c r="CB55" i="1"/>
  <c r="BA55" i="1"/>
  <c r="BP55" i="1" s="1"/>
  <c r="AZ55" i="1"/>
  <c r="BM55" i="1" s="1"/>
  <c r="N55" i="1"/>
  <c r="I55" i="1"/>
  <c r="H55" i="1"/>
  <c r="AP55" i="1"/>
  <c r="FS55" i="1"/>
  <c r="GE55" i="1"/>
  <c r="AE55" i="1" s="1"/>
  <c r="EY54" i="1"/>
  <c r="EW54" i="1"/>
  <c r="BU54" i="1" s="1"/>
  <c r="DJ54" i="1"/>
  <c r="CT54" i="1"/>
  <c r="CI54" i="1"/>
  <c r="EZ54" i="1"/>
  <c r="CB54" i="1"/>
  <c r="AP54" i="1"/>
  <c r="N54" i="1"/>
  <c r="I54" i="1"/>
  <c r="FX53" i="1"/>
  <c r="AW53" i="1"/>
  <c r="EW53" i="1"/>
  <c r="BU53" i="1" s="1"/>
  <c r="DU53" i="1"/>
  <c r="BA53" i="1"/>
  <c r="BP53" i="1" s="1"/>
  <c r="DJ53" i="1"/>
  <c r="DG53" i="1"/>
  <c r="DH53" i="1" s="1"/>
  <c r="CT53" i="1"/>
  <c r="AQ53" i="1"/>
  <c r="EZ53" i="1"/>
  <c r="EY53" i="1"/>
  <c r="CB53" i="1"/>
  <c r="AY53" i="1"/>
  <c r="BJ53" i="1" s="1"/>
  <c r="AP53" i="1"/>
  <c r="AN53" i="1"/>
  <c r="GA53" i="1"/>
  <c r="FS53" i="1"/>
  <c r="H53" i="1"/>
  <c r="GE52" i="1"/>
  <c r="FK52" i="1"/>
  <c r="EW52" i="1"/>
  <c r="BU52" i="1" s="1"/>
  <c r="DU52" i="1"/>
  <c r="BA52" i="1"/>
  <c r="DJ52" i="1"/>
  <c r="AW52" i="1"/>
  <c r="CT52" i="1"/>
  <c r="CI52" i="1"/>
  <c r="EZ52" i="1"/>
  <c r="EY52" i="1"/>
  <c r="CB52" i="1"/>
  <c r="BQ52" i="1"/>
  <c r="BN52" i="1"/>
  <c r="BK52" i="1"/>
  <c r="AZ52" i="1"/>
  <c r="AY52" i="1"/>
  <c r="FS52" i="1"/>
  <c r="H52" i="1"/>
  <c r="GI51" i="1"/>
  <c r="FX51" i="1"/>
  <c r="FS51" i="1"/>
  <c r="EW51" i="1"/>
  <c r="DU51" i="1"/>
  <c r="AY51" i="1"/>
  <c r="BJ51" i="1" s="1"/>
  <c r="DJ51" i="1"/>
  <c r="AW51" i="1"/>
  <c r="CT51" i="1"/>
  <c r="CI51" i="1"/>
  <c r="CF51" i="1"/>
  <c r="EZ51" i="1"/>
  <c r="EY51" i="1"/>
  <c r="FA51" i="1" s="1"/>
  <c r="CB51" i="1"/>
  <c r="BA51" i="1"/>
  <c r="BP51" i="1" s="1"/>
  <c r="AZ51" i="1"/>
  <c r="BM51" i="1" s="1"/>
  <c r="N51" i="1"/>
  <c r="I51" i="1"/>
  <c r="H51" i="1"/>
  <c r="AN51" i="1"/>
  <c r="AN50" i="1"/>
  <c r="GA50" i="1"/>
  <c r="EY50" i="1"/>
  <c r="EW50" i="1"/>
  <c r="EK50" i="1"/>
  <c r="DJ50" i="1"/>
  <c r="CT50" i="1"/>
  <c r="CI50" i="1"/>
  <c r="EZ50" i="1"/>
  <c r="CB50" i="1"/>
  <c r="AY50" i="1"/>
  <c r="AP50" i="1"/>
  <c r="GE49" i="1"/>
  <c r="FK49" i="1"/>
  <c r="DU49" i="1"/>
  <c r="BA49" i="1"/>
  <c r="DJ49" i="1"/>
  <c r="CT49" i="1"/>
  <c r="CI49" i="1"/>
  <c r="EZ49" i="1"/>
  <c r="EY49" i="1"/>
  <c r="CB49" i="1"/>
  <c r="BQ49" i="1"/>
  <c r="BN49" i="1"/>
  <c r="BK49" i="1"/>
  <c r="AZ49" i="1"/>
  <c r="AY49" i="1"/>
  <c r="AA49" i="1"/>
  <c r="N49" i="1"/>
  <c r="P49" i="1" s="1"/>
  <c r="CF49" i="1"/>
  <c r="H49" i="1"/>
  <c r="GI48" i="1"/>
  <c r="FX48" i="1"/>
  <c r="FS48" i="1"/>
  <c r="EW48" i="1"/>
  <c r="DU48" i="1"/>
  <c r="AY48" i="1"/>
  <c r="BJ48" i="1" s="1"/>
  <c r="DJ48" i="1"/>
  <c r="AW48" i="1"/>
  <c r="CI48" i="1"/>
  <c r="EZ48" i="1"/>
  <c r="EY48" i="1"/>
  <c r="CB48" i="1"/>
  <c r="BA48" i="1"/>
  <c r="BP48" i="1" s="1"/>
  <c r="AZ48" i="1"/>
  <c r="BM48" i="1" s="1"/>
  <c r="AA48" i="1"/>
  <c r="GE48" i="1"/>
  <c r="GA47" i="1"/>
  <c r="FS47" i="1"/>
  <c r="FE47" i="1"/>
  <c r="FG47" i="1" s="1"/>
  <c r="EY47" i="1"/>
  <c r="EW47" i="1"/>
  <c r="BU47" i="1" s="1"/>
  <c r="DU47" i="1"/>
  <c r="AY47" i="1"/>
  <c r="BJ47" i="1" s="1"/>
  <c r="DJ47" i="1"/>
  <c r="DG47" i="1"/>
  <c r="CT47" i="1"/>
  <c r="CI47" i="1"/>
  <c r="EZ47" i="1"/>
  <c r="FA47" i="1" s="1"/>
  <c r="CB47" i="1"/>
  <c r="BP47" i="1"/>
  <c r="BA47" i="1"/>
  <c r="AZ47" i="1"/>
  <c r="BM47" i="1" s="1"/>
  <c r="AQ47" i="1"/>
  <c r="GI46" i="1"/>
  <c r="GE46" i="1"/>
  <c r="FX46" i="1"/>
  <c r="EY46" i="1"/>
  <c r="EW46" i="1"/>
  <c r="DU46" i="1"/>
  <c r="AY46" i="1"/>
  <c r="BJ46" i="1" s="1"/>
  <c r="DJ46" i="1"/>
  <c r="AW46" i="1"/>
  <c r="CT46" i="1"/>
  <c r="CI46" i="1"/>
  <c r="EZ46" i="1"/>
  <c r="FA46" i="1" s="1"/>
  <c r="CB46" i="1"/>
  <c r="BA46" i="1"/>
  <c r="BP46" i="1" s="1"/>
  <c r="AZ46" i="1"/>
  <c r="BM46" i="1" s="1"/>
  <c r="N46" i="1"/>
  <c r="AB46" i="1" s="1"/>
  <c r="I46" i="1"/>
  <c r="H46" i="1"/>
  <c r="FS45" i="1"/>
  <c r="EW45" i="1"/>
  <c r="AY45" i="1"/>
  <c r="DJ45" i="1"/>
  <c r="FK45" i="1"/>
  <c r="CI45" i="1"/>
  <c r="EZ45" i="1"/>
  <c r="EY45" i="1"/>
  <c r="CB45" i="1"/>
  <c r="BU45" i="1"/>
  <c r="BQ45" i="1"/>
  <c r="BN45" i="1"/>
  <c r="BK45" i="1"/>
  <c r="AZ45" i="1"/>
  <c r="N45" i="1"/>
  <c r="P45" i="1" s="1"/>
  <c r="GE44" i="1"/>
  <c r="AN44" i="1"/>
  <c r="GA44" i="1"/>
  <c r="FO44" i="1"/>
  <c r="FK44" i="1"/>
  <c r="EW44" i="1"/>
  <c r="DU44" i="1"/>
  <c r="AY44" i="1"/>
  <c r="BJ44" i="1" s="1"/>
  <c r="DJ44" i="1"/>
  <c r="DG44" i="1"/>
  <c r="CQ44" i="1"/>
  <c r="CI44" i="1"/>
  <c r="CF44" i="1"/>
  <c r="EZ44" i="1"/>
  <c r="EY44" i="1"/>
  <c r="BP44" i="1"/>
  <c r="BA44" i="1"/>
  <c r="AZ44" i="1"/>
  <c r="BM44" i="1" s="1"/>
  <c r="AW44" i="1"/>
  <c r="I44" i="1"/>
  <c r="H44" i="1"/>
  <c r="AP44" i="1"/>
  <c r="FS44" i="1"/>
  <c r="GI44" i="1"/>
  <c r="GE43" i="1"/>
  <c r="AA43" i="1" s="1"/>
  <c r="GA43" i="1"/>
  <c r="FS43" i="1"/>
  <c r="EY43" i="1"/>
  <c r="EW43" i="1"/>
  <c r="GI43" i="1"/>
  <c r="DU43" i="1"/>
  <c r="BA43" i="1"/>
  <c r="AZ43" i="1"/>
  <c r="AY43" i="1"/>
  <c r="DJ43" i="1"/>
  <c r="DG43" i="1"/>
  <c r="AW43" i="1"/>
  <c r="CT43" i="1"/>
  <c r="EZ43" i="1"/>
  <c r="CB43" i="1"/>
  <c r="BQ43" i="1"/>
  <c r="BN43" i="1"/>
  <c r="BK43" i="1"/>
  <c r="AE43" i="1"/>
  <c r="I43" i="1"/>
  <c r="H43" i="1"/>
  <c r="AP43" i="1"/>
  <c r="GE42" i="1"/>
  <c r="FY42" i="1"/>
  <c r="EW42" i="1"/>
  <c r="BU42" i="1" s="1"/>
  <c r="DU42" i="1"/>
  <c r="AZ42" i="1"/>
  <c r="DJ42" i="1"/>
  <c r="DG42" i="1"/>
  <c r="AW42" i="1"/>
  <c r="CT42" i="1"/>
  <c r="CI42" i="1"/>
  <c r="EZ42" i="1"/>
  <c r="EY42" i="1"/>
  <c r="AL42" i="1"/>
  <c r="CB42" i="1"/>
  <c r="AY42" i="1"/>
  <c r="AP42" i="1"/>
  <c r="Z42" i="1"/>
  <c r="AN42" i="1"/>
  <c r="H42" i="1"/>
  <c r="GE41" i="1"/>
  <c r="Z41" i="1" s="1"/>
  <c r="FX41" i="1"/>
  <c r="FK41" i="1"/>
  <c r="EM41" i="1"/>
  <c r="GI41" i="1"/>
  <c r="DU41" i="1"/>
  <c r="AZ41" i="1"/>
  <c r="DJ41" i="1"/>
  <c r="DG41" i="1"/>
  <c r="DH41" i="1" s="1"/>
  <c r="AW41" i="1"/>
  <c r="CT41" i="1"/>
  <c r="CI41" i="1"/>
  <c r="EZ41" i="1"/>
  <c r="EY41" i="1"/>
  <c r="CB41" i="1"/>
  <c r="BA41" i="1"/>
  <c r="AY41" i="1"/>
  <c r="AP41" i="1"/>
  <c r="N41" i="1"/>
  <c r="AN41" i="1"/>
  <c r="FS40" i="1"/>
  <c r="EY40" i="1"/>
  <c r="EW40" i="1"/>
  <c r="DU40" i="1"/>
  <c r="DJ40" i="1"/>
  <c r="AW40" i="1"/>
  <c r="CQ40" i="1"/>
  <c r="CI40" i="1"/>
  <c r="EZ40" i="1"/>
  <c r="CF40" i="1"/>
  <c r="H40" i="1"/>
  <c r="AQ40" i="1"/>
  <c r="GE40" i="1"/>
  <c r="GE39" i="1"/>
  <c r="EY39" i="1"/>
  <c r="FA39" i="1" s="1"/>
  <c r="EW39" i="1"/>
  <c r="AZ39" i="1"/>
  <c r="DJ39" i="1"/>
  <c r="CI39" i="1"/>
  <c r="EZ39" i="1"/>
  <c r="CB39" i="1"/>
  <c r="BA39" i="1"/>
  <c r="AY39" i="1"/>
  <c r="N39" i="1"/>
  <c r="P39" i="1" s="1"/>
  <c r="R39" i="1" s="1"/>
  <c r="I39" i="1"/>
  <c r="AN39" i="1"/>
  <c r="H39" i="1"/>
  <c r="GE38" i="1"/>
  <c r="FX38" i="1"/>
  <c r="EW38" i="1"/>
  <c r="GI38" i="1"/>
  <c r="AZ38" i="1"/>
  <c r="DJ38" i="1"/>
  <c r="DG38" i="1"/>
  <c r="AW38" i="1"/>
  <c r="CT38" i="1"/>
  <c r="CI38" i="1"/>
  <c r="EZ38" i="1"/>
  <c r="EY38" i="1"/>
  <c r="CF38" i="1"/>
  <c r="CB38" i="1"/>
  <c r="AY38" i="1"/>
  <c r="AP38" i="1"/>
  <c r="AA38" i="1"/>
  <c r="N38" i="1"/>
  <c r="P38" i="1" s="1"/>
  <c r="AN38" i="1"/>
  <c r="FX37" i="1"/>
  <c r="EW37" i="1"/>
  <c r="GI37" i="1"/>
  <c r="DU37" i="1"/>
  <c r="AY37" i="1"/>
  <c r="DJ37" i="1"/>
  <c r="DG37" i="1"/>
  <c r="AW37" i="1"/>
  <c r="CT37" i="1"/>
  <c r="CI37" i="1"/>
  <c r="EZ37" i="1"/>
  <c r="EY37" i="1"/>
  <c r="CB37" i="1"/>
  <c r="BQ37" i="1"/>
  <c r="BN37" i="1"/>
  <c r="BK37" i="1"/>
  <c r="BA37" i="1"/>
  <c r="AZ37" i="1"/>
  <c r="AQ37" i="1"/>
  <c r="GI36" i="1"/>
  <c r="GE36" i="1"/>
  <c r="Z36" i="1" s="1"/>
  <c r="GA36" i="1"/>
  <c r="FX36" i="1"/>
  <c r="EZ36" i="1"/>
  <c r="EW36" i="1"/>
  <c r="EJ36" i="1"/>
  <c r="EP36" i="1"/>
  <c r="EO36" i="1"/>
  <c r="ER36" i="1"/>
  <c r="AZ36" i="1"/>
  <c r="DU36" i="1"/>
  <c r="AY36" i="1"/>
  <c r="DJ36" i="1"/>
  <c r="CT36" i="1"/>
  <c r="AQ36" i="1"/>
  <c r="CI36" i="1"/>
  <c r="EY36" i="1"/>
  <c r="CB36" i="1"/>
  <c r="BQ36" i="1"/>
  <c r="BN36" i="1"/>
  <c r="BK36" i="1"/>
  <c r="BA36" i="1"/>
  <c r="AN36" i="1"/>
  <c r="N36" i="1"/>
  <c r="H36" i="1"/>
  <c r="FS36" i="1"/>
  <c r="FS35" i="1"/>
  <c r="EY35" i="1"/>
  <c r="EW35" i="1"/>
  <c r="BU35" i="1" s="1"/>
  <c r="BA35" i="1"/>
  <c r="DJ35" i="1"/>
  <c r="DG35" i="1"/>
  <c r="AW35" i="1"/>
  <c r="CT35" i="1"/>
  <c r="CI35" i="1"/>
  <c r="EZ35" i="1"/>
  <c r="N35" i="1"/>
  <c r="P35" i="1" s="1"/>
  <c r="I35" i="1"/>
  <c r="GE35" i="1"/>
  <c r="GE34" i="1"/>
  <c r="FX34" i="1"/>
  <c r="FS34" i="1"/>
  <c r="EY34" i="1"/>
  <c r="EW34" i="1"/>
  <c r="BU34" i="1" s="1"/>
  <c r="DU34" i="1"/>
  <c r="DJ34" i="1"/>
  <c r="DG34" i="1"/>
  <c r="AW34" i="1"/>
  <c r="CI34" i="1"/>
  <c r="EZ34" i="1"/>
  <c r="CB34" i="1"/>
  <c r="BQ34" i="1"/>
  <c r="BN34" i="1"/>
  <c r="BK34" i="1"/>
  <c r="N34" i="1"/>
  <c r="I34" i="1"/>
  <c r="H34" i="1"/>
  <c r="GI33" i="1"/>
  <c r="GE33" i="1"/>
  <c r="AA33" i="1" s="1"/>
  <c r="EZ33" i="1"/>
  <c r="EW33" i="1"/>
  <c r="BA33" i="1"/>
  <c r="AY33" i="1"/>
  <c r="DJ33" i="1"/>
  <c r="DG33" i="1"/>
  <c r="AW33" i="1"/>
  <c r="CT33" i="1"/>
  <c r="CI33" i="1"/>
  <c r="EY33" i="1"/>
  <c r="CB33" i="1"/>
  <c r="AZ33" i="1"/>
  <c r="AE33" i="1"/>
  <c r="N33" i="1"/>
  <c r="Z33" i="1"/>
  <c r="AQ33" i="1"/>
  <c r="H33" i="1"/>
  <c r="EW32" i="1"/>
  <c r="GI32" i="1"/>
  <c r="DU32" i="1"/>
  <c r="BA32" i="1"/>
  <c r="BP32" i="1" s="1"/>
  <c r="DJ32" i="1"/>
  <c r="DG32" i="1"/>
  <c r="AW32" i="1"/>
  <c r="CI32" i="1"/>
  <c r="EZ32" i="1"/>
  <c r="EY32" i="1"/>
  <c r="CB32" i="1"/>
  <c r="AZ32" i="1"/>
  <c r="BM32" i="1" s="1"/>
  <c r="AY32" i="1"/>
  <c r="BJ32" i="1" s="1"/>
  <c r="AP32" i="1"/>
  <c r="FS32" i="1"/>
  <c r="H32" i="1"/>
  <c r="GE31" i="1"/>
  <c r="AE31" i="1" s="1"/>
  <c r="FX31" i="1"/>
  <c r="EW31" i="1"/>
  <c r="BU31" i="1" s="1"/>
  <c r="DU31" i="1"/>
  <c r="AY31" i="1"/>
  <c r="BJ31" i="1" s="1"/>
  <c r="DJ31" i="1"/>
  <c r="DG31" i="1"/>
  <c r="CT31" i="1"/>
  <c r="CI31" i="1"/>
  <c r="EZ31" i="1"/>
  <c r="EY31" i="1"/>
  <c r="FA31" i="1" s="1"/>
  <c r="CB31" i="1"/>
  <c r="BA31" i="1"/>
  <c r="BP31" i="1" s="1"/>
  <c r="AZ31" i="1"/>
  <c r="BM31" i="1" s="1"/>
  <c r="N31" i="1"/>
  <c r="P31" i="1" s="1"/>
  <c r="I31" i="1"/>
  <c r="FS31" i="1"/>
  <c r="GI31" i="1"/>
  <c r="GI30" i="1"/>
  <c r="GE30" i="1"/>
  <c r="FX30" i="1"/>
  <c r="EZ30" i="1"/>
  <c r="EW30" i="1"/>
  <c r="DU30" i="1"/>
  <c r="AZ30" i="1"/>
  <c r="AY30" i="1"/>
  <c r="DJ30" i="1"/>
  <c r="DG30" i="1"/>
  <c r="CT30" i="1"/>
  <c r="CQ30" i="1"/>
  <c r="CI30" i="1"/>
  <c r="EY30" i="1"/>
  <c r="CB30" i="1"/>
  <c r="BQ30" i="1"/>
  <c r="BN30" i="1"/>
  <c r="BK30" i="1"/>
  <c r="BA30" i="1"/>
  <c r="AP30" i="1"/>
  <c r="N30" i="1"/>
  <c r="P30" i="1" s="1"/>
  <c r="BT30" i="1" s="1"/>
  <c r="I30" i="1"/>
  <c r="H30" i="1"/>
  <c r="AQ30" i="1"/>
  <c r="FS30" i="1"/>
  <c r="GE29" i="1"/>
  <c r="FX29" i="1"/>
  <c r="EZ29" i="1"/>
  <c r="EW29" i="1"/>
  <c r="GI29" i="1"/>
  <c r="AZ29" i="1"/>
  <c r="DJ29" i="1"/>
  <c r="DG29" i="1"/>
  <c r="DH29" i="1" s="1"/>
  <c r="CT29" i="1"/>
  <c r="CI29" i="1"/>
  <c r="EY29" i="1"/>
  <c r="FA29" i="1" s="1"/>
  <c r="CF29" i="1"/>
  <c r="CB29" i="1"/>
  <c r="AY29" i="1"/>
  <c r="AP29" i="1"/>
  <c r="AA29" i="1"/>
  <c r="N29" i="1"/>
  <c r="AN29" i="1"/>
  <c r="FX28" i="1"/>
  <c r="FS28" i="1"/>
  <c r="EY28" i="1"/>
  <c r="EW28" i="1"/>
  <c r="DU28" i="1"/>
  <c r="AY28" i="1"/>
  <c r="DJ28" i="1"/>
  <c r="DG28" i="1"/>
  <c r="CT28" i="1"/>
  <c r="CI28" i="1"/>
  <c r="EZ28" i="1"/>
  <c r="FA28" i="1" s="1"/>
  <c r="CB28" i="1"/>
  <c r="BQ28" i="1"/>
  <c r="BN28" i="1"/>
  <c r="BK28" i="1"/>
  <c r="BA28" i="1"/>
  <c r="AZ28" i="1"/>
  <c r="AQ28" i="1"/>
  <c r="GI27" i="1"/>
  <c r="GA27" i="1"/>
  <c r="FX27" i="1"/>
  <c r="EY27" i="1"/>
  <c r="EW27" i="1"/>
  <c r="DU27" i="1"/>
  <c r="AZ27" i="1"/>
  <c r="BM27" i="1" s="1"/>
  <c r="AY27" i="1"/>
  <c r="BJ27" i="1" s="1"/>
  <c r="DJ27" i="1"/>
  <c r="CT27" i="1"/>
  <c r="AQ27" i="1"/>
  <c r="CI27" i="1"/>
  <c r="EZ27" i="1"/>
  <c r="CB27" i="1"/>
  <c r="BA27" i="1"/>
  <c r="BP27" i="1" s="1"/>
  <c r="AN27" i="1"/>
  <c r="N27" i="1"/>
  <c r="H27" i="1"/>
  <c r="FS27" i="1"/>
  <c r="GE27" i="1"/>
  <c r="AE27" i="1" s="1"/>
  <c r="GE26" i="1"/>
  <c r="AA26" i="1" s="1"/>
  <c r="FK26" i="1"/>
  <c r="EY26" i="1"/>
  <c r="EW26" i="1"/>
  <c r="BA26" i="1"/>
  <c r="BP26" i="1" s="1"/>
  <c r="DJ26" i="1"/>
  <c r="DG26" i="1"/>
  <c r="AW26" i="1"/>
  <c r="CT26" i="1"/>
  <c r="AQ26" i="1"/>
  <c r="CQ26" i="1"/>
  <c r="CI26" i="1"/>
  <c r="EZ26" i="1"/>
  <c r="CB26" i="1"/>
  <c r="AN26" i="1"/>
  <c r="AE26" i="1"/>
  <c r="N26" i="1"/>
  <c r="Z26" i="1"/>
  <c r="GA26" i="1"/>
  <c r="H26" i="1"/>
  <c r="EW25" i="1"/>
  <c r="GI25" i="1"/>
  <c r="DU25" i="1"/>
  <c r="BA25" i="1"/>
  <c r="DJ25" i="1"/>
  <c r="DG25" i="1"/>
  <c r="AW25" i="1"/>
  <c r="CT25" i="1"/>
  <c r="CI25" i="1"/>
  <c r="EZ25" i="1"/>
  <c r="EY25" i="1"/>
  <c r="CB25" i="1"/>
  <c r="BQ25" i="1"/>
  <c r="BN25" i="1"/>
  <c r="BK25" i="1"/>
  <c r="AZ25" i="1"/>
  <c r="AY25" i="1"/>
  <c r="AP25" i="1"/>
  <c r="FS25" i="1"/>
  <c r="H25" i="1"/>
  <c r="GE24" i="1"/>
  <c r="AE24" i="1" s="1"/>
  <c r="EW24" i="1"/>
  <c r="BU24" i="1" s="1"/>
  <c r="DU24" i="1"/>
  <c r="BA24" i="1"/>
  <c r="AY24" i="1"/>
  <c r="DJ24" i="1"/>
  <c r="DG24" i="1"/>
  <c r="CT24" i="1"/>
  <c r="CI24" i="1"/>
  <c r="EZ24" i="1"/>
  <c r="EY24" i="1"/>
  <c r="FA24" i="1" s="1"/>
  <c r="CB24" i="1"/>
  <c r="BQ24" i="1"/>
  <c r="BN24" i="1"/>
  <c r="BK24" i="1"/>
  <c r="AZ24" i="1"/>
  <c r="N24" i="1"/>
  <c r="I24" i="1"/>
  <c r="FS24" i="1"/>
  <c r="GI23" i="1"/>
  <c r="GE23" i="1"/>
  <c r="FX23" i="1"/>
  <c r="FS23" i="1"/>
  <c r="EW23" i="1"/>
  <c r="BU23" i="1" s="1"/>
  <c r="DU23" i="1"/>
  <c r="AY23" i="1"/>
  <c r="BJ23" i="1" s="1"/>
  <c r="DJ23" i="1"/>
  <c r="DG23" i="1"/>
  <c r="CI23" i="1"/>
  <c r="EZ23" i="1"/>
  <c r="EY23" i="1"/>
  <c r="CB23" i="1"/>
  <c r="BA23" i="1"/>
  <c r="BP23" i="1" s="1"/>
  <c r="AZ23" i="1"/>
  <c r="BM23" i="1" s="1"/>
  <c r="N23" i="1"/>
  <c r="AD23" i="1" s="1"/>
  <c r="I23" i="1"/>
  <c r="H23" i="1"/>
  <c r="AE23" i="1"/>
  <c r="FS22" i="1"/>
  <c r="FX22" i="1"/>
  <c r="EZ22" i="1"/>
  <c r="EW22" i="1"/>
  <c r="DU22" i="1"/>
  <c r="BA22" i="1"/>
  <c r="DJ22" i="1"/>
  <c r="DG22" i="1"/>
  <c r="CT22" i="1"/>
  <c r="CI22" i="1"/>
  <c r="EY22" i="1"/>
  <c r="CB22" i="1"/>
  <c r="AZ22" i="1"/>
  <c r="AY22" i="1"/>
  <c r="AP22" i="1"/>
  <c r="AA22" i="1"/>
  <c r="H22" i="1"/>
  <c r="AQ22" i="1"/>
  <c r="I22" i="1"/>
  <c r="GE22" i="1"/>
  <c r="GE21" i="1"/>
  <c r="AN21" i="1"/>
  <c r="FX21" i="1"/>
  <c r="EY21" i="1"/>
  <c r="EW21" i="1"/>
  <c r="EP21" i="1"/>
  <c r="GI21" i="1"/>
  <c r="DU21" i="1"/>
  <c r="DJ21" i="1"/>
  <c r="DG21" i="1"/>
  <c r="CT21" i="1"/>
  <c r="CI21" i="1"/>
  <c r="EZ21" i="1"/>
  <c r="CB21" i="1"/>
  <c r="BQ21" i="1"/>
  <c r="BN21" i="1"/>
  <c r="BK21" i="1"/>
  <c r="AZ21" i="1"/>
  <c r="AY21" i="1"/>
  <c r="AQ21" i="1"/>
  <c r="N21" i="1"/>
  <c r="H21" i="1"/>
  <c r="CQ21" i="1"/>
  <c r="AN20" i="1"/>
  <c r="GA20" i="1"/>
  <c r="FX20" i="1"/>
  <c r="EY20" i="1"/>
  <c r="EW20" i="1"/>
  <c r="GI20" i="1"/>
  <c r="DU20" i="1"/>
  <c r="AZ20" i="1"/>
  <c r="DJ20" i="1"/>
  <c r="DG20" i="1"/>
  <c r="DH20" i="1" s="1"/>
  <c r="AW20" i="1"/>
  <c r="CT20" i="1"/>
  <c r="CI20" i="1"/>
  <c r="EZ20" i="1"/>
  <c r="CF20" i="1"/>
  <c r="CB20" i="1"/>
  <c r="BA20" i="1"/>
  <c r="AY20" i="1"/>
  <c r="AP20" i="1"/>
  <c r="N20" i="1"/>
  <c r="P20" i="1" s="1"/>
  <c r="GE20" i="1"/>
  <c r="AA20" i="1" s="1"/>
  <c r="DU19" i="1"/>
  <c r="BA19" i="1"/>
  <c r="DJ19" i="1"/>
  <c r="DG19" i="1"/>
  <c r="CT19" i="1"/>
  <c r="CI19" i="1"/>
  <c r="EZ19" i="1"/>
  <c r="EY19" i="1"/>
  <c r="CB19" i="1"/>
  <c r="BQ19" i="1"/>
  <c r="BN19" i="1"/>
  <c r="BK19" i="1"/>
  <c r="AZ19" i="1"/>
  <c r="AY19" i="1"/>
  <c r="AQ19" i="1"/>
  <c r="GI18" i="1"/>
  <c r="GE18" i="1"/>
  <c r="AE18" i="1" s="1"/>
  <c r="FX18" i="1"/>
  <c r="AW18" i="1"/>
  <c r="EW18" i="1"/>
  <c r="DU18" i="1"/>
  <c r="AY18" i="1"/>
  <c r="DJ18" i="1"/>
  <c r="CT18" i="1"/>
  <c r="CI18" i="1"/>
  <c r="EZ18" i="1"/>
  <c r="EY18" i="1"/>
  <c r="CB18" i="1"/>
  <c r="BA18" i="1"/>
  <c r="AZ18" i="1"/>
  <c r="AN18" i="1"/>
  <c r="N18" i="1"/>
  <c r="H18" i="1"/>
  <c r="GA18" i="1"/>
  <c r="FS18" i="1"/>
  <c r="FS17" i="1"/>
  <c r="EZ17" i="1"/>
  <c r="EY17" i="1"/>
  <c r="EW17" i="1"/>
  <c r="AY17" i="1"/>
  <c r="DU17" i="1"/>
  <c r="BA17" i="1"/>
  <c r="DJ17" i="1"/>
  <c r="DG17" i="1"/>
  <c r="CT17" i="1"/>
  <c r="CI17" i="1"/>
  <c r="CF17" i="1"/>
  <c r="CB17" i="1"/>
  <c r="AZ17" i="1"/>
  <c r="N17" i="1"/>
  <c r="AB17" i="1" s="1"/>
  <c r="I17" i="1"/>
  <c r="AQ17" i="1"/>
  <c r="GE17" i="1"/>
  <c r="AA17" i="1" s="1"/>
  <c r="AN16" i="1"/>
  <c r="GA16" i="1"/>
  <c r="FX16" i="1"/>
  <c r="FS16" i="1"/>
  <c r="EW16" i="1"/>
  <c r="DU16" i="1"/>
  <c r="DJ16" i="1"/>
  <c r="CI16" i="1"/>
  <c r="EZ16" i="1"/>
  <c r="EY16" i="1"/>
  <c r="CB16" i="1"/>
  <c r="BA16" i="1"/>
  <c r="BP16" i="1" s="1"/>
  <c r="AZ16" i="1"/>
  <c r="BM16" i="1" s="1"/>
  <c r="AY16" i="1"/>
  <c r="BJ16" i="1" s="1"/>
  <c r="AW16" i="1"/>
  <c r="GI16" i="1"/>
  <c r="AN15" i="1"/>
  <c r="GA15" i="1"/>
  <c r="FX15" i="1"/>
  <c r="FK15" i="1"/>
  <c r="EY15" i="1"/>
  <c r="EW15" i="1"/>
  <c r="EK15" i="1"/>
  <c r="GI15" i="1"/>
  <c r="DU15" i="1"/>
  <c r="AZ15" i="1"/>
  <c r="BM15" i="1" s="1"/>
  <c r="AY15" i="1"/>
  <c r="DJ15" i="1"/>
  <c r="DG15" i="1"/>
  <c r="DH15" i="1" s="1"/>
  <c r="AW15" i="1"/>
  <c r="CT15" i="1"/>
  <c r="CI15" i="1"/>
  <c r="EZ15" i="1"/>
  <c r="CB15" i="1"/>
  <c r="BJ15" i="1"/>
  <c r="BA15" i="1"/>
  <c r="BP15" i="1" s="1"/>
  <c r="N15" i="1"/>
  <c r="I15" i="1"/>
  <c r="AP15" i="1"/>
  <c r="FS15" i="1"/>
  <c r="H15" i="1"/>
  <c r="GI14" i="1"/>
  <c r="GE14" i="1"/>
  <c r="FX14" i="1"/>
  <c r="EZ14" i="1"/>
  <c r="EW14" i="1"/>
  <c r="BU14" i="1" s="1"/>
  <c r="DU14" i="1"/>
  <c r="AZ14" i="1"/>
  <c r="BM14" i="1" s="1"/>
  <c r="DJ14" i="1"/>
  <c r="DG14" i="1"/>
  <c r="AW14" i="1"/>
  <c r="CT14" i="1"/>
  <c r="AQ14" i="1"/>
  <c r="CQ14" i="1"/>
  <c r="CI14" i="1"/>
  <c r="EY14" i="1"/>
  <c r="CB14" i="1"/>
  <c r="BA14" i="1"/>
  <c r="BP14" i="1" s="1"/>
  <c r="AY14" i="1"/>
  <c r="BJ14" i="1" s="1"/>
  <c r="AP14" i="1"/>
  <c r="N14" i="1"/>
  <c r="P14" i="1" s="1"/>
  <c r="GA13" i="1"/>
  <c r="EW13" i="1"/>
  <c r="BU13" i="1" s="1"/>
  <c r="GI13" i="1"/>
  <c r="DU13" i="1"/>
  <c r="DJ13" i="1"/>
  <c r="FK13" i="1"/>
  <c r="CT13" i="1"/>
  <c r="CQ13" i="1"/>
  <c r="CI13" i="1"/>
  <c r="EZ13" i="1"/>
  <c r="EY13" i="1"/>
  <c r="AZ13" i="1"/>
  <c r="BM13" i="1" s="1"/>
  <c r="AY13" i="1"/>
  <c r="BJ13" i="1" s="1"/>
  <c r="AQ13" i="1"/>
  <c r="AN13" i="1"/>
  <c r="GI12" i="1"/>
  <c r="GE12" i="1"/>
  <c r="FX12" i="1"/>
  <c r="FS12" i="1"/>
  <c r="EW12" i="1"/>
  <c r="DU12" i="1"/>
  <c r="AY12" i="1"/>
  <c r="DJ12" i="1"/>
  <c r="DG12" i="1"/>
  <c r="AW12" i="1"/>
  <c r="CT12" i="1"/>
  <c r="CI12" i="1"/>
  <c r="EZ12" i="1"/>
  <c r="EY12" i="1"/>
  <c r="CB12" i="1"/>
  <c r="BA12" i="1"/>
  <c r="AZ12" i="1"/>
  <c r="N12" i="1"/>
  <c r="AB12" i="1" s="1"/>
  <c r="I12" i="1"/>
  <c r="H12" i="1"/>
  <c r="GA11" i="1"/>
  <c r="EZ11" i="1"/>
  <c r="EW11" i="1"/>
  <c r="DJ11" i="1"/>
  <c r="DG11" i="1"/>
  <c r="FK11" i="1"/>
  <c r="CT11" i="1"/>
  <c r="CQ11" i="1"/>
  <c r="CI11" i="1"/>
  <c r="EY11" i="1"/>
  <c r="FA11" i="1" s="1"/>
  <c r="CB11" i="1"/>
  <c r="BQ11" i="1"/>
  <c r="BN11" i="1"/>
  <c r="BK11" i="1"/>
  <c r="AZ11" i="1"/>
  <c r="AY11" i="1"/>
  <c r="AW11" i="1"/>
  <c r="AQ11" i="1"/>
  <c r="N11" i="1"/>
  <c r="P11" i="1" s="1"/>
  <c r="I11" i="1"/>
  <c r="FS11" i="1"/>
  <c r="AP11" i="1"/>
  <c r="FO10" i="1"/>
  <c r="EY10" i="1"/>
  <c r="EW10" i="1"/>
  <c r="DU10" i="1"/>
  <c r="BA10" i="1"/>
  <c r="DJ10" i="1"/>
  <c r="DG10" i="1"/>
  <c r="AW10" i="1"/>
  <c r="CT10" i="1"/>
  <c r="CI10" i="1"/>
  <c r="EZ10" i="1"/>
  <c r="CB10" i="1"/>
  <c r="H10" i="1"/>
  <c r="I10" i="1"/>
  <c r="GE10" i="1"/>
  <c r="GE9" i="1"/>
  <c r="AE9" i="1" s="1"/>
  <c r="EY9" i="1"/>
  <c r="EW9" i="1"/>
  <c r="BU9" i="1" s="1"/>
  <c r="EP9" i="1"/>
  <c r="EO9" i="1"/>
  <c r="GI9" i="1"/>
  <c r="DU9" i="1"/>
  <c r="BA9" i="1"/>
  <c r="AY9" i="1"/>
  <c r="DJ9" i="1"/>
  <c r="DG9" i="1"/>
  <c r="CT9" i="1"/>
  <c r="CI9" i="1"/>
  <c r="EZ9" i="1"/>
  <c r="CB9" i="1"/>
  <c r="BQ9" i="1"/>
  <c r="BN9" i="1"/>
  <c r="BK9" i="1"/>
  <c r="AZ9" i="1"/>
  <c r="AA9" i="1"/>
  <c r="N9" i="1"/>
  <c r="AP9" i="1"/>
  <c r="FS9" i="1"/>
  <c r="H9" i="1"/>
  <c r="GI8" i="1"/>
  <c r="GE8" i="1"/>
  <c r="GA8" i="1"/>
  <c r="FX8" i="1"/>
  <c r="EW8" i="1"/>
  <c r="EP8" i="1"/>
  <c r="DU8" i="1"/>
  <c r="AZ8" i="1"/>
  <c r="BM8" i="1" s="1"/>
  <c r="AY8" i="1"/>
  <c r="BJ8" i="1" s="1"/>
  <c r="DJ8" i="1"/>
  <c r="DG8" i="1"/>
  <c r="AW8" i="1"/>
  <c r="CT8" i="1"/>
  <c r="CQ8" i="1"/>
  <c r="CI8" i="1"/>
  <c r="EZ8" i="1"/>
  <c r="EY8" i="1"/>
  <c r="CB8" i="1"/>
  <c r="BA8" i="1"/>
  <c r="BP8" i="1" s="1"/>
  <c r="AC8" i="1"/>
  <c r="N8" i="1"/>
  <c r="I8" i="1"/>
  <c r="H8" i="1"/>
  <c r="AQ8" i="1"/>
  <c r="FS8" i="1"/>
  <c r="GA7" i="1"/>
  <c r="FX7" i="1"/>
  <c r="EZ7" i="1"/>
  <c r="EW7" i="1"/>
  <c r="BU7" i="1" s="1"/>
  <c r="GI7" i="1"/>
  <c r="DU7" i="1"/>
  <c r="BA7" i="1"/>
  <c r="BP7" i="1" s="1"/>
  <c r="AZ7" i="1"/>
  <c r="BM7" i="1" s="1"/>
  <c r="DJ7" i="1"/>
  <c r="DG7" i="1"/>
  <c r="CT7" i="1"/>
  <c r="CI7" i="1"/>
  <c r="EY7" i="1"/>
  <c r="CB7" i="1"/>
  <c r="AY7" i="1"/>
  <c r="BJ7" i="1" s="1"/>
  <c r="AP7" i="1"/>
  <c r="N7" i="1"/>
  <c r="P7" i="1" s="1"/>
  <c r="I7" i="1"/>
  <c r="AN7" i="1"/>
  <c r="H7" i="1"/>
  <c r="AN6" i="1"/>
  <c r="GA6" i="1"/>
  <c r="EZ6" i="1"/>
  <c r="EW6" i="1"/>
  <c r="DU6" i="1"/>
  <c r="BA6" i="1"/>
  <c r="AZ6" i="1"/>
  <c r="DJ6" i="1"/>
  <c r="DG6" i="1"/>
  <c r="CT6" i="1"/>
  <c r="CQ6" i="1"/>
  <c r="AQ6" i="1"/>
  <c r="CI6" i="1"/>
  <c r="EY6" i="1"/>
  <c r="CB6" i="1"/>
  <c r="BQ6" i="1"/>
  <c r="BN6" i="1"/>
  <c r="BK6" i="1"/>
  <c r="AY6" i="1"/>
  <c r="AP6" i="1"/>
  <c r="N6" i="1"/>
  <c r="P6" i="1" s="1"/>
  <c r="BT6" i="1" s="1"/>
  <c r="FS6" i="1"/>
  <c r="GI6" i="1"/>
  <c r="GB69" i="1"/>
  <c r="FX5" i="1"/>
  <c r="EV69" i="1"/>
  <c r="ED69" i="1"/>
  <c r="EA69" i="1"/>
  <c r="DU5" i="1"/>
  <c r="DS69" i="1"/>
  <c r="DQ69" i="1"/>
  <c r="DJ5" i="1"/>
  <c r="DA69" i="1"/>
  <c r="CY69" i="1"/>
  <c r="CI5" i="1"/>
  <c r="CH69" i="1"/>
  <c r="EZ5" i="1"/>
  <c r="EY5" i="1"/>
  <c r="CA69" i="1"/>
  <c r="BZ69" i="1"/>
  <c r="BA5" i="1"/>
  <c r="BP5" i="1" s="1"/>
  <c r="AZ5" i="1"/>
  <c r="BM5" i="1" s="1"/>
  <c r="AY5" i="1"/>
  <c r="BJ5" i="1" s="1"/>
  <c r="T69" i="1"/>
  <c r="Q69" i="1"/>
  <c r="L69" i="1"/>
  <c r="AP5" i="1"/>
  <c r="C69" i="1"/>
  <c r="AD35" i="1" l="1"/>
  <c r="FH47" i="1"/>
  <c r="FA8" i="1"/>
  <c r="CW30" i="1"/>
  <c r="AS30" i="1" s="1"/>
  <c r="FA55" i="1"/>
  <c r="FA58" i="1"/>
  <c r="FA30" i="1"/>
  <c r="FA34" i="1"/>
  <c r="BV34" i="1" s="1"/>
  <c r="AB35" i="1"/>
  <c r="BK69" i="1"/>
  <c r="CW13" i="1"/>
  <c r="AB11" i="1"/>
  <c r="FA45" i="1"/>
  <c r="BN69" i="1"/>
  <c r="FA16" i="1"/>
  <c r="P17" i="1"/>
  <c r="AH17" i="1" s="1"/>
  <c r="AB39" i="1"/>
  <c r="AD46" i="1"/>
  <c r="FA53" i="1"/>
  <c r="FE62" i="1"/>
  <c r="BQ69" i="1"/>
  <c r="P46" i="1"/>
  <c r="AH46" i="1" s="1"/>
  <c r="FA9" i="1"/>
  <c r="FA12" i="1"/>
  <c r="BV12" i="1" s="1"/>
  <c r="FA15" i="1"/>
  <c r="FA18" i="1"/>
  <c r="FA23" i="1"/>
  <c r="BV23" i="1" s="1"/>
  <c r="FA61" i="1"/>
  <c r="BV61" i="1" s="1"/>
  <c r="FE25" i="1"/>
  <c r="FA32" i="1"/>
  <c r="FA44" i="1"/>
  <c r="BV44" i="1" s="1"/>
  <c r="FA49" i="1"/>
  <c r="FA52" i="1"/>
  <c r="BV52" i="1" s="1"/>
  <c r="FA56" i="1"/>
  <c r="FA57" i="1"/>
  <c r="BV57" i="1" s="1"/>
  <c r="CW26" i="1"/>
  <c r="AS26" i="1" s="1"/>
  <c r="FE51" i="1"/>
  <c r="FE59" i="1"/>
  <c r="FA60" i="1"/>
  <c r="BV60" i="1" s="1"/>
  <c r="FA67" i="1"/>
  <c r="FA33" i="1"/>
  <c r="DH32" i="1"/>
  <c r="DH43" i="1"/>
  <c r="DH25" i="1"/>
  <c r="FK33" i="1"/>
  <c r="FK24" i="1"/>
  <c r="FK40" i="1"/>
  <c r="AW63" i="1"/>
  <c r="FK16" i="1"/>
  <c r="FK20" i="1"/>
  <c r="BV45" i="1"/>
  <c r="BV47" i="1"/>
  <c r="FK10" i="1"/>
  <c r="FK28" i="1"/>
  <c r="BV39" i="1"/>
  <c r="AW45" i="1"/>
  <c r="FK46" i="1"/>
  <c r="FK34" i="1"/>
  <c r="CW11" i="1"/>
  <c r="AS11" i="1" s="1"/>
  <c r="CW8" i="1"/>
  <c r="AS8" i="1" s="1"/>
  <c r="CW6" i="1"/>
  <c r="AS6" i="1" s="1"/>
  <c r="FA17" i="1"/>
  <c r="FA38" i="1"/>
  <c r="BV38" i="1" s="1"/>
  <c r="FA66" i="1"/>
  <c r="FA6" i="1"/>
  <c r="BV6" i="1" s="1"/>
  <c r="CN20" i="1"/>
  <c r="AR20" i="1" s="1"/>
  <c r="FA50" i="1"/>
  <c r="BV50" i="1" s="1"/>
  <c r="FA7" i="1"/>
  <c r="FA36" i="1"/>
  <c r="BV36" i="1" s="1"/>
  <c r="FA40" i="1"/>
  <c r="FO42" i="1"/>
  <c r="BS42" i="1" s="1"/>
  <c r="FA20" i="1"/>
  <c r="FA22" i="1"/>
  <c r="BV22" i="1" s="1"/>
  <c r="CN38" i="1"/>
  <c r="AR38" i="1" s="1"/>
  <c r="FA41" i="1"/>
  <c r="FA43" i="1"/>
  <c r="FA48" i="1"/>
  <c r="BV48" i="1" s="1"/>
  <c r="FA62" i="1"/>
  <c r="CN51" i="1"/>
  <c r="AR51" i="1" s="1"/>
  <c r="DH6" i="1"/>
  <c r="AL10" i="1"/>
  <c r="BU10" i="1"/>
  <c r="BU6" i="1"/>
  <c r="FK8" i="1"/>
  <c r="DH9" i="1"/>
  <c r="GA10" i="1"/>
  <c r="AN10" i="1"/>
  <c r="DH10" i="1"/>
  <c r="FK9" i="1"/>
  <c r="EO10" i="1"/>
  <c r="EL10" i="1"/>
  <c r="EK10" i="1"/>
  <c r="ER10" i="1"/>
  <c r="EJ10" i="1"/>
  <c r="EP10" i="1"/>
  <c r="R6" i="1"/>
  <c r="AH6" i="1"/>
  <c r="FS7" i="1"/>
  <c r="EN9" i="1"/>
  <c r="EM9" i="1"/>
  <c r="EL9" i="1"/>
  <c r="EQ9" i="1"/>
  <c r="ER9" i="1"/>
  <c r="EJ9" i="1"/>
  <c r="Z10" i="1"/>
  <c r="EM10" i="1"/>
  <c r="FA10" i="1"/>
  <c r="BV10" i="1" s="1"/>
  <c r="DH11" i="1"/>
  <c r="CF8" i="1"/>
  <c r="CN8" i="1" s="1"/>
  <c r="AR8" i="1" s="1"/>
  <c r="P9" i="1"/>
  <c r="AD9" i="1"/>
  <c r="AC9" i="1"/>
  <c r="AB9" i="1"/>
  <c r="BV9" i="1"/>
  <c r="AW9" i="1"/>
  <c r="EY69" i="1"/>
  <c r="FA5" i="1"/>
  <c r="DH8" i="1"/>
  <c r="EN8" i="1"/>
  <c r="EK8" i="1"/>
  <c r="ER8" i="1"/>
  <c r="EJ8" i="1"/>
  <c r="EQ8" i="1"/>
  <c r="EO8" i="1"/>
  <c r="AA10" i="1"/>
  <c r="EN10" i="1"/>
  <c r="AA12" i="1"/>
  <c r="Z12" i="1"/>
  <c r="AE12" i="1"/>
  <c r="EZ69" i="1"/>
  <c r="EN6" i="1"/>
  <c r="BV7" i="1"/>
  <c r="FK7" i="1"/>
  <c r="AW7" i="1"/>
  <c r="AB8" i="1"/>
  <c r="AD8" i="1"/>
  <c r="P8" i="1"/>
  <c r="BT8" i="1" s="1"/>
  <c r="EL8" i="1"/>
  <c r="CF9" i="1"/>
  <c r="CN9" i="1" s="1"/>
  <c r="AR9" i="1" s="1"/>
  <c r="AQ12" i="1"/>
  <c r="CQ12" i="1"/>
  <c r="CW12" i="1" s="1"/>
  <c r="AS12" i="1" s="1"/>
  <c r="CF13" i="1"/>
  <c r="FK6" i="1"/>
  <c r="AW6" i="1"/>
  <c r="EO6" i="1"/>
  <c r="FE7" i="1"/>
  <c r="EM8" i="1"/>
  <c r="BV8" i="1"/>
  <c r="AE10" i="1"/>
  <c r="BT11" i="1"/>
  <c r="R11" i="1"/>
  <c r="CF6" i="1"/>
  <c r="CN6" i="1" s="1"/>
  <c r="AR6" i="1" s="1"/>
  <c r="AA8" i="1"/>
  <c r="Z8" i="1"/>
  <c r="BU12" i="1"/>
  <c r="AH7" i="1"/>
  <c r="BT7" i="1"/>
  <c r="R7" i="1"/>
  <c r="FE8" i="1"/>
  <c r="BS10" i="1"/>
  <c r="EQ10" i="1"/>
  <c r="FE15" i="1"/>
  <c r="CQ16" i="1"/>
  <c r="AQ16" i="1"/>
  <c r="EN18" i="1"/>
  <c r="AW21" i="1"/>
  <c r="FK21" i="1"/>
  <c r="AP24" i="1"/>
  <c r="AN24" i="1"/>
  <c r="N32" i="1"/>
  <c r="AC32" i="1" s="1"/>
  <c r="M69" i="1"/>
  <c r="U69" i="1"/>
  <c r="CB5" i="1"/>
  <c r="CJ69" i="1"/>
  <c r="CR69" i="1"/>
  <c r="DB69" i="1"/>
  <c r="DK69" i="1"/>
  <c r="DV69" i="1"/>
  <c r="EE69" i="1"/>
  <c r="EW5" i="1"/>
  <c r="EJ6" i="1"/>
  <c r="GE6" i="1"/>
  <c r="AB7" i="1"/>
  <c r="AQ7" i="1"/>
  <c r="DH7" i="1"/>
  <c r="AE8" i="1"/>
  <c r="AN8" i="1"/>
  <c r="Z9" i="1"/>
  <c r="FX9" i="1"/>
  <c r="FS10" i="1"/>
  <c r="AC11" i="1"/>
  <c r="BU11" i="1"/>
  <c r="FX11" i="1"/>
  <c r="CB13" i="1"/>
  <c r="CN13" i="1" s="1"/>
  <c r="AR13" i="1" s="1"/>
  <c r="EK13" i="1"/>
  <c r="AE14" i="1"/>
  <c r="AD14" i="1"/>
  <c r="AC14" i="1"/>
  <c r="AB14" i="1"/>
  <c r="FA14" i="1"/>
  <c r="BV14" i="1" s="1"/>
  <c r="CW14" i="1"/>
  <c r="AS14" i="1" s="1"/>
  <c r="FK14" i="1"/>
  <c r="N16" i="1"/>
  <c r="AD18" i="1"/>
  <c r="AC18" i="1"/>
  <c r="AB18" i="1"/>
  <c r="P18" i="1"/>
  <c r="BT18" i="1" s="1"/>
  <c r="CQ19" i="1"/>
  <c r="CW19" i="1" s="1"/>
  <c r="AS19" i="1" s="1"/>
  <c r="EW19" i="1"/>
  <c r="BV20" i="1"/>
  <c r="BU20" i="1"/>
  <c r="EQ21" i="1"/>
  <c r="AE21" i="1"/>
  <c r="AA21" i="1"/>
  <c r="Z21" i="1"/>
  <c r="AW23" i="1"/>
  <c r="GA31" i="1"/>
  <c r="EJ13" i="1"/>
  <c r="R14" i="1"/>
  <c r="AH14" i="1"/>
  <c r="E69" i="1"/>
  <c r="N5" i="1"/>
  <c r="AD5" i="1" s="1"/>
  <c r="CK69" i="1"/>
  <c r="CS69" i="1"/>
  <c r="DC69" i="1"/>
  <c r="DW69" i="1"/>
  <c r="GI69" i="1" s="1"/>
  <c r="FT69" i="1"/>
  <c r="H6" i="1"/>
  <c r="ER6" i="1"/>
  <c r="FX6" i="1"/>
  <c r="AC7" i="1"/>
  <c r="CQ7" i="1"/>
  <c r="CW7" i="1" s="1"/>
  <c r="AS7" i="1" s="1"/>
  <c r="AP8" i="1"/>
  <c r="BU8" i="1"/>
  <c r="I9" i="1"/>
  <c r="EK9" i="1"/>
  <c r="AD11" i="1"/>
  <c r="AN11" i="1"/>
  <c r="BV11" i="1"/>
  <c r="BA11" i="1"/>
  <c r="FK12" i="1"/>
  <c r="FO13" i="1"/>
  <c r="CF14" i="1"/>
  <c r="CN14" i="1" s="1"/>
  <c r="AR14" i="1" s="1"/>
  <c r="BT14" i="1"/>
  <c r="P15" i="1"/>
  <c r="AD15" i="1"/>
  <c r="AC15" i="1"/>
  <c r="AB15" i="1"/>
  <c r="EL15" i="1"/>
  <c r="CT16" i="1"/>
  <c r="AP17" i="1"/>
  <c r="BV17" i="1"/>
  <c r="BU17" i="1"/>
  <c r="FX17" i="1"/>
  <c r="I18" i="1"/>
  <c r="FE18" i="1"/>
  <c r="EO20" i="1"/>
  <c r="CW21" i="1"/>
  <c r="AS21" i="1" s="1"/>
  <c r="DH21" i="1"/>
  <c r="EJ21" i="1"/>
  <c r="EO21" i="1"/>
  <c r="EN21" i="1"/>
  <c r="ER21" i="1"/>
  <c r="EO22" i="1"/>
  <c r="FE22" i="1"/>
  <c r="BU25" i="1"/>
  <c r="FK30" i="1"/>
  <c r="AW30" i="1"/>
  <c r="EP30" i="1"/>
  <c r="AA30" i="1"/>
  <c r="Z30" i="1"/>
  <c r="I21" i="1"/>
  <c r="EM22" i="1"/>
  <c r="F69" i="1"/>
  <c r="O69" i="1"/>
  <c r="W69" i="1"/>
  <c r="CD69" i="1"/>
  <c r="CL69" i="1"/>
  <c r="CT5" i="1"/>
  <c r="DD69" i="1"/>
  <c r="DL69" i="1"/>
  <c r="DY69" i="1"/>
  <c r="EG69" i="1"/>
  <c r="FS5" i="1"/>
  <c r="GF69" i="1"/>
  <c r="I6" i="1"/>
  <c r="AD7" i="1"/>
  <c r="N10" i="1"/>
  <c r="AD10" i="1" s="1"/>
  <c r="CF10" i="1"/>
  <c r="CN10" i="1" s="1"/>
  <c r="AR10" i="1" s="1"/>
  <c r="FX10" i="1"/>
  <c r="GI10" i="1"/>
  <c r="H11" i="1"/>
  <c r="GE11" i="1"/>
  <c r="DU11" i="1"/>
  <c r="AH11" i="1" s="1"/>
  <c r="AC12" i="1"/>
  <c r="N13" i="1"/>
  <c r="AD13" i="1" s="1"/>
  <c r="I14" i="1"/>
  <c r="H14" i="1"/>
  <c r="EM15" i="1"/>
  <c r="BV16" i="1"/>
  <c r="BU16" i="1"/>
  <c r="DG18" i="1"/>
  <c r="AA18" i="1"/>
  <c r="Z18" i="1"/>
  <c r="AE20" i="1"/>
  <c r="AD20" i="1"/>
  <c r="AC20" i="1"/>
  <c r="AB20" i="1"/>
  <c r="EP20" i="1"/>
  <c r="EK21" i="1"/>
  <c r="BV24" i="1"/>
  <c r="AB33" i="1"/>
  <c r="P33" i="1"/>
  <c r="FS19" i="1"/>
  <c r="R20" i="1"/>
  <c r="AH20" i="1"/>
  <c r="DH23" i="1"/>
  <c r="G69" i="1"/>
  <c r="CE69" i="1"/>
  <c r="CM69" i="1"/>
  <c r="CU69" i="1"/>
  <c r="DE69" i="1"/>
  <c r="DZ69" i="1"/>
  <c r="EQ5" i="1"/>
  <c r="FL69" i="1"/>
  <c r="AB6" i="1"/>
  <c r="AP10" i="1"/>
  <c r="AY10" i="1"/>
  <c r="GI11" i="1"/>
  <c r="EQ11" i="1"/>
  <c r="AP12" i="1"/>
  <c r="P12" i="1"/>
  <c r="H13" i="1"/>
  <c r="GE13" i="1"/>
  <c r="FA13" i="1"/>
  <c r="BV13" i="1" s="1"/>
  <c r="AW13" i="1"/>
  <c r="BA13" i="1"/>
  <c r="BP13" i="1" s="1"/>
  <c r="BP69" i="1" s="1"/>
  <c r="EN13" i="1"/>
  <c r="FS13" i="1"/>
  <c r="AN14" i="1"/>
  <c r="GA14" i="1"/>
  <c r="DH14" i="1"/>
  <c r="EM14" i="1"/>
  <c r="FS14" i="1"/>
  <c r="AC16" i="1"/>
  <c r="FE16" i="1"/>
  <c r="EN17" i="1"/>
  <c r="FK18" i="1"/>
  <c r="BT20" i="1"/>
  <c r="FE20" i="1"/>
  <c r="EQ23" i="1"/>
  <c r="EO23" i="1"/>
  <c r="ER23" i="1"/>
  <c r="EN23" i="1"/>
  <c r="EK23" i="1"/>
  <c r="EJ23" i="1"/>
  <c r="AW31" i="1"/>
  <c r="BV31" i="1"/>
  <c r="FE32" i="1"/>
  <c r="ER15" i="1"/>
  <c r="EJ15" i="1"/>
  <c r="EN15" i="1"/>
  <c r="R17" i="1"/>
  <c r="CQ17" i="1"/>
  <c r="CW17" i="1" s="1"/>
  <c r="AS17" i="1" s="1"/>
  <c r="CV69" i="1"/>
  <c r="DF69" i="1"/>
  <c r="EJ5" i="1"/>
  <c r="ER5" i="1"/>
  <c r="GI5" i="1"/>
  <c r="AC6" i="1"/>
  <c r="AN9" i="1"/>
  <c r="AZ10" i="1"/>
  <c r="AQ10" i="1"/>
  <c r="ER11" i="1"/>
  <c r="I13" i="1"/>
  <c r="AP13" i="1"/>
  <c r="AS13" i="1"/>
  <c r="EO13" i="1"/>
  <c r="EN14" i="1"/>
  <c r="BT15" i="1"/>
  <c r="EO15" i="1"/>
  <c r="BV15" i="1"/>
  <c r="CN17" i="1"/>
  <c r="AW17" i="1"/>
  <c r="FK17" i="1"/>
  <c r="DH17" i="1"/>
  <c r="EO18" i="1"/>
  <c r="AW19" i="1"/>
  <c r="FK19" i="1"/>
  <c r="CQ20" i="1"/>
  <c r="CW20" i="1" s="1"/>
  <c r="AS20" i="1" s="1"/>
  <c r="EM21" i="1"/>
  <c r="EJ22" i="1"/>
  <c r="EN22" i="1"/>
  <c r="ER22" i="1"/>
  <c r="N25" i="1"/>
  <c r="ER13" i="1"/>
  <c r="EQ14" i="1"/>
  <c r="H5" i="1"/>
  <c r="I5" i="1"/>
  <c r="CG69" i="1"/>
  <c r="CO69" i="1"/>
  <c r="DG5" i="1"/>
  <c r="DR69" i="1"/>
  <c r="EB69" i="1"/>
  <c r="EK5" i="1"/>
  <c r="FE5" i="1"/>
  <c r="AD6" i="1"/>
  <c r="EM7" i="1"/>
  <c r="GE7" i="1"/>
  <c r="AA7" i="1" s="1"/>
  <c r="DH12" i="1"/>
  <c r="BS13" i="1"/>
  <c r="DG13" i="1"/>
  <c r="EP15" i="1"/>
  <c r="FE17" i="1"/>
  <c r="EL18" i="1"/>
  <c r="H19" i="1"/>
  <c r="GE19" i="1"/>
  <c r="FS20" i="1"/>
  <c r="I20" i="1"/>
  <c r="H20" i="1"/>
  <c r="BU21" i="1"/>
  <c r="BU22" i="1"/>
  <c r="CT23" i="1"/>
  <c r="GA24" i="1"/>
  <c r="FK27" i="1"/>
  <c r="AW27" i="1"/>
  <c r="AA14" i="1"/>
  <c r="Z14" i="1"/>
  <c r="DH22" i="1"/>
  <c r="K69" i="1"/>
  <c r="S69" i="1"/>
  <c r="AB5" i="1"/>
  <c r="EC69" i="1"/>
  <c r="EL5" i="1"/>
  <c r="EU69" i="1"/>
  <c r="FP69" i="1"/>
  <c r="GA5" i="1"/>
  <c r="AD12" i="1"/>
  <c r="EO12" i="1"/>
  <c r="EQ13" i="1"/>
  <c r="EQ15" i="1"/>
  <c r="DG16" i="1"/>
  <c r="AE17" i="1"/>
  <c r="EQ17" i="1"/>
  <c r="BV18" i="1"/>
  <c r="BU18" i="1"/>
  <c r="FA19" i="1"/>
  <c r="DH19" i="1"/>
  <c r="GI19" i="1"/>
  <c r="AQ20" i="1"/>
  <c r="EL20" i="1"/>
  <c r="AD21" i="1"/>
  <c r="AC21" i="1"/>
  <c r="P21" i="1"/>
  <c r="FA21" i="1"/>
  <c r="BV21" i="1" s="1"/>
  <c r="GA23" i="1"/>
  <c r="AN23" i="1"/>
  <c r="CF31" i="1"/>
  <c r="CN31" i="1" s="1"/>
  <c r="AR31" i="1" s="1"/>
  <c r="R31" i="1"/>
  <c r="AH31" i="1"/>
  <c r="EM34" i="1"/>
  <c r="AQ15" i="1"/>
  <c r="H17" i="1"/>
  <c r="Z17" i="1"/>
  <c r="AR17" i="1"/>
  <c r="FO17" i="1"/>
  <c r="BS17" i="1" s="1"/>
  <c r="AP18" i="1"/>
  <c r="EK18" i="1"/>
  <c r="AN19" i="1"/>
  <c r="AB21" i="1"/>
  <c r="BA21" i="1"/>
  <c r="FS21" i="1"/>
  <c r="CF22" i="1"/>
  <c r="CN22" i="1" s="1"/>
  <c r="AR22" i="1" s="1"/>
  <c r="EL23" i="1"/>
  <c r="FE23" i="1"/>
  <c r="AW24" i="1"/>
  <c r="AA27" i="1"/>
  <c r="Z27" i="1"/>
  <c r="AW28" i="1"/>
  <c r="FE29" i="1"/>
  <c r="GA29" i="1"/>
  <c r="EQ30" i="1"/>
  <c r="GA30" i="1"/>
  <c r="AN30" i="1"/>
  <c r="BT31" i="1"/>
  <c r="EP32" i="1"/>
  <c r="AD33" i="1"/>
  <c r="ER33" i="1"/>
  <c r="AD34" i="1"/>
  <c r="AC34" i="1"/>
  <c r="AB34" i="1"/>
  <c r="FK36" i="1"/>
  <c r="AW36" i="1"/>
  <c r="AP16" i="1"/>
  <c r="N19" i="1"/>
  <c r="AB19" i="1" s="1"/>
  <c r="Z20" i="1"/>
  <c r="N22" i="1"/>
  <c r="AD22" i="1" s="1"/>
  <c r="AW22" i="1"/>
  <c r="FK22" i="1"/>
  <c r="EM23" i="1"/>
  <c r="AD24" i="1"/>
  <c r="AB24" i="1"/>
  <c r="DU26" i="1"/>
  <c r="GI26" i="1"/>
  <c r="EQ26" i="1"/>
  <c r="P27" i="1"/>
  <c r="AD27" i="1"/>
  <c r="AC27" i="1"/>
  <c r="AB27" i="1"/>
  <c r="GI28" i="1"/>
  <c r="H28" i="1"/>
  <c r="GE28" i="1"/>
  <c r="AE29" i="1"/>
  <c r="AD29" i="1"/>
  <c r="AC29" i="1"/>
  <c r="AB29" i="1"/>
  <c r="FE30" i="1"/>
  <c r="AP31" i="1"/>
  <c r="AN31" i="1"/>
  <c r="DH31" i="1"/>
  <c r="FK32" i="1"/>
  <c r="I33" i="1"/>
  <c r="DH33" i="1"/>
  <c r="FX33" i="1"/>
  <c r="DU35" i="1"/>
  <c r="AH35" i="1" s="1"/>
  <c r="GI35" i="1"/>
  <c r="AY35" i="1"/>
  <c r="N37" i="1"/>
  <c r="AD37" i="1" s="1"/>
  <c r="GE16" i="1"/>
  <c r="Z16" i="1" s="1"/>
  <c r="AP19" i="1"/>
  <c r="AN22" i="1"/>
  <c r="GA22" i="1"/>
  <c r="AA24" i="1"/>
  <c r="DH24" i="1"/>
  <c r="AC26" i="1"/>
  <c r="AB26" i="1"/>
  <c r="P26" i="1"/>
  <c r="FO26" i="1"/>
  <c r="BS26" i="1" s="1"/>
  <c r="CF26" i="1"/>
  <c r="CN26" i="1" s="1"/>
  <c r="AR26" i="1" s="1"/>
  <c r="DH28" i="1"/>
  <c r="DH30" i="1"/>
  <c r="EK31" i="1"/>
  <c r="EP31" i="1"/>
  <c r="FK31" i="1"/>
  <c r="ER32" i="1"/>
  <c r="FX32" i="1"/>
  <c r="BV33" i="1"/>
  <c r="BU33" i="1"/>
  <c r="FS33" i="1"/>
  <c r="DH35" i="1"/>
  <c r="H16" i="1"/>
  <c r="AC17" i="1"/>
  <c r="AC23" i="1"/>
  <c r="FK23" i="1"/>
  <c r="GI24" i="1"/>
  <c r="H24" i="1"/>
  <c r="AD26" i="1"/>
  <c r="BT27" i="1"/>
  <c r="EP27" i="1"/>
  <c r="FA27" i="1"/>
  <c r="BV27" i="1" s="1"/>
  <c r="EL30" i="1"/>
  <c r="AD31" i="1"/>
  <c r="AC31" i="1"/>
  <c r="AB31" i="1"/>
  <c r="AQ32" i="1"/>
  <c r="CQ32" i="1"/>
  <c r="CF34" i="1"/>
  <c r="CN34" i="1" s="1"/>
  <c r="AR34" i="1" s="1"/>
  <c r="P34" i="1"/>
  <c r="BT34" i="1" s="1"/>
  <c r="DH34" i="1"/>
  <c r="EQ34" i="1"/>
  <c r="AE34" i="1"/>
  <c r="AA34" i="1"/>
  <c r="Z34" i="1"/>
  <c r="FX13" i="1"/>
  <c r="BU15" i="1"/>
  <c r="I16" i="1"/>
  <c r="AD17" i="1"/>
  <c r="ER17" i="1"/>
  <c r="FX19" i="1"/>
  <c r="AE22" i="1"/>
  <c r="CQ22" i="1"/>
  <c r="CW22" i="1" s="1"/>
  <c r="AS22" i="1" s="1"/>
  <c r="P23" i="1"/>
  <c r="BT23" i="1" s="1"/>
  <c r="Z23" i="1"/>
  <c r="EP23" i="1"/>
  <c r="AC24" i="1"/>
  <c r="EP24" i="1"/>
  <c r="FA25" i="1"/>
  <c r="BV25" i="1" s="1"/>
  <c r="FK25" i="1"/>
  <c r="I26" i="1"/>
  <c r="DH26" i="1"/>
  <c r="BU26" i="1"/>
  <c r="FS26" i="1"/>
  <c r="CQ28" i="1"/>
  <c r="CW28" i="1" s="1"/>
  <c r="AS28" i="1" s="1"/>
  <c r="I29" i="1"/>
  <c r="EM29" i="1"/>
  <c r="BV29" i="1"/>
  <c r="BU29" i="1"/>
  <c r="AD30" i="1"/>
  <c r="EM30" i="1"/>
  <c r="AA31" i="1"/>
  <c r="BV32" i="1"/>
  <c r="BU32" i="1"/>
  <c r="GE15" i="1"/>
  <c r="AB16" i="1"/>
  <c r="GI17" i="1"/>
  <c r="I19" i="1"/>
  <c r="Z22" i="1"/>
  <c r="AQ23" i="1"/>
  <c r="AP23" i="1"/>
  <c r="AA23" i="1"/>
  <c r="FO24" i="1"/>
  <c r="BS24" i="1" s="1"/>
  <c r="CF24" i="1"/>
  <c r="CN24" i="1" s="1"/>
  <c r="AR24" i="1" s="1"/>
  <c r="P24" i="1"/>
  <c r="BT24" i="1" s="1"/>
  <c r="AQ25" i="1"/>
  <c r="CQ25" i="1"/>
  <c r="CW25" i="1" s="1"/>
  <c r="AS25" i="1" s="1"/>
  <c r="ER25" i="1"/>
  <c r="FX25" i="1"/>
  <c r="AY26" i="1"/>
  <c r="BJ26" i="1" s="1"/>
  <c r="BJ69" i="1" s="1"/>
  <c r="EM26" i="1"/>
  <c r="DG27" i="1"/>
  <c r="EL27" i="1"/>
  <c r="AW29" i="1"/>
  <c r="FK29" i="1"/>
  <c r="EN29" i="1"/>
  <c r="R30" i="1"/>
  <c r="AH30" i="1"/>
  <c r="BV30" i="1"/>
  <c r="BU30" i="1"/>
  <c r="AP34" i="1"/>
  <c r="AN34" i="1"/>
  <c r="R35" i="1"/>
  <c r="AA39" i="1"/>
  <c r="Z39" i="1"/>
  <c r="AP21" i="1"/>
  <c r="EL21" i="1"/>
  <c r="GA21" i="1"/>
  <c r="GI22" i="1"/>
  <c r="EQ22" i="1"/>
  <c r="BW22" i="1"/>
  <c r="BX22" i="1" s="1"/>
  <c r="CQ23" i="1"/>
  <c r="CW23" i="1" s="1"/>
  <c r="AS23" i="1" s="1"/>
  <c r="AZ26" i="1"/>
  <c r="BM26" i="1" s="1"/>
  <c r="EN26" i="1"/>
  <c r="FA26" i="1"/>
  <c r="BV26" i="1" s="1"/>
  <c r="AA28" i="1"/>
  <c r="N28" i="1"/>
  <c r="AB28" i="1" s="1"/>
  <c r="BV28" i="1"/>
  <c r="BU28" i="1"/>
  <c r="P29" i="1"/>
  <c r="CN29" i="1"/>
  <c r="AR29" i="1" s="1"/>
  <c r="FS29" i="1"/>
  <c r="AC30" i="1"/>
  <c r="EO31" i="1"/>
  <c r="AZ35" i="1"/>
  <c r="BU37" i="1"/>
  <c r="Z24" i="1"/>
  <c r="FX24" i="1"/>
  <c r="AC25" i="1"/>
  <c r="AP26" i="1"/>
  <c r="I27" i="1"/>
  <c r="FE27" i="1"/>
  <c r="AN28" i="1"/>
  <c r="AQ29" i="1"/>
  <c r="AE30" i="1"/>
  <c r="H31" i="1"/>
  <c r="Z31" i="1"/>
  <c r="AP33" i="1"/>
  <c r="EP34" i="1"/>
  <c r="BT35" i="1"/>
  <c r="AE36" i="1"/>
  <c r="EL36" i="1"/>
  <c r="FK38" i="1"/>
  <c r="DH42" i="1"/>
  <c r="AD25" i="1"/>
  <c r="H29" i="1"/>
  <c r="Z29" i="1"/>
  <c r="BA29" i="1"/>
  <c r="DU29" i="1"/>
  <c r="GI34" i="1"/>
  <c r="BA34" i="1"/>
  <c r="AN35" i="1"/>
  <c r="AQ35" i="1"/>
  <c r="FK35" i="1"/>
  <c r="AB37" i="1"/>
  <c r="AE38" i="1"/>
  <c r="AD38" i="1"/>
  <c r="AC38" i="1"/>
  <c r="AB38" i="1"/>
  <c r="EJ38" i="1"/>
  <c r="V39" i="1"/>
  <c r="X39" i="1" s="1"/>
  <c r="EQ39" i="1"/>
  <c r="FX26" i="1"/>
  <c r="CQ27" i="1"/>
  <c r="CW27" i="1" s="1"/>
  <c r="AS27" i="1" s="1"/>
  <c r="AP28" i="1"/>
  <c r="CQ33" i="1"/>
  <c r="CW33" i="1" s="1"/>
  <c r="AS33" i="1" s="1"/>
  <c r="DU33" i="1"/>
  <c r="CT34" i="1"/>
  <c r="H35" i="1"/>
  <c r="FX35" i="1"/>
  <c r="H37" i="1"/>
  <c r="GE37" i="1"/>
  <c r="AA37" i="1" s="1"/>
  <c r="FK37" i="1"/>
  <c r="FO38" i="1"/>
  <c r="BS38" i="1" s="1"/>
  <c r="AL38" i="1"/>
  <c r="EP28" i="1"/>
  <c r="CT32" i="1"/>
  <c r="AZ34" i="1"/>
  <c r="CB35" i="1"/>
  <c r="EM35" i="1"/>
  <c r="FA37" i="1"/>
  <c r="BV37" i="1" s="1"/>
  <c r="DH37" i="1"/>
  <c r="BU38" i="1"/>
  <c r="BT39" i="1"/>
  <c r="ER41" i="1"/>
  <c r="EJ41" i="1"/>
  <c r="EQ41" i="1"/>
  <c r="EK41" i="1"/>
  <c r="EN25" i="1"/>
  <c r="GE25" i="1"/>
  <c r="EN32" i="1"/>
  <c r="GE32" i="1"/>
  <c r="AY34" i="1"/>
  <c r="EL34" i="1"/>
  <c r="AA35" i="1"/>
  <c r="FA35" i="1"/>
  <c r="BV35" i="1" s="1"/>
  <c r="GA35" i="1"/>
  <c r="I38" i="1"/>
  <c r="FY38" i="1"/>
  <c r="EM38" i="1"/>
  <c r="EL39" i="1"/>
  <c r="AB23" i="1"/>
  <c r="AP27" i="1"/>
  <c r="BU27" i="1"/>
  <c r="I28" i="1"/>
  <c r="AB30" i="1"/>
  <c r="AC33" i="1"/>
  <c r="CF35" i="1"/>
  <c r="P36" i="1"/>
  <c r="BT36" i="1" s="1"/>
  <c r="AD36" i="1"/>
  <c r="EQ36" i="1"/>
  <c r="CQ37" i="1"/>
  <c r="CW37" i="1" s="1"/>
  <c r="AS37" i="1" s="1"/>
  <c r="FS37" i="1"/>
  <c r="FE43" i="1"/>
  <c r="BV43" i="1"/>
  <c r="BU43" i="1"/>
  <c r="I25" i="1"/>
  <c r="I32" i="1"/>
  <c r="AE35" i="1"/>
  <c r="AC35" i="1"/>
  <c r="Z35" i="1"/>
  <c r="AP35" i="1"/>
  <c r="EP35" i="1"/>
  <c r="FE35" i="1"/>
  <c r="AA36" i="1"/>
  <c r="DG36" i="1"/>
  <c r="EN36" i="1"/>
  <c r="EM36" i="1"/>
  <c r="EK36" i="1"/>
  <c r="BT38" i="1"/>
  <c r="R38" i="1"/>
  <c r="DH38" i="1"/>
  <c r="EO38" i="1"/>
  <c r="N40" i="1"/>
  <c r="AD40" i="1" s="1"/>
  <c r="Z40" i="1"/>
  <c r="EK40" i="1"/>
  <c r="FA42" i="1"/>
  <c r="BV42" i="1" s="1"/>
  <c r="I36" i="1"/>
  <c r="FE36" i="1"/>
  <c r="AN37" i="1"/>
  <c r="AQ38" i="1"/>
  <c r="EN38" i="1"/>
  <c r="FS38" i="1"/>
  <c r="CT39" i="1"/>
  <c r="FK39" i="1"/>
  <c r="AA40" i="1"/>
  <c r="BA40" i="1"/>
  <c r="CT40" i="1"/>
  <c r="CW40" i="1" s="1"/>
  <c r="AS40" i="1" s="1"/>
  <c r="FX40" i="1"/>
  <c r="AE41" i="1"/>
  <c r="AD41" i="1"/>
  <c r="AC41" i="1"/>
  <c r="AB41" i="1"/>
  <c r="EL41" i="1"/>
  <c r="AA42" i="1"/>
  <c r="GA42" i="1"/>
  <c r="EN43" i="1"/>
  <c r="CQ45" i="1"/>
  <c r="AQ45" i="1"/>
  <c r="BU46" i="1"/>
  <c r="BV46" i="1"/>
  <c r="FX50" i="1"/>
  <c r="AB36" i="1"/>
  <c r="H38" i="1"/>
  <c r="Z38" i="1"/>
  <c r="BA38" i="1"/>
  <c r="DU38" i="1"/>
  <c r="AH38" i="1" s="1"/>
  <c r="AW39" i="1"/>
  <c r="BV40" i="1"/>
  <c r="BU40" i="1"/>
  <c r="FY40" i="1"/>
  <c r="FO40" i="1"/>
  <c r="BS40" i="1" s="1"/>
  <c r="AL40" i="1"/>
  <c r="EM42" i="1"/>
  <c r="N44" i="1"/>
  <c r="Z44" i="1"/>
  <c r="DH44" i="1"/>
  <c r="R45" i="1"/>
  <c r="BT45" i="1"/>
  <c r="AC36" i="1"/>
  <c r="CQ36" i="1"/>
  <c r="CW36" i="1" s="1"/>
  <c r="AS36" i="1" s="1"/>
  <c r="AP37" i="1"/>
  <c r="BU39" i="1"/>
  <c r="FS39" i="1"/>
  <c r="FX39" i="1"/>
  <c r="AE40" i="1"/>
  <c r="CB40" i="1"/>
  <c r="CN40" i="1" s="1"/>
  <c r="AR40" i="1" s="1"/>
  <c r="EN40" i="1"/>
  <c r="EN41" i="1"/>
  <c r="EW41" i="1"/>
  <c r="AE42" i="1"/>
  <c r="EN42" i="1"/>
  <c r="FK42" i="1"/>
  <c r="EK44" i="1"/>
  <c r="EO41" i="1"/>
  <c r="FS41" i="1"/>
  <c r="EO42" i="1"/>
  <c r="AE44" i="1"/>
  <c r="AA44" i="1"/>
  <c r="AE39" i="1"/>
  <c r="AC39" i="1"/>
  <c r="AP39" i="1"/>
  <c r="DU39" i="1"/>
  <c r="AH39" i="1" s="1"/>
  <c r="GI39" i="1"/>
  <c r="GA39" i="1"/>
  <c r="EP40" i="1"/>
  <c r="FE40" i="1"/>
  <c r="H41" i="1"/>
  <c r="EP41" i="1"/>
  <c r="I42" i="1"/>
  <c r="Z43" i="1"/>
  <c r="N43" i="1"/>
  <c r="AC43" i="1" s="1"/>
  <c r="CT44" i="1"/>
  <c r="CW44" i="1" s="1"/>
  <c r="AS44" i="1" s="1"/>
  <c r="AQ44" i="1"/>
  <c r="AC45" i="1"/>
  <c r="AD45" i="1"/>
  <c r="AB45" i="1"/>
  <c r="N47" i="1"/>
  <c r="AP36" i="1"/>
  <c r="BU36" i="1"/>
  <c r="I37" i="1"/>
  <c r="GA38" i="1"/>
  <c r="DG39" i="1"/>
  <c r="DG40" i="1"/>
  <c r="AZ40" i="1"/>
  <c r="AY40" i="1"/>
  <c r="GI40" i="1"/>
  <c r="P41" i="1"/>
  <c r="FS42" i="1"/>
  <c r="AQ43" i="1"/>
  <c r="BS44" i="1"/>
  <c r="CB44" i="1"/>
  <c r="CN44" i="1" s="1"/>
  <c r="AR44" i="1" s="1"/>
  <c r="FY44" i="1"/>
  <c r="AL44" i="1"/>
  <c r="CT45" i="1"/>
  <c r="AE46" i="1"/>
  <c r="AA46" i="1"/>
  <c r="Z46" i="1"/>
  <c r="AD39" i="1"/>
  <c r="EK39" i="1"/>
  <c r="EJ40" i="1"/>
  <c r="AA41" i="1"/>
  <c r="GA41" i="1"/>
  <c r="EJ42" i="1"/>
  <c r="CI43" i="1"/>
  <c r="FK43" i="1"/>
  <c r="BU44" i="1"/>
  <c r="EL47" i="1"/>
  <c r="R49" i="1"/>
  <c r="AH49" i="1"/>
  <c r="FS50" i="1"/>
  <c r="I50" i="1"/>
  <c r="CQ50" i="1"/>
  <c r="CW50" i="1" s="1"/>
  <c r="AS50" i="1" s="1"/>
  <c r="N53" i="1"/>
  <c r="P53" i="1" s="1"/>
  <c r="FK66" i="1"/>
  <c r="FO67" i="1"/>
  <c r="BS67" i="1" s="1"/>
  <c r="CF67" i="1"/>
  <c r="CN67" i="1" s="1"/>
  <c r="AR67" i="1" s="1"/>
  <c r="I40" i="1"/>
  <c r="AN40" i="1"/>
  <c r="AQ41" i="1"/>
  <c r="N42" i="1"/>
  <c r="AB42" i="1" s="1"/>
  <c r="CF42" i="1"/>
  <c r="CN42" i="1" s="1"/>
  <c r="AR42" i="1" s="1"/>
  <c r="ER42" i="1"/>
  <c r="FX42" i="1"/>
  <c r="FW42" i="1" s="1"/>
  <c r="GI42" i="1"/>
  <c r="CQ43" i="1"/>
  <c r="CW43" i="1" s="1"/>
  <c r="AS43" i="1" s="1"/>
  <c r="H45" i="1"/>
  <c r="GE45" i="1"/>
  <c r="AE45" i="1" s="1"/>
  <c r="BW47" i="1"/>
  <c r="BX47" i="1" s="1"/>
  <c r="AN47" i="1"/>
  <c r="N48" i="1"/>
  <c r="EO48" i="1"/>
  <c r="AQ52" i="1"/>
  <c r="CQ52" i="1"/>
  <c r="CW52" i="1" s="1"/>
  <c r="I41" i="1"/>
  <c r="AQ42" i="1"/>
  <c r="AN43" i="1"/>
  <c r="I45" i="1"/>
  <c r="AP45" i="1"/>
  <c r="FS46" i="1"/>
  <c r="DH47" i="1"/>
  <c r="EN47" i="1"/>
  <c r="DG51" i="1"/>
  <c r="AA52" i="1"/>
  <c r="BA42" i="1"/>
  <c r="FX43" i="1"/>
  <c r="FX44" i="1"/>
  <c r="BA45" i="1"/>
  <c r="AL46" i="1"/>
  <c r="FY46" i="1"/>
  <c r="FO46" i="1"/>
  <c r="BS46" i="1" s="1"/>
  <c r="GE47" i="1"/>
  <c r="AE47" i="1" s="1"/>
  <c r="H47" i="1"/>
  <c r="FX47" i="1"/>
  <c r="FO45" i="1"/>
  <c r="BS45" i="1" s="1"/>
  <c r="CF45" i="1"/>
  <c r="CN45" i="1" s="1"/>
  <c r="AR45" i="1" s="1"/>
  <c r="DU45" i="1"/>
  <c r="AH45" i="1" s="1"/>
  <c r="CF46" i="1"/>
  <c r="CN46" i="1" s="1"/>
  <c r="AR46" i="1" s="1"/>
  <c r="CQ46" i="1"/>
  <c r="CW46" i="1" s="1"/>
  <c r="AS46" i="1" s="1"/>
  <c r="AE48" i="1"/>
  <c r="Z48" i="1"/>
  <c r="BV53" i="1"/>
  <c r="CF57" i="1"/>
  <c r="CN57" i="1" s="1"/>
  <c r="AR57" i="1" s="1"/>
  <c r="AP40" i="1"/>
  <c r="EO44" i="1"/>
  <c r="DG45" i="1"/>
  <c r="GI45" i="1"/>
  <c r="AP46" i="1"/>
  <c r="AQ46" i="1"/>
  <c r="R46" i="1"/>
  <c r="EM46" i="1"/>
  <c r="GI47" i="1"/>
  <c r="EQ47" i="1"/>
  <c r="ER50" i="1"/>
  <c r="EJ50" i="1"/>
  <c r="EO50" i="1"/>
  <c r="EN50" i="1"/>
  <c r="AC51" i="1"/>
  <c r="AB51" i="1"/>
  <c r="AD51" i="1"/>
  <c r="P51" i="1"/>
  <c r="BT51" i="1" s="1"/>
  <c r="EM43" i="1"/>
  <c r="EP44" i="1"/>
  <c r="AA45" i="1"/>
  <c r="BT46" i="1"/>
  <c r="DG46" i="1"/>
  <c r="EN46" i="1"/>
  <c r="AW47" i="1"/>
  <c r="BU48" i="1"/>
  <c r="EK49" i="1"/>
  <c r="FE50" i="1"/>
  <c r="DG50" i="1"/>
  <c r="BU51" i="1"/>
  <c r="BV51" i="1"/>
  <c r="FE46" i="1"/>
  <c r="AQ50" i="1"/>
  <c r="EL50" i="1"/>
  <c r="AA51" i="1"/>
  <c r="AE52" i="1"/>
  <c r="FX52" i="1"/>
  <c r="AZ54" i="1"/>
  <c r="GI54" i="1"/>
  <c r="AY54" i="1"/>
  <c r="FK56" i="1"/>
  <c r="DG48" i="1"/>
  <c r="AE49" i="1"/>
  <c r="AD49" i="1"/>
  <c r="AB49" i="1"/>
  <c r="AC49" i="1"/>
  <c r="CN49" i="1"/>
  <c r="AR49" i="1" s="1"/>
  <c r="EM50" i="1"/>
  <c r="BW51" i="1"/>
  <c r="BX51" i="1" s="1"/>
  <c r="AS52" i="1"/>
  <c r="FY54" i="1"/>
  <c r="FO54" i="1"/>
  <c r="BS54" i="1" s="1"/>
  <c r="EN62" i="1"/>
  <c r="FX45" i="1"/>
  <c r="AC46" i="1"/>
  <c r="FI47" i="1"/>
  <c r="FE48" i="1"/>
  <c r="AW49" i="1"/>
  <c r="EO49" i="1"/>
  <c r="EW49" i="1"/>
  <c r="Z50" i="1"/>
  <c r="N50" i="1"/>
  <c r="P50" i="1" s="1"/>
  <c r="AW50" i="1"/>
  <c r="FK50" i="1"/>
  <c r="AZ50" i="1"/>
  <c r="AL51" i="1"/>
  <c r="FY51" i="1"/>
  <c r="FO51" i="1"/>
  <c r="BS51" i="1" s="1"/>
  <c r="AE51" i="1"/>
  <c r="GA51" i="1"/>
  <c r="DG52" i="1"/>
  <c r="CQ53" i="1"/>
  <c r="CW53" i="1" s="1"/>
  <c r="AS53" i="1" s="1"/>
  <c r="GI53" i="1"/>
  <c r="AZ53" i="1"/>
  <c r="BM53" i="1" s="1"/>
  <c r="P54" i="1"/>
  <c r="AB54" i="1"/>
  <c r="AC54" i="1"/>
  <c r="AQ61" i="1"/>
  <c r="CQ61" i="1"/>
  <c r="CW61" i="1" s="1"/>
  <c r="AS61" i="1" s="1"/>
  <c r="AP47" i="1"/>
  <c r="CQ47" i="1"/>
  <c r="CW47" i="1" s="1"/>
  <c r="AS47" i="1" s="1"/>
  <c r="EP47" i="1"/>
  <c r="FK47" i="1"/>
  <c r="BT49" i="1"/>
  <c r="EO51" i="1"/>
  <c r="FK51" i="1"/>
  <c r="GI52" i="1"/>
  <c r="P60" i="1"/>
  <c r="BT60" i="1" s="1"/>
  <c r="AC60" i="1"/>
  <c r="AP48" i="1"/>
  <c r="CT48" i="1"/>
  <c r="GA48" i="1"/>
  <c r="DG49" i="1"/>
  <c r="GI49" i="1"/>
  <c r="FS49" i="1"/>
  <c r="DU50" i="1"/>
  <c r="EP50" i="1"/>
  <c r="AP51" i="1"/>
  <c r="EP51" i="1"/>
  <c r="GE51" i="1"/>
  <c r="Z51" i="1" s="1"/>
  <c r="AP52" i="1"/>
  <c r="AN52" i="1"/>
  <c r="I53" i="1"/>
  <c r="FE53" i="1"/>
  <c r="CI53" i="1"/>
  <c r="AL54" i="1"/>
  <c r="CF54" i="1"/>
  <c r="CN54" i="1" s="1"/>
  <c r="AR54" i="1" s="1"/>
  <c r="EP55" i="1"/>
  <c r="DH57" i="1"/>
  <c r="BU57" i="1"/>
  <c r="I47" i="1"/>
  <c r="H48" i="1"/>
  <c r="FK48" i="1"/>
  <c r="AN48" i="1"/>
  <c r="AN49" i="1"/>
  <c r="AP49" i="1"/>
  <c r="EJ49" i="1"/>
  <c r="ER49" i="1"/>
  <c r="H50" i="1"/>
  <c r="CF50" i="1"/>
  <c r="CN50" i="1" s="1"/>
  <c r="AR50" i="1" s="1"/>
  <c r="BA50" i="1"/>
  <c r="GI50" i="1"/>
  <c r="EQ50" i="1"/>
  <c r="BU50" i="1"/>
  <c r="Z52" i="1"/>
  <c r="N52" i="1"/>
  <c r="AD52" i="1" s="1"/>
  <c r="EP52" i="1"/>
  <c r="FK53" i="1"/>
  <c r="GA54" i="1"/>
  <c r="AN54" i="1"/>
  <c r="AD57" i="1"/>
  <c r="AC57" i="1"/>
  <c r="AB57" i="1"/>
  <c r="P57" i="1"/>
  <c r="DH59" i="1"/>
  <c r="Z49" i="1"/>
  <c r="FX49" i="1"/>
  <c r="Z54" i="1"/>
  <c r="FS54" i="1"/>
  <c r="FX54" i="1"/>
  <c r="FK55" i="1"/>
  <c r="GI56" i="1"/>
  <c r="H56" i="1"/>
  <c r="DH56" i="1"/>
  <c r="FS57" i="1"/>
  <c r="I49" i="1"/>
  <c r="GE50" i="1"/>
  <c r="AA50" i="1" s="1"/>
  <c r="BA54" i="1"/>
  <c r="AN57" i="1"/>
  <c r="GA57" i="1"/>
  <c r="EN57" i="1"/>
  <c r="AC63" i="1"/>
  <c r="AB63" i="1"/>
  <c r="P63" i="1"/>
  <c r="AD63" i="1"/>
  <c r="EP48" i="1"/>
  <c r="GE53" i="1"/>
  <c r="AA53" i="1" s="1"/>
  <c r="H54" i="1"/>
  <c r="GE54" i="1"/>
  <c r="AW54" i="1"/>
  <c r="FK54" i="1"/>
  <c r="DU54" i="1"/>
  <c r="FA54" i="1"/>
  <c r="BV54" i="1" s="1"/>
  <c r="CQ55" i="1"/>
  <c r="CW55" i="1" s="1"/>
  <c r="AS55" i="1" s="1"/>
  <c r="EL55" i="1"/>
  <c r="DH60" i="1"/>
  <c r="BT62" i="1"/>
  <c r="R62" i="1"/>
  <c r="AH62" i="1"/>
  <c r="GI64" i="1"/>
  <c r="AZ64" i="1"/>
  <c r="AY64" i="1"/>
  <c r="P55" i="1"/>
  <c r="BT55" i="1" s="1"/>
  <c r="AD55" i="1"/>
  <c r="AC55" i="1"/>
  <c r="AB55" i="1"/>
  <c r="EM55" i="1"/>
  <c r="Z58" i="1"/>
  <c r="AW60" i="1"/>
  <c r="FK60" i="1"/>
  <c r="DH64" i="1"/>
  <c r="I48" i="1"/>
  <c r="AD54" i="1"/>
  <c r="EJ54" i="1"/>
  <c r="AA55" i="1"/>
  <c r="Z55" i="1"/>
  <c r="DG55" i="1"/>
  <c r="BV55" i="1"/>
  <c r="BU55" i="1"/>
  <c r="BV56" i="1"/>
  <c r="BU56" i="1"/>
  <c r="GE56" i="1"/>
  <c r="AE56" i="1" s="1"/>
  <c r="AW58" i="1"/>
  <c r="BV58" i="1"/>
  <c r="FE58" i="1"/>
  <c r="BV62" i="1"/>
  <c r="BU62" i="1"/>
  <c r="I52" i="1"/>
  <c r="DG54" i="1"/>
  <c r="EO55" i="1"/>
  <c r="AA56" i="1"/>
  <c r="ER57" i="1"/>
  <c r="FK59" i="1"/>
  <c r="AW59" i="1"/>
  <c r="BU61" i="1"/>
  <c r="DH63" i="1"/>
  <c r="AN64" i="1"/>
  <c r="AP64" i="1"/>
  <c r="AQ64" i="1"/>
  <c r="EK55" i="1"/>
  <c r="FE55" i="1"/>
  <c r="AN56" i="1"/>
  <c r="GE57" i="1"/>
  <c r="GI58" i="1"/>
  <c r="FS59" i="1"/>
  <c r="GE60" i="1"/>
  <c r="Z60" i="1" s="1"/>
  <c r="H60" i="1"/>
  <c r="AD60" i="1"/>
  <c r="AB60" i="1"/>
  <c r="AE60" i="1"/>
  <c r="AE67" i="1"/>
  <c r="Z67" i="1"/>
  <c r="FE68" i="1"/>
  <c r="EL54" i="1"/>
  <c r="AQ55" i="1"/>
  <c r="N56" i="1"/>
  <c r="GI57" i="1"/>
  <c r="AA58" i="1"/>
  <c r="AP58" i="1"/>
  <c r="DG58" i="1"/>
  <c r="BW59" i="1"/>
  <c r="BX59" i="1" s="1"/>
  <c r="CQ59" i="1"/>
  <c r="CW59" i="1" s="1"/>
  <c r="AS59" i="1" s="1"/>
  <c r="EK59" i="1"/>
  <c r="EP59" i="1"/>
  <c r="I60" i="1"/>
  <c r="GI60" i="1"/>
  <c r="AN61" i="1"/>
  <c r="FS62" i="1"/>
  <c r="AP56" i="1"/>
  <c r="CT56" i="1"/>
  <c r="CW56" i="1" s="1"/>
  <c r="AS56" i="1" s="1"/>
  <c r="I57" i="1"/>
  <c r="FX58" i="1"/>
  <c r="N59" i="1"/>
  <c r="AD59" i="1" s="1"/>
  <c r="EJ59" i="1"/>
  <c r="GA59" i="1"/>
  <c r="BU60" i="1"/>
  <c r="CQ60" i="1"/>
  <c r="CW60" i="1" s="1"/>
  <c r="AS60" i="1" s="1"/>
  <c r="DH61" i="1"/>
  <c r="GI61" i="1"/>
  <c r="AQ62" i="1"/>
  <c r="BT64" i="1"/>
  <c r="CQ64" i="1"/>
  <c r="CW64" i="1" s="1"/>
  <c r="AS64" i="1" s="1"/>
  <c r="AN55" i="1"/>
  <c r="AQ57" i="1"/>
  <c r="N58" i="1"/>
  <c r="Z59" i="1"/>
  <c r="EQ60" i="1"/>
  <c r="EP60" i="1"/>
  <c r="EN60" i="1"/>
  <c r="H61" i="1"/>
  <c r="GE61" i="1"/>
  <c r="Z61" i="1" s="1"/>
  <c r="FK61" i="1"/>
  <c r="CI62" i="1"/>
  <c r="CN62" i="1" s="1"/>
  <c r="AR62" i="1" s="1"/>
  <c r="GA62" i="1"/>
  <c r="AQ54" i="1"/>
  <c r="FX56" i="1"/>
  <c r="CT58" i="1"/>
  <c r="CW58" i="1" s="1"/>
  <c r="AS58" i="1" s="1"/>
  <c r="FK58" i="1"/>
  <c r="FA59" i="1"/>
  <c r="EM59" i="1"/>
  <c r="GE59" i="1"/>
  <c r="AE59" i="1" s="1"/>
  <c r="AP60" i="1"/>
  <c r="EJ60" i="1"/>
  <c r="AE61" i="1"/>
  <c r="EJ61" i="1"/>
  <c r="AE62" i="1"/>
  <c r="AD62" i="1"/>
  <c r="AC62" i="1"/>
  <c r="AB62" i="1"/>
  <c r="BU63" i="1"/>
  <c r="I63" i="1"/>
  <c r="FX63" i="1"/>
  <c r="AE64" i="1"/>
  <c r="AB64" i="1"/>
  <c r="I56" i="1"/>
  <c r="EN59" i="1"/>
  <c r="ER59" i="1"/>
  <c r="GI59" i="1"/>
  <c r="AA60" i="1"/>
  <c r="EL60" i="1"/>
  <c r="EK60" i="1"/>
  <c r="H62" i="1"/>
  <c r="H65" i="1"/>
  <c r="GI65" i="1"/>
  <c r="GE65" i="1"/>
  <c r="AE65" i="1" s="1"/>
  <c r="AW65" i="1"/>
  <c r="EO59" i="1"/>
  <c r="EW59" i="1"/>
  <c r="EM60" i="1"/>
  <c r="ER60" i="1"/>
  <c r="AP62" i="1"/>
  <c r="FK62" i="1"/>
  <c r="CQ63" i="1"/>
  <c r="CW63" i="1" s="1"/>
  <c r="AS63" i="1" s="1"/>
  <c r="AQ63" i="1"/>
  <c r="FA63" i="1"/>
  <c r="BV63" i="1" s="1"/>
  <c r="EQ63" i="1"/>
  <c r="R64" i="1"/>
  <c r="DU64" i="1"/>
  <c r="AH64" i="1" s="1"/>
  <c r="AQ60" i="1"/>
  <c r="N61" i="1"/>
  <c r="Z62" i="1"/>
  <c r="AP63" i="1"/>
  <c r="AC64" i="1"/>
  <c r="CI64" i="1"/>
  <c r="DH66" i="1"/>
  <c r="EN68" i="1"/>
  <c r="AP61" i="1"/>
  <c r="I62" i="1"/>
  <c r="AZ63" i="1"/>
  <c r="GE63" i="1"/>
  <c r="AE63" i="1" s="1"/>
  <c r="AD64" i="1"/>
  <c r="CF65" i="1"/>
  <c r="CN65" i="1" s="1"/>
  <c r="AR65" i="1" s="1"/>
  <c r="FY66" i="1"/>
  <c r="AM66" i="1" s="1"/>
  <c r="FO66" i="1"/>
  <c r="BS66" i="1" s="1"/>
  <c r="AL66" i="1"/>
  <c r="EK66" i="1"/>
  <c r="FK67" i="1"/>
  <c r="AP59" i="1"/>
  <c r="H63" i="1"/>
  <c r="BA63" i="1"/>
  <c r="DU63" i="1"/>
  <c r="EO63" i="1"/>
  <c r="GE64" i="1"/>
  <c r="AA64" i="1" s="1"/>
  <c r="H64" i="1"/>
  <c r="FS65" i="1"/>
  <c r="Z66" i="1"/>
  <c r="AD67" i="1"/>
  <c r="AC67" i="1"/>
  <c r="AB67" i="1"/>
  <c r="P67" i="1"/>
  <c r="DH67" i="1"/>
  <c r="FK68" i="1"/>
  <c r="AW68" i="1"/>
  <c r="GA64" i="1"/>
  <c r="GA65" i="1"/>
  <c r="AN65" i="1"/>
  <c r="FA65" i="1"/>
  <c r="BV65" i="1" s="1"/>
  <c r="EM66" i="1"/>
  <c r="BV66" i="1"/>
  <c r="AA67" i="1"/>
  <c r="AN68" i="1"/>
  <c r="GA68" i="1"/>
  <c r="EQ68" i="1"/>
  <c r="FS68" i="1"/>
  <c r="BA64" i="1"/>
  <c r="FK64" i="1"/>
  <c r="BU67" i="1"/>
  <c r="BV67" i="1"/>
  <c r="DH68" i="1"/>
  <c r="EJ68" i="1"/>
  <c r="ER68" i="1"/>
  <c r="I59" i="1"/>
  <c r="FA64" i="1"/>
  <c r="BV64" i="1" s="1"/>
  <c r="DH65" i="1"/>
  <c r="FA68" i="1"/>
  <c r="BV68" i="1" s="1"/>
  <c r="EK68" i="1"/>
  <c r="BU68" i="1"/>
  <c r="EJ65" i="1"/>
  <c r="H67" i="1"/>
  <c r="CQ68" i="1"/>
  <c r="CW68" i="1" s="1"/>
  <c r="AS68" i="1" s="1"/>
  <c r="DU68" i="1"/>
  <c r="N65" i="1"/>
  <c r="BU66" i="1"/>
  <c r="CT66" i="1"/>
  <c r="CW66" i="1" s="1"/>
  <c r="AS66" i="1" s="1"/>
  <c r="AP65" i="1"/>
  <c r="EP66" i="1"/>
  <c r="GE66" i="1"/>
  <c r="N68" i="1"/>
  <c r="AQ65" i="1"/>
  <c r="N66" i="1"/>
  <c r="CF66" i="1"/>
  <c r="CN66" i="1" s="1"/>
  <c r="AR66" i="1" s="1"/>
  <c r="GI66" i="1"/>
  <c r="AP68" i="1"/>
  <c r="AP66" i="1"/>
  <c r="AN67" i="1"/>
  <c r="GE68" i="1"/>
  <c r="I65" i="1"/>
  <c r="AZ66" i="1"/>
  <c r="FX68" i="1"/>
  <c r="I68" i="1"/>
  <c r="BW46" i="1" l="1"/>
  <c r="BX46" i="1" s="1"/>
  <c r="FH46" i="1"/>
  <c r="FG46" i="1"/>
  <c r="FI46" i="1" s="1"/>
  <c r="BW40" i="1"/>
  <c r="BX40" i="1" s="1"/>
  <c r="FH40" i="1"/>
  <c r="FG40" i="1"/>
  <c r="FI40" i="1" s="1"/>
  <c r="BW15" i="1"/>
  <c r="BX15" i="1" s="1"/>
  <c r="FG15" i="1"/>
  <c r="FI15" i="1" s="1"/>
  <c r="FH15" i="1"/>
  <c r="BW62" i="1"/>
  <c r="BX62" i="1" s="1"/>
  <c r="FH62" i="1"/>
  <c r="FG62" i="1"/>
  <c r="FI62" i="1" s="1"/>
  <c r="BW36" i="1"/>
  <c r="BX36" i="1" s="1"/>
  <c r="FH36" i="1"/>
  <c r="FG36" i="1"/>
  <c r="FI36" i="1" s="1"/>
  <c r="BW35" i="1"/>
  <c r="BX35" i="1" s="1"/>
  <c r="FG35" i="1"/>
  <c r="FH35" i="1"/>
  <c r="BW29" i="1"/>
  <c r="BX29" i="1" s="1"/>
  <c r="FG29" i="1"/>
  <c r="FI29" i="1" s="1"/>
  <c r="FH29" i="1"/>
  <c r="BT17" i="1"/>
  <c r="BW7" i="1"/>
  <c r="BX7" i="1" s="1"/>
  <c r="FG7" i="1"/>
  <c r="FI7" i="1" s="1"/>
  <c r="FH7" i="1"/>
  <c r="FG59" i="1"/>
  <c r="FH59" i="1"/>
  <c r="BW58" i="1"/>
  <c r="BX58" i="1" s="1"/>
  <c r="FH58" i="1"/>
  <c r="FG58" i="1"/>
  <c r="FI58" i="1" s="1"/>
  <c r="BW50" i="1"/>
  <c r="BX50" i="1" s="1"/>
  <c r="FH50" i="1"/>
  <c r="FG50" i="1"/>
  <c r="BW27" i="1"/>
  <c r="BX27" i="1" s="1"/>
  <c r="FG27" i="1"/>
  <c r="FH27" i="1"/>
  <c r="BW30" i="1"/>
  <c r="BX30" i="1" s="1"/>
  <c r="FH30" i="1"/>
  <c r="FG30" i="1"/>
  <c r="FI30" i="1" s="1"/>
  <c r="FG5" i="1"/>
  <c r="FI5" i="1" s="1"/>
  <c r="FH5" i="1"/>
  <c r="BW17" i="1"/>
  <c r="BX17" i="1" s="1"/>
  <c r="FG17" i="1"/>
  <c r="FH17" i="1"/>
  <c r="BW32" i="1"/>
  <c r="BX32" i="1" s="1"/>
  <c r="FH32" i="1"/>
  <c r="FG32" i="1"/>
  <c r="FI32" i="1" s="1"/>
  <c r="FH22" i="1"/>
  <c r="FG22" i="1"/>
  <c r="FG51" i="1"/>
  <c r="FH51" i="1"/>
  <c r="BW68" i="1"/>
  <c r="BX68" i="1" s="1"/>
  <c r="FH68" i="1"/>
  <c r="FG68" i="1"/>
  <c r="FI68" i="1" s="1"/>
  <c r="BW55" i="1"/>
  <c r="BX55" i="1" s="1"/>
  <c r="FG55" i="1"/>
  <c r="FI55" i="1" s="1"/>
  <c r="FH55" i="1"/>
  <c r="BW53" i="1"/>
  <c r="BX53" i="1" s="1"/>
  <c r="FG53" i="1"/>
  <c r="FH53" i="1"/>
  <c r="BW48" i="1"/>
  <c r="BX48" i="1" s="1"/>
  <c r="FH48" i="1"/>
  <c r="FG48" i="1"/>
  <c r="FI48" i="1" s="1"/>
  <c r="BW43" i="1"/>
  <c r="BX43" i="1" s="1"/>
  <c r="FG43" i="1"/>
  <c r="FH43" i="1"/>
  <c r="BW23" i="1"/>
  <c r="BX23" i="1" s="1"/>
  <c r="FG23" i="1"/>
  <c r="FI23" i="1" s="1"/>
  <c r="FH23" i="1"/>
  <c r="BW20" i="1"/>
  <c r="BX20" i="1" s="1"/>
  <c r="FH20" i="1"/>
  <c r="FG20" i="1"/>
  <c r="FI20" i="1" s="1"/>
  <c r="BW16" i="1"/>
  <c r="BX16" i="1" s="1"/>
  <c r="FH16" i="1"/>
  <c r="FG16" i="1"/>
  <c r="FI16" i="1" s="1"/>
  <c r="BW18" i="1"/>
  <c r="BX18" i="1" s="1"/>
  <c r="FH18" i="1"/>
  <c r="FG18" i="1"/>
  <c r="FI18" i="1" s="1"/>
  <c r="BW8" i="1"/>
  <c r="BX8" i="1" s="1"/>
  <c r="FH8" i="1"/>
  <c r="FG8" i="1"/>
  <c r="BW25" i="1"/>
  <c r="BX25" i="1" s="1"/>
  <c r="FG25" i="1"/>
  <c r="FH25" i="1"/>
  <c r="AC50" i="1"/>
  <c r="FW44" i="1"/>
  <c r="AD50" i="1"/>
  <c r="AC40" i="1"/>
  <c r="AM54" i="1"/>
  <c r="FX69" i="1"/>
  <c r="ES36" i="1"/>
  <c r="BM69" i="1"/>
  <c r="CI69" i="1"/>
  <c r="AC53" i="1"/>
  <c r="AD53" i="1"/>
  <c r="AC10" i="1"/>
  <c r="GA55" i="1"/>
  <c r="CQ42" i="1"/>
  <c r="CW42" i="1" s="1"/>
  <c r="AS42" i="1" s="1"/>
  <c r="CQ41" i="1"/>
  <c r="CW41" i="1" s="1"/>
  <c r="AS41" i="1" s="1"/>
  <c r="GA9" i="1"/>
  <c r="FC69" i="1"/>
  <c r="GA52" i="1"/>
  <c r="CQ29" i="1"/>
  <c r="CW29" i="1" s="1"/>
  <c r="AS29" i="1" s="1"/>
  <c r="FW40" i="1"/>
  <c r="GG69" i="1"/>
  <c r="FY10" i="1"/>
  <c r="AM10" i="1" s="1"/>
  <c r="CQ65" i="1"/>
  <c r="CW65" i="1" s="1"/>
  <c r="AS65" i="1" s="1"/>
  <c r="AP69" i="1"/>
  <c r="GA67" i="1"/>
  <c r="AA68" i="1"/>
  <c r="Z68" i="1"/>
  <c r="AE68" i="1"/>
  <c r="AA25" i="1"/>
  <c r="AE25" i="1"/>
  <c r="Z25" i="1"/>
  <c r="AE19" i="1"/>
  <c r="AA19" i="1"/>
  <c r="Z19" i="1"/>
  <c r="Z11" i="1"/>
  <c r="AA11" i="1"/>
  <c r="AE11" i="1"/>
  <c r="AA6" i="1"/>
  <c r="AE6" i="1"/>
  <c r="Z6" i="1"/>
  <c r="AA57" i="1"/>
  <c r="Z57" i="1"/>
  <c r="AE57" i="1"/>
  <c r="BW5" i="1"/>
  <c r="BX5" i="1" s="1"/>
  <c r="AA32" i="1"/>
  <c r="Z32" i="1"/>
  <c r="AE32" i="1"/>
  <c r="AE13" i="1"/>
  <c r="AA13" i="1"/>
  <c r="Z13" i="1"/>
  <c r="AM38" i="1"/>
  <c r="FW38" i="1"/>
  <c r="CF55" i="1"/>
  <c r="CN55" i="1" s="1"/>
  <c r="AR55" i="1" s="1"/>
  <c r="DH49" i="1"/>
  <c r="CF25" i="1"/>
  <c r="CN25" i="1" s="1"/>
  <c r="AR25" i="1" s="1"/>
  <c r="EM16" i="1"/>
  <c r="EQ16" i="1"/>
  <c r="EN16" i="1"/>
  <c r="CF68" i="1"/>
  <c r="CN68" i="1" s="1"/>
  <c r="AR68" i="1" s="1"/>
  <c r="EM67" i="1"/>
  <c r="ER67" i="1"/>
  <c r="EJ67" i="1"/>
  <c r="EQ67" i="1"/>
  <c r="EL67" i="1"/>
  <c r="EK65" i="1"/>
  <c r="ER64" i="1"/>
  <c r="EK64" i="1"/>
  <c r="EJ64" i="1"/>
  <c r="EO67" i="1"/>
  <c r="FE63" i="1"/>
  <c r="ER61" i="1"/>
  <c r="EL56" i="1"/>
  <c r="EQ56" i="1"/>
  <c r="EM56" i="1"/>
  <c r="CF56" i="1"/>
  <c r="CN56" i="1" s="1"/>
  <c r="AR56" i="1" s="1"/>
  <c r="EP63" i="1"/>
  <c r="EM63" i="1"/>
  <c r="ER63" i="1"/>
  <c r="EJ63" i="1"/>
  <c r="EQ64" i="1"/>
  <c r="EK52" i="1"/>
  <c r="CF47" i="1"/>
  <c r="CN47" i="1" s="1"/>
  <c r="AR47" i="1" s="1"/>
  <c r="CQ51" i="1"/>
  <c r="CW51" i="1" s="1"/>
  <c r="AS51" i="1" s="1"/>
  <c r="AQ51" i="1"/>
  <c r="R60" i="1"/>
  <c r="AH60" i="1"/>
  <c r="EJ53" i="1"/>
  <c r="EP56" i="1"/>
  <c r="CF53" i="1"/>
  <c r="CN53" i="1" s="1"/>
  <c r="AR53" i="1" s="1"/>
  <c r="EM45" i="1"/>
  <c r="EL45" i="1"/>
  <c r="EO45" i="1"/>
  <c r="EN45" i="1"/>
  <c r="DH50" i="1"/>
  <c r="V46" i="1"/>
  <c r="X46" i="1" s="1"/>
  <c r="AI46" i="1"/>
  <c r="DH45" i="1"/>
  <c r="EM51" i="1"/>
  <c r="ER51" i="1"/>
  <c r="EQ51" i="1"/>
  <c r="EN51" i="1"/>
  <c r="EJ51" i="1"/>
  <c r="EP46" i="1"/>
  <c r="EO46" i="1"/>
  <c r="ER46" i="1"/>
  <c r="EQ46" i="1"/>
  <c r="EJ46" i="1"/>
  <c r="DH51" i="1"/>
  <c r="AD48" i="1"/>
  <c r="AC48" i="1"/>
  <c r="P48" i="1"/>
  <c r="R41" i="1"/>
  <c r="AH41" i="1"/>
  <c r="ER37" i="1"/>
  <c r="EJ37" i="1"/>
  <c r="EQ37" i="1"/>
  <c r="EN37" i="1"/>
  <c r="EM37" i="1"/>
  <c r="DH36" i="1"/>
  <c r="EO40" i="1"/>
  <c r="EP37" i="1"/>
  <c r="EL35" i="1"/>
  <c r="EK35" i="1"/>
  <c r="ER35" i="1"/>
  <c r="EJ35" i="1"/>
  <c r="EO35" i="1"/>
  <c r="FE37" i="1"/>
  <c r="Z15" i="1"/>
  <c r="AE15" i="1"/>
  <c r="AA15" i="1"/>
  <c r="EJ32" i="1"/>
  <c r="CF19" i="1"/>
  <c r="CN19" i="1" s="1"/>
  <c r="AR19" i="1" s="1"/>
  <c r="DH16" i="1"/>
  <c r="N69" i="1"/>
  <c r="P69" i="1" s="1"/>
  <c r="H69" i="1"/>
  <c r="EP16" i="1"/>
  <c r="EL11" i="1"/>
  <c r="EK11" i="1"/>
  <c r="EN11" i="1"/>
  <c r="EO11" i="1"/>
  <c r="EM12" i="1"/>
  <c r="EQ12" i="1"/>
  <c r="EL12" i="1"/>
  <c r="EJ12" i="1"/>
  <c r="ER12" i="1"/>
  <c r="AA16" i="1"/>
  <c r="AL14" i="1"/>
  <c r="FY14" i="1"/>
  <c r="FO14" i="1"/>
  <c r="BS14" i="1" s="1"/>
  <c r="P16" i="1"/>
  <c r="AD16" i="1"/>
  <c r="FE9" i="1"/>
  <c r="P32" i="1"/>
  <c r="AD32" i="1"/>
  <c r="AB32" i="1"/>
  <c r="EQ7" i="1"/>
  <c r="ER7" i="1"/>
  <c r="GE5" i="1"/>
  <c r="P65" i="1"/>
  <c r="AC65" i="1"/>
  <c r="AD65" i="1"/>
  <c r="FE64" i="1"/>
  <c r="R55" i="1"/>
  <c r="AH55" i="1"/>
  <c r="EQ52" i="1"/>
  <c r="EM52" i="1"/>
  <c r="EL52" i="1"/>
  <c r="CF32" i="1"/>
  <c r="CN32" i="1" s="1"/>
  <c r="AR32" i="1" s="1"/>
  <c r="AQ34" i="1"/>
  <c r="CQ34" i="1"/>
  <c r="CW34" i="1" s="1"/>
  <c r="AS34" i="1" s="1"/>
  <c r="FO34" i="1"/>
  <c r="BS34" i="1" s="1"/>
  <c r="FY34" i="1"/>
  <c r="AL34" i="1"/>
  <c r="R21" i="1"/>
  <c r="AH21" i="1"/>
  <c r="FE12" i="1"/>
  <c r="CF21" i="1"/>
  <c r="CN21" i="1" s="1"/>
  <c r="AR21" i="1" s="1"/>
  <c r="EP68" i="1"/>
  <c r="EM68" i="1"/>
  <c r="EL68" i="1"/>
  <c r="FE66" i="1"/>
  <c r="P68" i="1"/>
  <c r="AB68" i="1"/>
  <c r="AD68" i="1"/>
  <c r="Z65" i="1"/>
  <c r="R67" i="1"/>
  <c r="AH67" i="1"/>
  <c r="EL64" i="1"/>
  <c r="EO68" i="1"/>
  <c r="FW66" i="1"/>
  <c r="CF61" i="1"/>
  <c r="CN61" i="1" s="1"/>
  <c r="AR61" i="1" s="1"/>
  <c r="CF58" i="1"/>
  <c r="CN58" i="1" s="1"/>
  <c r="AR58" i="1" s="1"/>
  <c r="ER62" i="1"/>
  <c r="EJ62" i="1"/>
  <c r="EQ62" i="1"/>
  <c r="EO62" i="1"/>
  <c r="EL62" i="1"/>
  <c r="EK62" i="1"/>
  <c r="FE60" i="1"/>
  <c r="EL58" i="1"/>
  <c r="EJ58" i="1"/>
  <c r="ER58" i="1"/>
  <c r="EM58" i="1"/>
  <c r="AA59" i="1"/>
  <c r="CF60" i="1"/>
  <c r="CN60" i="1" s="1"/>
  <c r="AR60" i="1" s="1"/>
  <c r="EP58" i="1"/>
  <c r="AB56" i="1"/>
  <c r="P56" i="1"/>
  <c r="AD56" i="1"/>
  <c r="AC56" i="1"/>
  <c r="EK63" i="1"/>
  <c r="EL57" i="1"/>
  <c r="EQ57" i="1"/>
  <c r="EP57" i="1"/>
  <c r="Z56" i="1"/>
  <c r="EP54" i="1"/>
  <c r="CF52" i="1"/>
  <c r="CN52" i="1" s="1"/>
  <c r="AR52" i="1" s="1"/>
  <c r="EM57" i="1"/>
  <c r="CF48" i="1"/>
  <c r="CN48" i="1" s="1"/>
  <c r="AR48" i="1" s="1"/>
  <c r="AC52" i="1"/>
  <c r="P52" i="1"/>
  <c r="AB52" i="1"/>
  <c r="AL50" i="1"/>
  <c r="FO50" i="1"/>
  <c r="BS50" i="1" s="1"/>
  <c r="FY50" i="1"/>
  <c r="AM50" i="1" s="1"/>
  <c r="ER52" i="1"/>
  <c r="EK57" i="1"/>
  <c r="AE53" i="1"/>
  <c r="DH52" i="1"/>
  <c r="EO52" i="1"/>
  <c r="Z63" i="1"/>
  <c r="DH46" i="1"/>
  <c r="Z45" i="1"/>
  <c r="EP45" i="1"/>
  <c r="EK51" i="1"/>
  <c r="EK46" i="1"/>
  <c r="CF41" i="1"/>
  <c r="CN41" i="1" s="1"/>
  <c r="AR41" i="1" s="1"/>
  <c r="GA49" i="1"/>
  <c r="EM65" i="1"/>
  <c r="EK43" i="1"/>
  <c r="EJ43" i="1"/>
  <c r="ER43" i="1"/>
  <c r="EQ43" i="1"/>
  <c r="EO43" i="1"/>
  <c r="EL43" i="1"/>
  <c r="EQ40" i="1"/>
  <c r="CF36" i="1"/>
  <c r="CN36" i="1" s="1"/>
  <c r="AR36" i="1" s="1"/>
  <c r="CW45" i="1"/>
  <c r="AS45" i="1" s="1"/>
  <c r="P40" i="1"/>
  <c r="AB40" i="1"/>
  <c r="V38" i="1"/>
  <c r="X38" i="1" s="1"/>
  <c r="AI38" i="1"/>
  <c r="EP42" i="1"/>
  <c r="EL42" i="1"/>
  <c r="EQ42" i="1"/>
  <c r="EN35" i="1"/>
  <c r="CN35" i="1"/>
  <c r="AR35" i="1" s="1"/>
  <c r="AI39" i="1"/>
  <c r="AM42" i="1"/>
  <c r="CF30" i="1"/>
  <c r="CN30" i="1" s="1"/>
  <c r="AR30" i="1" s="1"/>
  <c r="GA37" i="1"/>
  <c r="EL28" i="1"/>
  <c r="EJ25" i="1"/>
  <c r="R23" i="1"/>
  <c r="AH23" i="1"/>
  <c r="EM33" i="1"/>
  <c r="P37" i="1"/>
  <c r="AC37" i="1"/>
  <c r="EK30" i="1"/>
  <c r="ER30" i="1"/>
  <c r="EJ30" i="1"/>
  <c r="EO30" i="1"/>
  <c r="EN30" i="1"/>
  <c r="P19" i="1"/>
  <c r="AC19" i="1"/>
  <c r="EM27" i="1"/>
  <c r="V31" i="1"/>
  <c r="X31" i="1" s="1"/>
  <c r="AI31" i="1"/>
  <c r="ER20" i="1"/>
  <c r="EJ20" i="1"/>
  <c r="EN20" i="1"/>
  <c r="EK20" i="1"/>
  <c r="P25" i="1"/>
  <c r="AB25" i="1"/>
  <c r="EJ11" i="1"/>
  <c r="FM69" i="1"/>
  <c r="AW69" i="1" s="1"/>
  <c r="AW5" i="1"/>
  <c r="ES15" i="1"/>
  <c r="EQ20" i="1"/>
  <c r="EO16" i="1"/>
  <c r="AN12" i="1"/>
  <c r="GA12" i="1"/>
  <c r="DH18" i="1"/>
  <c r="EL14" i="1"/>
  <c r="EK12" i="1"/>
  <c r="FE10" i="1"/>
  <c r="FU69" i="1"/>
  <c r="EP12" i="1"/>
  <c r="CC69" i="1"/>
  <c r="CF5" i="1"/>
  <c r="CN5" i="1" s="1"/>
  <c r="V14" i="1"/>
  <c r="X14" i="1" s="1"/>
  <c r="AI14" i="1"/>
  <c r="BT21" i="1"/>
  <c r="AL9" i="1"/>
  <c r="FY9" i="1"/>
  <c r="AM9" i="1" s="1"/>
  <c r="FA69" i="1"/>
  <c r="FO9" i="1"/>
  <c r="BS9" i="1" s="1"/>
  <c r="FK5" i="1"/>
  <c r="FK69" i="1" s="1"/>
  <c r="AL62" i="1"/>
  <c r="FY62" i="1"/>
  <c r="FO62" i="1"/>
  <c r="BS62" i="1" s="1"/>
  <c r="EL61" i="1"/>
  <c r="EK61" i="1"/>
  <c r="EQ61" i="1"/>
  <c r="EN61" i="1"/>
  <c r="EM61" i="1"/>
  <c r="R26" i="1"/>
  <c r="AH26" i="1"/>
  <c r="BT26" i="1"/>
  <c r="EJ16" i="1"/>
  <c r="CQ67" i="1"/>
  <c r="CW67" i="1" s="1"/>
  <c r="AS67" i="1" s="1"/>
  <c r="AQ67" i="1"/>
  <c r="AC68" i="1"/>
  <c r="Z64" i="1"/>
  <c r="AB61" i="1"/>
  <c r="P61" i="1"/>
  <c r="AD61" i="1"/>
  <c r="AC61" i="1"/>
  <c r="ES60" i="1"/>
  <c r="EK58" i="1"/>
  <c r="EM64" i="1"/>
  <c r="DH58" i="1"/>
  <c r="AA63" i="1"/>
  <c r="EJ57" i="1"/>
  <c r="EN58" i="1"/>
  <c r="GA56" i="1"/>
  <c r="EO57" i="1"/>
  <c r="FW54" i="1"/>
  <c r="AB50" i="1"/>
  <c r="EM54" i="1"/>
  <c r="EJ52" i="1"/>
  <c r="EL48" i="1"/>
  <c r="CQ57" i="1"/>
  <c r="CW57" i="1" s="1"/>
  <c r="AS57" i="1" s="1"/>
  <c r="EM53" i="1"/>
  <c r="ES50" i="1"/>
  <c r="AN46" i="1"/>
  <c r="GA46" i="1"/>
  <c r="FE49" i="1"/>
  <c r="EK45" i="1"/>
  <c r="AI45" i="1"/>
  <c r="V45" i="1"/>
  <c r="X45" i="1" s="1"/>
  <c r="BT41" i="1"/>
  <c r="FE44" i="1"/>
  <c r="EK42" i="1"/>
  <c r="R36" i="1"/>
  <c r="AH36" i="1"/>
  <c r="EP29" i="1"/>
  <c r="EO29" i="1"/>
  <c r="EL29" i="1"/>
  <c r="EK29" i="1"/>
  <c r="GA34" i="1"/>
  <c r="AG39" i="1"/>
  <c r="AJ39" i="1"/>
  <c r="AF39" i="1"/>
  <c r="GA33" i="1"/>
  <c r="AN33" i="1"/>
  <c r="BT29" i="1"/>
  <c r="R29" i="1"/>
  <c r="AH29" i="1"/>
  <c r="EK25" i="1"/>
  <c r="EO27" i="1"/>
  <c r="EN27" i="1"/>
  <c r="EK27" i="1"/>
  <c r="EJ27" i="1"/>
  <c r="ER27" i="1"/>
  <c r="EK28" i="1"/>
  <c r="EK17" i="1"/>
  <c r="EO17" i="1"/>
  <c r="EL17" i="1"/>
  <c r="EK32" i="1"/>
  <c r="ER29" i="1"/>
  <c r="CQ18" i="1"/>
  <c r="CW18" i="1" s="1"/>
  <c r="AS18" i="1" s="1"/>
  <c r="AQ18" i="1"/>
  <c r="EQ29" i="1"/>
  <c r="AL22" i="1"/>
  <c r="FO22" i="1"/>
  <c r="BS22" i="1" s="1"/>
  <c r="FY22" i="1"/>
  <c r="AD19" i="1"/>
  <c r="AZ69" i="1"/>
  <c r="EM20" i="1"/>
  <c r="EQ18" i="1"/>
  <c r="EM18" i="1"/>
  <c r="ER18" i="1"/>
  <c r="EJ18" i="1"/>
  <c r="EP5" i="1"/>
  <c r="EM5" i="1"/>
  <c r="EN5" i="1"/>
  <c r="EP22" i="1"/>
  <c r="DU69" i="1"/>
  <c r="ES21" i="1"/>
  <c r="EP18" i="1"/>
  <c r="EO5" i="1"/>
  <c r="AC5" i="1"/>
  <c r="P5" i="1"/>
  <c r="EL13" i="1"/>
  <c r="EP13" i="1"/>
  <c r="EM13" i="1"/>
  <c r="R18" i="1"/>
  <c r="AH18" i="1"/>
  <c r="ER14" i="1"/>
  <c r="CQ24" i="1"/>
  <c r="CW24" i="1" s="1"/>
  <c r="AS24" i="1" s="1"/>
  <c r="AQ24" i="1"/>
  <c r="CW16" i="1"/>
  <c r="AS16" i="1" s="1"/>
  <c r="AI7" i="1"/>
  <c r="V7" i="1"/>
  <c r="X7" i="1" s="1"/>
  <c r="FY13" i="1"/>
  <c r="AM13" i="1" s="1"/>
  <c r="AL13" i="1"/>
  <c r="EN12" i="1"/>
  <c r="BT9" i="1"/>
  <c r="R9" i="1"/>
  <c r="AH9" i="1"/>
  <c r="FY49" i="1"/>
  <c r="AM49" i="1" s="1"/>
  <c r="AL49" i="1"/>
  <c r="P42" i="1"/>
  <c r="AD42" i="1"/>
  <c r="CF27" i="1"/>
  <c r="CN27" i="1" s="1"/>
  <c r="AR27" i="1" s="1"/>
  <c r="AN25" i="1"/>
  <c r="GA25" i="1"/>
  <c r="BT33" i="1"/>
  <c r="R33" i="1"/>
  <c r="AH33" i="1"/>
  <c r="P66" i="1"/>
  <c r="AD66" i="1"/>
  <c r="AC66" i="1"/>
  <c r="AB66" i="1"/>
  <c r="FE67" i="1"/>
  <c r="AA65" i="1"/>
  <c r="EN64" i="1"/>
  <c r="EP67" i="1"/>
  <c r="AN63" i="1"/>
  <c r="GA63" i="1"/>
  <c r="EL63" i="1"/>
  <c r="FE61" i="1"/>
  <c r="EN67" i="1"/>
  <c r="DH54" i="1"/>
  <c r="FE54" i="1"/>
  <c r="EQ48" i="1"/>
  <c r="EN48" i="1"/>
  <c r="EM48" i="1"/>
  <c r="EJ48" i="1"/>
  <c r="ER48" i="1"/>
  <c r="ER56" i="1"/>
  <c r="CQ49" i="1"/>
  <c r="CW49" i="1" s="1"/>
  <c r="AS49" i="1" s="1"/>
  <c r="AQ49" i="1"/>
  <c r="AH54" i="1"/>
  <c r="BT54" i="1"/>
  <c r="R54" i="1"/>
  <c r="AH50" i="1"/>
  <c r="BT50" i="1"/>
  <c r="R50" i="1"/>
  <c r="EO56" i="1"/>
  <c r="EN52" i="1"/>
  <c r="EL49" i="1"/>
  <c r="EQ49" i="1"/>
  <c r="EP49" i="1"/>
  <c r="EM49" i="1"/>
  <c r="R51" i="1"/>
  <c r="AH51" i="1"/>
  <c r="AM46" i="1"/>
  <c r="FW46" i="1"/>
  <c r="EL40" i="1"/>
  <c r="ER40" i="1"/>
  <c r="EM40" i="1"/>
  <c r="R53" i="1"/>
  <c r="AH53" i="1"/>
  <c r="BT53" i="1"/>
  <c r="V49" i="1"/>
  <c r="X49" i="1" s="1"/>
  <c r="AI49" i="1"/>
  <c r="CF39" i="1"/>
  <c r="CN39" i="1" s="1"/>
  <c r="AR39" i="1" s="1"/>
  <c r="GA40" i="1"/>
  <c r="EN44" i="1"/>
  <c r="EM44" i="1"/>
  <c r="EL44" i="1"/>
  <c r="EJ44" i="1"/>
  <c r="ER44" i="1"/>
  <c r="EQ44" i="1"/>
  <c r="AC42" i="1"/>
  <c r="FE38" i="1"/>
  <c r="EL37" i="1"/>
  <c r="EQ25" i="1"/>
  <c r="EP25" i="1"/>
  <c r="EM25" i="1"/>
  <c r="EL25" i="1"/>
  <c r="Z37" i="1"/>
  <c r="AE37" i="1"/>
  <c r="EO37" i="1"/>
  <c r="FE24" i="1"/>
  <c r="DH27" i="1"/>
  <c r="CQ35" i="1"/>
  <c r="CW35" i="1" s="1"/>
  <c r="AS35" i="1" s="1"/>
  <c r="CW32" i="1"/>
  <c r="AS32" i="1" s="1"/>
  <c r="EL26" i="1"/>
  <c r="EK26" i="1"/>
  <c r="ER26" i="1"/>
  <c r="EJ26" i="1"/>
  <c r="EP26" i="1"/>
  <c r="EO26" i="1"/>
  <c r="EN31" i="1"/>
  <c r="EM31" i="1"/>
  <c r="ER31" i="1"/>
  <c r="EJ31" i="1"/>
  <c r="EQ31" i="1"/>
  <c r="EO25" i="1"/>
  <c r="EQ35" i="1"/>
  <c r="EJ29" i="1"/>
  <c r="CF16" i="1"/>
  <c r="CN16" i="1" s="1"/>
  <c r="AR16" i="1" s="1"/>
  <c r="AL31" i="1"/>
  <c r="FY31" i="1"/>
  <c r="FO31" i="1"/>
  <c r="BS31" i="1" s="1"/>
  <c r="CF11" i="1"/>
  <c r="CN11" i="1" s="1"/>
  <c r="AR11" i="1" s="1"/>
  <c r="BA69" i="1"/>
  <c r="DG69" i="1"/>
  <c r="DE70" i="1" s="1"/>
  <c r="DH5" i="1"/>
  <c r="GA28" i="1"/>
  <c r="R12" i="1"/>
  <c r="AH12" i="1"/>
  <c r="EM17" i="1"/>
  <c r="FE11" i="1"/>
  <c r="P10" i="1"/>
  <c r="AB10" i="1"/>
  <c r="FE6" i="1"/>
  <c r="EM6" i="1"/>
  <c r="EP6" i="1"/>
  <c r="EL6" i="1"/>
  <c r="EK6" i="1"/>
  <c r="EQ6" i="1"/>
  <c r="AL6" i="1"/>
  <c r="FY6" i="1"/>
  <c r="AM6" i="1" s="1"/>
  <c r="FO6" i="1"/>
  <c r="BS6" i="1" s="1"/>
  <c r="ES9" i="1"/>
  <c r="ES10" i="1"/>
  <c r="EP11" i="1"/>
  <c r="EJ7" i="1"/>
  <c r="P43" i="1"/>
  <c r="AD43" i="1"/>
  <c r="AB43" i="1"/>
  <c r="AC44" i="1"/>
  <c r="AB44" i="1"/>
  <c r="P44" i="1"/>
  <c r="AD44" i="1"/>
  <c r="FS69" i="1"/>
  <c r="AE66" i="1"/>
  <c r="AA66" i="1"/>
  <c r="FE65" i="1"/>
  <c r="EO64" i="1"/>
  <c r="EP64" i="1"/>
  <c r="BV59" i="1"/>
  <c r="BU59" i="1"/>
  <c r="EN63" i="1"/>
  <c r="AB58" i="1"/>
  <c r="P58" i="1"/>
  <c r="AD58" i="1"/>
  <c r="AC58" i="1"/>
  <c r="AA61" i="1"/>
  <c r="ES59" i="1"/>
  <c r="EP61" i="1"/>
  <c r="EK54" i="1"/>
  <c r="ER54" i="1"/>
  <c r="EN54" i="1"/>
  <c r="EO54" i="1"/>
  <c r="EK56" i="1"/>
  <c r="EJ56" i="1"/>
  <c r="BT57" i="1"/>
  <c r="R57" i="1"/>
  <c r="AH57" i="1"/>
  <c r="CQ54" i="1"/>
  <c r="CW54" i="1" s="1"/>
  <c r="AS54" i="1" s="1"/>
  <c r="DH48" i="1"/>
  <c r="EQ54" i="1"/>
  <c r="ER45" i="1"/>
  <c r="GA45" i="1"/>
  <c r="AN45" i="1"/>
  <c r="EQ58" i="1"/>
  <c r="FE42" i="1"/>
  <c r="BT67" i="1"/>
  <c r="Z53" i="1"/>
  <c r="EO47" i="1"/>
  <c r="EJ47" i="1"/>
  <c r="ER47" i="1"/>
  <c r="BV41" i="1"/>
  <c r="BU41" i="1"/>
  <c r="EK37" i="1"/>
  <c r="FY35" i="1"/>
  <c r="AM35" i="1" s="1"/>
  <c r="FO35" i="1"/>
  <c r="BS35" i="1" s="1"/>
  <c r="AL35" i="1"/>
  <c r="CF28" i="1"/>
  <c r="CN28" i="1" s="1"/>
  <c r="AR28" i="1" s="1"/>
  <c r="AI35" i="1"/>
  <c r="V35" i="1"/>
  <c r="X35" i="1" s="1"/>
  <c r="AI30" i="1"/>
  <c r="V30" i="1"/>
  <c r="X30" i="1" s="1"/>
  <c r="R24" i="1"/>
  <c r="AH24" i="1"/>
  <c r="EN24" i="1"/>
  <c r="EM24" i="1"/>
  <c r="EL24" i="1"/>
  <c r="ER24" i="1"/>
  <c r="EJ24" i="1"/>
  <c r="EQ24" i="1"/>
  <c r="CQ31" i="1"/>
  <c r="CW31" i="1" s="1"/>
  <c r="AS31" i="1" s="1"/>
  <c r="AQ31" i="1"/>
  <c r="FE14" i="1"/>
  <c r="AE16" i="1"/>
  <c r="FE13" i="1"/>
  <c r="V17" i="1"/>
  <c r="X17" i="1" s="1"/>
  <c r="AI17" i="1"/>
  <c r="ES23" i="1"/>
  <c r="CF7" i="1"/>
  <c r="CN7" i="1" s="1"/>
  <c r="AR7" i="1" s="1"/>
  <c r="V20" i="1"/>
  <c r="X20" i="1" s="1"/>
  <c r="AI20" i="1"/>
  <c r="AQ9" i="1"/>
  <c r="CQ9" i="1"/>
  <c r="CW9" i="1" s="1"/>
  <c r="AS9" i="1" s="1"/>
  <c r="AN17" i="1"/>
  <c r="GA17" i="1"/>
  <c r="CF12" i="1"/>
  <c r="CN12" i="1" s="1"/>
  <c r="AR12" i="1" s="1"/>
  <c r="EO14" i="1"/>
  <c r="EK14" i="1"/>
  <c r="EP14" i="1"/>
  <c r="GC69" i="1"/>
  <c r="AN69" i="1" s="1"/>
  <c r="AN5" i="1"/>
  <c r="CB69" i="1"/>
  <c r="AI11" i="1"/>
  <c r="V11" i="1"/>
  <c r="X11" i="1" s="1"/>
  <c r="R8" i="1"/>
  <c r="AH8" i="1"/>
  <c r="ES8" i="1"/>
  <c r="Z7" i="1"/>
  <c r="AL8" i="1"/>
  <c r="FY8" i="1"/>
  <c r="FO8" i="1"/>
  <c r="BS8" i="1" s="1"/>
  <c r="EL65" i="1"/>
  <c r="EQ65" i="1"/>
  <c r="EP65" i="1"/>
  <c r="CQ62" i="1"/>
  <c r="CW62" i="1" s="1"/>
  <c r="AS62" i="1" s="1"/>
  <c r="EK53" i="1"/>
  <c r="EP53" i="1"/>
  <c r="EL53" i="1"/>
  <c r="EQ53" i="1"/>
  <c r="AQ39" i="1"/>
  <c r="CQ39" i="1"/>
  <c r="CW39" i="1" s="1"/>
  <c r="AS39" i="1" s="1"/>
  <c r="CF37" i="1"/>
  <c r="CN37" i="1" s="1"/>
  <c r="AR37" i="1" s="1"/>
  <c r="AL29" i="1"/>
  <c r="FO29" i="1"/>
  <c r="BS29" i="1" s="1"/>
  <c r="FY29" i="1"/>
  <c r="I69" i="1"/>
  <c r="ER66" i="1"/>
  <c r="EJ66" i="1"/>
  <c r="EO66" i="1"/>
  <c r="EN66" i="1"/>
  <c r="ER65" i="1"/>
  <c r="CF64" i="1"/>
  <c r="CN64" i="1" s="1"/>
  <c r="AR64" i="1" s="1"/>
  <c r="EL66" i="1"/>
  <c r="EO65" i="1"/>
  <c r="EM62" i="1"/>
  <c r="AB65" i="1"/>
  <c r="P59" i="1"/>
  <c r="AC59" i="1"/>
  <c r="AB59" i="1"/>
  <c r="EP62" i="1"/>
  <c r="EQ66" i="1"/>
  <c r="EO61" i="1"/>
  <c r="EO58" i="1"/>
  <c r="FE56" i="1"/>
  <c r="DH55" i="1"/>
  <c r="EO53" i="1"/>
  <c r="V62" i="1"/>
  <c r="X62" i="1" s="1"/>
  <c r="AI62" i="1"/>
  <c r="AA54" i="1"/>
  <c r="AE54" i="1"/>
  <c r="BT63" i="1"/>
  <c r="R63" i="1"/>
  <c r="AH63" i="1"/>
  <c r="EQ55" i="1"/>
  <c r="EN55" i="1"/>
  <c r="ER55" i="1"/>
  <c r="EJ55" i="1"/>
  <c r="AE50" i="1"/>
  <c r="ER53" i="1"/>
  <c r="EK48" i="1"/>
  <c r="FO49" i="1"/>
  <c r="BS49" i="1" s="1"/>
  <c r="EN49" i="1"/>
  <c r="AB48" i="1"/>
  <c r="EL51" i="1"/>
  <c r="EN53" i="1"/>
  <c r="EJ45" i="1"/>
  <c r="FE45" i="1"/>
  <c r="AL45" i="1"/>
  <c r="FY45" i="1"/>
  <c r="AM45" i="1" s="1"/>
  <c r="AB53" i="1"/>
  <c r="AA47" i="1"/>
  <c r="EK47" i="1"/>
  <c r="EN39" i="1"/>
  <c r="EM39" i="1"/>
  <c r="ER39" i="1"/>
  <c r="EJ39" i="1"/>
  <c r="EO39" i="1"/>
  <c r="DH40" i="1"/>
  <c r="P47" i="1"/>
  <c r="AD47" i="1"/>
  <c r="AB47" i="1"/>
  <c r="AC47" i="1"/>
  <c r="EP39" i="1"/>
  <c r="EP43" i="1"/>
  <c r="EM47" i="1"/>
  <c r="EQ33" i="1"/>
  <c r="EP33" i="1"/>
  <c r="EO33" i="1"/>
  <c r="EN33" i="1"/>
  <c r="EL33" i="1"/>
  <c r="EK33" i="1"/>
  <c r="ER38" i="1"/>
  <c r="EP38" i="1"/>
  <c r="EL38" i="1"/>
  <c r="EK38" i="1"/>
  <c r="CQ38" i="1"/>
  <c r="CW38" i="1" s="1"/>
  <c r="AS38" i="1" s="1"/>
  <c r="EQ38" i="1"/>
  <c r="FE31" i="1"/>
  <c r="P28" i="1"/>
  <c r="AD28" i="1"/>
  <c r="AC28" i="1"/>
  <c r="ER34" i="1"/>
  <c r="EJ34" i="1"/>
  <c r="EN34" i="1"/>
  <c r="EK34" i="1"/>
  <c r="EQ27" i="1"/>
  <c r="EK24" i="1"/>
  <c r="EL31" i="1"/>
  <c r="CF15" i="1"/>
  <c r="CN15" i="1" s="1"/>
  <c r="AR15" i="1" s="1"/>
  <c r="CF33" i="1"/>
  <c r="CN33" i="1" s="1"/>
  <c r="AR33" i="1" s="1"/>
  <c r="R27" i="1"/>
  <c r="AH27" i="1"/>
  <c r="P22" i="1"/>
  <c r="AB22" i="1"/>
  <c r="EJ33" i="1"/>
  <c r="FE28" i="1"/>
  <c r="FY17" i="1"/>
  <c r="AM17" i="1" s="1"/>
  <c r="AL17" i="1"/>
  <c r="CP69" i="1"/>
  <c r="AQ69" i="1" s="1"/>
  <c r="AQ5" i="1"/>
  <c r="CQ5" i="1"/>
  <c r="EP17" i="1"/>
  <c r="DH13" i="1"/>
  <c r="EP7" i="1"/>
  <c r="EO7" i="1"/>
  <c r="EN7" i="1"/>
  <c r="EK7" i="1"/>
  <c r="EL7" i="1"/>
  <c r="EL22" i="1"/>
  <c r="EK22" i="1"/>
  <c r="BT12" i="1"/>
  <c r="AY69" i="1"/>
  <c r="EM11" i="1"/>
  <c r="AC22" i="1"/>
  <c r="FE19" i="1"/>
  <c r="DD70" i="1"/>
  <c r="AH15" i="1"/>
  <c r="R15" i="1"/>
  <c r="FE21" i="1"/>
  <c r="GA19" i="1"/>
  <c r="EJ14" i="1"/>
  <c r="EW69" i="1"/>
  <c r="BV5" i="1"/>
  <c r="BU5" i="1"/>
  <c r="AE7" i="1"/>
  <c r="CF43" i="1"/>
  <c r="CN43" i="1" s="1"/>
  <c r="AR43" i="1" s="1"/>
  <c r="DH39" i="1"/>
  <c r="FD69" i="1"/>
  <c r="EK67" i="1"/>
  <c r="FY65" i="1"/>
  <c r="FO65" i="1"/>
  <c r="BS65" i="1" s="1"/>
  <c r="AL65" i="1"/>
  <c r="CF59" i="1"/>
  <c r="CN59" i="1" s="1"/>
  <c r="AR59" i="1" s="1"/>
  <c r="AI64" i="1"/>
  <c r="V64" i="1"/>
  <c r="X64" i="1" s="1"/>
  <c r="CF63" i="1"/>
  <c r="CN63" i="1" s="1"/>
  <c r="AR63" i="1" s="1"/>
  <c r="FE57" i="1"/>
  <c r="EN65" i="1"/>
  <c r="EN56" i="1"/>
  <c r="FE52" i="1"/>
  <c r="CQ48" i="1"/>
  <c r="CW48" i="1" s="1"/>
  <c r="AS48" i="1" s="1"/>
  <c r="AQ48" i="1"/>
  <c r="FW51" i="1"/>
  <c r="AM51" i="1"/>
  <c r="BV49" i="1"/>
  <c r="BU49" i="1"/>
  <c r="EQ45" i="1"/>
  <c r="AL57" i="1"/>
  <c r="FY57" i="1"/>
  <c r="FO57" i="1"/>
  <c r="BS57" i="1" s="1"/>
  <c r="EL46" i="1"/>
  <c r="AL67" i="1"/>
  <c r="FY67" i="1"/>
  <c r="AM44" i="1"/>
  <c r="FE41" i="1"/>
  <c r="FE39" i="1"/>
  <c r="Z47" i="1"/>
  <c r="AM40" i="1"/>
  <c r="EQ32" i="1"/>
  <c r="EM32" i="1"/>
  <c r="EL32" i="1"/>
  <c r="ES41" i="1"/>
  <c r="ER28" i="1"/>
  <c r="EJ28" i="1"/>
  <c r="EQ28" i="1"/>
  <c r="EN28" i="1"/>
  <c r="EM28" i="1"/>
  <c r="AN32" i="1"/>
  <c r="GA32" i="1"/>
  <c r="FE34" i="1"/>
  <c r="CF23" i="1"/>
  <c r="CN23" i="1" s="1"/>
  <c r="AR23" i="1" s="1"/>
  <c r="FY24" i="1"/>
  <c r="AM24" i="1" s="1"/>
  <c r="AL24" i="1"/>
  <c r="FE26" i="1"/>
  <c r="R34" i="1"/>
  <c r="AH34" i="1"/>
  <c r="AL26" i="1"/>
  <c r="FY26" i="1"/>
  <c r="AM26" i="1" s="1"/>
  <c r="FE33" i="1"/>
  <c r="Z28" i="1"/>
  <c r="AE28" i="1"/>
  <c r="AL20" i="1"/>
  <c r="FO20" i="1"/>
  <c r="BS20" i="1" s="1"/>
  <c r="FY20" i="1"/>
  <c r="EO28" i="1"/>
  <c r="EO24" i="1"/>
  <c r="ER16" i="1"/>
  <c r="EO32" i="1"/>
  <c r="EK16" i="1"/>
  <c r="AC13" i="1"/>
  <c r="AB13" i="1"/>
  <c r="P13" i="1"/>
  <c r="CT69" i="1"/>
  <c r="CF18" i="1"/>
  <c r="CN18" i="1" s="1"/>
  <c r="AR18" i="1" s="1"/>
  <c r="DC70" i="1"/>
  <c r="EJ17" i="1"/>
  <c r="EO34" i="1"/>
  <c r="BV19" i="1"/>
  <c r="BU19" i="1"/>
  <c r="EL16" i="1"/>
  <c r="CQ15" i="1"/>
  <c r="CW15" i="1" s="1"/>
  <c r="AS15" i="1" s="1"/>
  <c r="V6" i="1"/>
  <c r="X6" i="1" s="1"/>
  <c r="AI6" i="1"/>
  <c r="CQ10" i="1"/>
  <c r="CW10" i="1" s="1"/>
  <c r="AS10" i="1" s="1"/>
  <c r="BW26" i="1" l="1"/>
  <c r="BX26" i="1" s="1"/>
  <c r="FH26" i="1"/>
  <c r="FG26" i="1"/>
  <c r="FI26" i="1" s="1"/>
  <c r="BW38" i="1"/>
  <c r="BX38" i="1" s="1"/>
  <c r="FH38" i="1"/>
  <c r="FG38" i="1"/>
  <c r="FI38" i="1" s="1"/>
  <c r="BW67" i="1"/>
  <c r="BX67" i="1" s="1"/>
  <c r="FG67" i="1"/>
  <c r="FI67" i="1" s="1"/>
  <c r="FH67" i="1"/>
  <c r="BW49" i="1"/>
  <c r="BX49" i="1" s="1"/>
  <c r="FG49" i="1"/>
  <c r="FH49" i="1"/>
  <c r="BW10" i="1"/>
  <c r="BX10" i="1" s="1"/>
  <c r="FH10" i="1"/>
  <c r="FG10" i="1"/>
  <c r="FI10" i="1" s="1"/>
  <c r="BW12" i="1"/>
  <c r="BX12" i="1" s="1"/>
  <c r="FH12" i="1"/>
  <c r="FG12" i="1"/>
  <c r="FI12" i="1" s="1"/>
  <c r="BW9" i="1"/>
  <c r="BX9" i="1" s="1"/>
  <c r="FG9" i="1"/>
  <c r="FI9" i="1" s="1"/>
  <c r="FH9" i="1"/>
  <c r="BW57" i="1"/>
  <c r="BX57" i="1" s="1"/>
  <c r="FG57" i="1"/>
  <c r="FH57" i="1"/>
  <c r="BW13" i="1"/>
  <c r="BX13" i="1" s="1"/>
  <c r="FG13" i="1"/>
  <c r="FH13" i="1"/>
  <c r="BW11" i="1"/>
  <c r="BX11" i="1" s="1"/>
  <c r="FG11" i="1"/>
  <c r="FH11" i="1"/>
  <c r="BW61" i="1"/>
  <c r="BX61" i="1" s="1"/>
  <c r="FG61" i="1"/>
  <c r="FI61" i="1" s="1"/>
  <c r="FH61" i="1"/>
  <c r="BW60" i="1"/>
  <c r="BX60" i="1" s="1"/>
  <c r="FH60" i="1"/>
  <c r="FG60" i="1"/>
  <c r="FI60" i="1" s="1"/>
  <c r="BW6" i="1"/>
  <c r="BX6" i="1" s="1"/>
  <c r="FH6" i="1"/>
  <c r="FG6" i="1"/>
  <c r="FI6" i="1" s="1"/>
  <c r="BW54" i="1"/>
  <c r="BX54" i="1" s="1"/>
  <c r="FH54" i="1"/>
  <c r="FG54" i="1"/>
  <c r="FI54" i="1" s="1"/>
  <c r="BW64" i="1"/>
  <c r="BX64" i="1" s="1"/>
  <c r="FH64" i="1"/>
  <c r="FG64" i="1"/>
  <c r="BW63" i="1"/>
  <c r="BX63" i="1" s="1"/>
  <c r="FG63" i="1"/>
  <c r="FH63" i="1"/>
  <c r="FI51" i="1"/>
  <c r="FI59" i="1"/>
  <c r="BW34" i="1"/>
  <c r="BX34" i="1" s="1"/>
  <c r="FH34" i="1"/>
  <c r="FG34" i="1"/>
  <c r="BW31" i="1"/>
  <c r="BX31" i="1" s="1"/>
  <c r="FG31" i="1"/>
  <c r="FH31" i="1"/>
  <c r="BW37" i="1"/>
  <c r="BX37" i="1" s="1"/>
  <c r="FG37" i="1"/>
  <c r="FH37" i="1"/>
  <c r="FI25" i="1"/>
  <c r="FI53" i="1"/>
  <c r="FI17" i="1"/>
  <c r="FI27" i="1"/>
  <c r="BW33" i="1"/>
  <c r="BX33" i="1" s="1"/>
  <c r="FG33" i="1"/>
  <c r="FH33" i="1"/>
  <c r="BW39" i="1"/>
  <c r="BX39" i="1" s="1"/>
  <c r="FG39" i="1"/>
  <c r="FI39" i="1" s="1"/>
  <c r="FH39" i="1"/>
  <c r="BW52" i="1"/>
  <c r="BX52" i="1" s="1"/>
  <c r="FH52" i="1"/>
  <c r="FG52" i="1"/>
  <c r="FI52" i="1" s="1"/>
  <c r="BW28" i="1"/>
  <c r="BX28" i="1" s="1"/>
  <c r="FH28" i="1"/>
  <c r="FG28" i="1"/>
  <c r="FI28" i="1" s="1"/>
  <c r="BW56" i="1"/>
  <c r="BX56" i="1" s="1"/>
  <c r="FH56" i="1"/>
  <c r="FG56" i="1"/>
  <c r="FI56" i="1" s="1"/>
  <c r="BW42" i="1"/>
  <c r="BX42" i="1" s="1"/>
  <c r="FH42" i="1"/>
  <c r="FG42" i="1"/>
  <c r="FW13" i="1"/>
  <c r="BW41" i="1"/>
  <c r="BX41" i="1" s="1"/>
  <c r="FG41" i="1"/>
  <c r="FI41" i="1" s="1"/>
  <c r="FH41" i="1"/>
  <c r="BW21" i="1"/>
  <c r="BX21" i="1" s="1"/>
  <c r="FG21" i="1"/>
  <c r="FH21" i="1"/>
  <c r="BW19" i="1"/>
  <c r="BX19" i="1" s="1"/>
  <c r="FG19" i="1"/>
  <c r="FH19" i="1"/>
  <c r="BW45" i="1"/>
  <c r="BX45" i="1" s="1"/>
  <c r="FG45" i="1"/>
  <c r="FH45" i="1"/>
  <c r="BW14" i="1"/>
  <c r="BX14" i="1" s="1"/>
  <c r="FH14" i="1"/>
  <c r="FG14" i="1"/>
  <c r="BW65" i="1"/>
  <c r="BX65" i="1" s="1"/>
  <c r="FG65" i="1"/>
  <c r="FH65" i="1"/>
  <c r="BW24" i="1"/>
  <c r="BX24" i="1" s="1"/>
  <c r="FH24" i="1"/>
  <c r="FG24" i="1"/>
  <c r="FI24" i="1" s="1"/>
  <c r="BW44" i="1"/>
  <c r="BX44" i="1" s="1"/>
  <c r="FH44" i="1"/>
  <c r="FG44" i="1"/>
  <c r="FI44" i="1" s="1"/>
  <c r="ES42" i="1"/>
  <c r="BW66" i="1"/>
  <c r="BX66" i="1" s="1"/>
  <c r="FH66" i="1"/>
  <c r="FG66" i="1"/>
  <c r="FI66" i="1" s="1"/>
  <c r="FI8" i="1"/>
  <c r="FI43" i="1"/>
  <c r="FI22" i="1"/>
  <c r="FI50" i="1"/>
  <c r="FI35" i="1"/>
  <c r="FW45" i="1"/>
  <c r="AD69" i="1"/>
  <c r="AB69" i="1"/>
  <c r="FW10" i="1"/>
  <c r="AC69" i="1"/>
  <c r="ES18" i="1"/>
  <c r="ES13" i="1"/>
  <c r="DF70" i="1"/>
  <c r="FW50" i="1"/>
  <c r="ES49" i="1"/>
  <c r="FW35" i="1"/>
  <c r="ES29" i="1"/>
  <c r="ES22" i="1"/>
  <c r="FW24" i="1"/>
  <c r="ES45" i="1"/>
  <c r="ES65" i="1"/>
  <c r="ES54" i="1"/>
  <c r="ES5" i="1"/>
  <c r="ES52" i="1"/>
  <c r="ES53" i="1"/>
  <c r="ES55" i="1"/>
  <c r="ES68" i="1"/>
  <c r="ES35" i="1"/>
  <c r="ES44" i="1"/>
  <c r="ES40" i="1"/>
  <c r="ES61" i="1"/>
  <c r="ES38" i="1"/>
  <c r="ES6" i="1"/>
  <c r="FW49" i="1"/>
  <c r="GA69" i="1"/>
  <c r="BT42" i="1"/>
  <c r="R42" i="1"/>
  <c r="AH42" i="1"/>
  <c r="ES25" i="1"/>
  <c r="V55" i="1"/>
  <c r="X55" i="1" s="1"/>
  <c r="AI55" i="1"/>
  <c r="R48" i="1"/>
  <c r="AH48" i="1"/>
  <c r="BT48" i="1"/>
  <c r="FY56" i="1"/>
  <c r="AL56" i="1"/>
  <c r="FO56" i="1"/>
  <c r="BS56" i="1" s="1"/>
  <c r="ES28" i="1"/>
  <c r="V15" i="1"/>
  <c r="X15" i="1" s="1"/>
  <c r="AI15" i="1"/>
  <c r="CQ69" i="1"/>
  <c r="CW5" i="1"/>
  <c r="ES33" i="1"/>
  <c r="AL15" i="1"/>
  <c r="FY15" i="1"/>
  <c r="FO15" i="1"/>
  <c r="BS15" i="1" s="1"/>
  <c r="R59" i="1"/>
  <c r="AH59" i="1"/>
  <c r="BT59" i="1"/>
  <c r="FY64" i="1"/>
  <c r="FO64" i="1"/>
  <c r="BS64" i="1" s="1"/>
  <c r="AL64" i="1"/>
  <c r="AJ11" i="1"/>
  <c r="AG11" i="1"/>
  <c r="AF11" i="1"/>
  <c r="AJ20" i="1"/>
  <c r="AG20" i="1"/>
  <c r="AF20" i="1"/>
  <c r="ES7" i="1"/>
  <c r="FO11" i="1"/>
  <c r="BS11" i="1" s="1"/>
  <c r="FY11" i="1"/>
  <c r="AL11" i="1"/>
  <c r="V54" i="1"/>
  <c r="X54" i="1" s="1"/>
  <c r="AI54" i="1"/>
  <c r="ES48" i="1"/>
  <c r="AI33" i="1"/>
  <c r="V33" i="1"/>
  <c r="X33" i="1" s="1"/>
  <c r="FW6" i="1"/>
  <c r="AM22" i="1"/>
  <c r="FW22" i="1"/>
  <c r="ES57" i="1"/>
  <c r="AL41" i="1"/>
  <c r="FY41" i="1"/>
  <c r="FO41" i="1"/>
  <c r="BS41" i="1" s="1"/>
  <c r="FY60" i="1"/>
  <c r="FO60" i="1"/>
  <c r="BS60" i="1" s="1"/>
  <c r="AL60" i="1"/>
  <c r="FY58" i="1"/>
  <c r="AL58" i="1"/>
  <c r="FO58" i="1"/>
  <c r="BS58" i="1" s="1"/>
  <c r="V67" i="1"/>
  <c r="X67" i="1" s="1"/>
  <c r="AI67" i="1"/>
  <c r="FY32" i="1"/>
  <c r="AL32" i="1"/>
  <c r="FO32" i="1"/>
  <c r="BS32" i="1" s="1"/>
  <c r="AM14" i="1"/>
  <c r="FW14" i="1"/>
  <c r="ES32" i="1"/>
  <c r="FY68" i="1"/>
  <c r="AL68" i="1"/>
  <c r="FO68" i="1"/>
  <c r="BS68" i="1" s="1"/>
  <c r="AM67" i="1"/>
  <c r="FW67" i="1"/>
  <c r="AI63" i="1"/>
  <c r="V63" i="1"/>
  <c r="X63" i="1" s="1"/>
  <c r="AJ38" i="1"/>
  <c r="AG38" i="1"/>
  <c r="AF38" i="1"/>
  <c r="FY48" i="1"/>
  <c r="AL48" i="1"/>
  <c r="FO48" i="1"/>
  <c r="BS48" i="1" s="1"/>
  <c r="ES12" i="1"/>
  <c r="FY59" i="1"/>
  <c r="AL59" i="1"/>
  <c r="FO59" i="1"/>
  <c r="BS59" i="1" s="1"/>
  <c r="AM29" i="1"/>
  <c r="FW29" i="1"/>
  <c r="AL12" i="1"/>
  <c r="FY12" i="1"/>
  <c r="FO12" i="1"/>
  <c r="BS12" i="1" s="1"/>
  <c r="ES24" i="1"/>
  <c r="V24" i="1"/>
  <c r="X24" i="1" s="1"/>
  <c r="AI24" i="1"/>
  <c r="ES47" i="1"/>
  <c r="AI12" i="1"/>
  <c r="V12" i="1"/>
  <c r="X12" i="1" s="1"/>
  <c r="FW26" i="1"/>
  <c r="AI18" i="1"/>
  <c r="V18" i="1"/>
  <c r="X18" i="1" s="1"/>
  <c r="AG45" i="1"/>
  <c r="AF45" i="1"/>
  <c r="AJ45" i="1"/>
  <c r="AJ14" i="1"/>
  <c r="AG14" i="1"/>
  <c r="AF14" i="1"/>
  <c r="R40" i="1"/>
  <c r="AH40" i="1"/>
  <c r="BT40" i="1"/>
  <c r="AI60" i="1"/>
  <c r="V60" i="1"/>
  <c r="X60" i="1" s="1"/>
  <c r="FE69" i="1"/>
  <c r="FH69" i="1" s="1"/>
  <c r="ES17" i="1"/>
  <c r="AM20" i="1"/>
  <c r="FW20" i="1"/>
  <c r="AH22" i="1"/>
  <c r="BT22" i="1"/>
  <c r="R22" i="1"/>
  <c r="ES34" i="1"/>
  <c r="ES39" i="1"/>
  <c r="AM8" i="1"/>
  <c r="FW8" i="1"/>
  <c r="CN69" i="1"/>
  <c r="AR69" i="1" s="1"/>
  <c r="AR5" i="1"/>
  <c r="FY7" i="1"/>
  <c r="FO7" i="1"/>
  <c r="BS7" i="1" s="1"/>
  <c r="AL7" i="1"/>
  <c r="AJ30" i="1"/>
  <c r="AG30" i="1"/>
  <c r="AF30" i="1"/>
  <c r="R58" i="1"/>
  <c r="AH58" i="1"/>
  <c r="BT58" i="1"/>
  <c r="R44" i="1"/>
  <c r="AH44" i="1"/>
  <c r="BT44" i="1"/>
  <c r="AG7" i="1"/>
  <c r="AF7" i="1"/>
  <c r="AJ7" i="1"/>
  <c r="ES16" i="1"/>
  <c r="FQ69" i="1"/>
  <c r="AL69" i="1" s="1"/>
  <c r="FY5" i="1"/>
  <c r="FO5" i="1"/>
  <c r="AL5" i="1"/>
  <c r="R19" i="1"/>
  <c r="AH19" i="1"/>
  <c r="BT19" i="1"/>
  <c r="R37" i="1"/>
  <c r="AH37" i="1"/>
  <c r="BT37" i="1"/>
  <c r="FY52" i="1"/>
  <c r="AL52" i="1"/>
  <c r="FO52" i="1"/>
  <c r="BS52" i="1" s="1"/>
  <c r="FY61" i="1"/>
  <c r="FO61" i="1"/>
  <c r="BS61" i="1" s="1"/>
  <c r="AL61" i="1"/>
  <c r="AI21" i="1"/>
  <c r="V21" i="1"/>
  <c r="X21" i="1" s="1"/>
  <c r="R32" i="1"/>
  <c r="AH32" i="1"/>
  <c r="BT32" i="1"/>
  <c r="R69" i="1"/>
  <c r="AH69" i="1"/>
  <c r="BT69" i="1"/>
  <c r="ES63" i="1"/>
  <c r="R43" i="1"/>
  <c r="AH43" i="1"/>
  <c r="BT43" i="1"/>
  <c r="R25" i="1"/>
  <c r="AH25" i="1"/>
  <c r="BT25" i="1"/>
  <c r="AJ6" i="1"/>
  <c r="AF6" i="1"/>
  <c r="AG6" i="1"/>
  <c r="AM57" i="1"/>
  <c r="FW57" i="1"/>
  <c r="BV69" i="1"/>
  <c r="BU69" i="1"/>
  <c r="R10" i="1"/>
  <c r="BT10" i="1"/>
  <c r="AH10" i="1"/>
  <c r="AM31" i="1"/>
  <c r="FW31" i="1"/>
  <c r="ES26" i="1"/>
  <c r="AJ49" i="1"/>
  <c r="AG49" i="1"/>
  <c r="AF49" i="1"/>
  <c r="V36" i="1"/>
  <c r="X36" i="1" s="1"/>
  <c r="AI36" i="1"/>
  <c r="R61" i="1"/>
  <c r="AH61" i="1"/>
  <c r="BT61" i="1"/>
  <c r="CF69" i="1"/>
  <c r="AL30" i="1"/>
  <c r="FY30" i="1"/>
  <c r="FO30" i="1"/>
  <c r="BS30" i="1" s="1"/>
  <c r="FW17" i="1"/>
  <c r="ES37" i="1"/>
  <c r="ES51" i="1"/>
  <c r="ES64" i="1"/>
  <c r="AI8" i="1"/>
  <c r="V8" i="1"/>
  <c r="X8" i="1" s="1"/>
  <c r="V34" i="1"/>
  <c r="X34" i="1" s="1"/>
  <c r="AI34" i="1"/>
  <c r="AL23" i="1"/>
  <c r="FO23" i="1"/>
  <c r="BS23" i="1" s="1"/>
  <c r="FY23" i="1"/>
  <c r="ES14" i="1"/>
  <c r="V27" i="1"/>
  <c r="X27" i="1" s="1"/>
  <c r="AI27" i="1"/>
  <c r="AJ62" i="1"/>
  <c r="AG62" i="1"/>
  <c r="AF62" i="1"/>
  <c r="FY37" i="1"/>
  <c r="FO37" i="1"/>
  <c r="BS37" i="1" s="1"/>
  <c r="AL37" i="1"/>
  <c r="AJ35" i="1"/>
  <c r="AG35" i="1"/>
  <c r="AF35" i="1"/>
  <c r="V57" i="1"/>
  <c r="X57" i="1" s="1"/>
  <c r="AI57" i="1"/>
  <c r="ES31" i="1"/>
  <c r="ES11" i="1"/>
  <c r="ES20" i="1"/>
  <c r="AL36" i="1"/>
  <c r="FY36" i="1"/>
  <c r="FO36" i="1"/>
  <c r="BS36" i="1" s="1"/>
  <c r="ES43" i="1"/>
  <c r="R56" i="1"/>
  <c r="AH56" i="1"/>
  <c r="BT56" i="1"/>
  <c r="ES58" i="1"/>
  <c r="FW9" i="1"/>
  <c r="AM34" i="1"/>
  <c r="FW34" i="1"/>
  <c r="R65" i="1"/>
  <c r="AH65" i="1"/>
  <c r="BT65" i="1"/>
  <c r="AF46" i="1"/>
  <c r="AJ46" i="1"/>
  <c r="AG46" i="1"/>
  <c r="ES67" i="1"/>
  <c r="R13" i="1"/>
  <c r="AH13" i="1"/>
  <c r="BT13" i="1"/>
  <c r="AG64" i="1"/>
  <c r="AF64" i="1"/>
  <c r="AJ64" i="1"/>
  <c r="AL18" i="1"/>
  <c r="FY18" i="1"/>
  <c r="FO18" i="1"/>
  <c r="BS18" i="1" s="1"/>
  <c r="AM65" i="1"/>
  <c r="FW65" i="1"/>
  <c r="FY43" i="1"/>
  <c r="AL43" i="1"/>
  <c r="FO43" i="1"/>
  <c r="BS43" i="1" s="1"/>
  <c r="ES66" i="1"/>
  <c r="V51" i="1"/>
  <c r="X51" i="1" s="1"/>
  <c r="AI51" i="1"/>
  <c r="V50" i="1"/>
  <c r="X50" i="1" s="1"/>
  <c r="AI50" i="1"/>
  <c r="AL27" i="1"/>
  <c r="FY27" i="1"/>
  <c r="FO27" i="1"/>
  <c r="BS27" i="1" s="1"/>
  <c r="V9" i="1"/>
  <c r="X9" i="1" s="1"/>
  <c r="AI9" i="1"/>
  <c r="R5" i="1"/>
  <c r="AH5" i="1"/>
  <c r="BT5" i="1"/>
  <c r="V29" i="1"/>
  <c r="X29" i="1" s="1"/>
  <c r="AI29" i="1"/>
  <c r="AI26" i="1"/>
  <c r="V26" i="1"/>
  <c r="X26" i="1" s="1"/>
  <c r="R52" i="1"/>
  <c r="AH52" i="1"/>
  <c r="BT52" i="1"/>
  <c r="R68" i="1"/>
  <c r="AH68" i="1"/>
  <c r="BT68" i="1"/>
  <c r="FY21" i="1"/>
  <c r="FO21" i="1"/>
  <c r="BS21" i="1" s="1"/>
  <c r="AL21" i="1"/>
  <c r="GE69" i="1"/>
  <c r="ES46" i="1"/>
  <c r="AL53" i="1"/>
  <c r="FY53" i="1"/>
  <c r="FO53" i="1"/>
  <c r="BS53" i="1" s="1"/>
  <c r="FY47" i="1"/>
  <c r="AL47" i="1"/>
  <c r="FO47" i="1"/>
  <c r="BS47" i="1" s="1"/>
  <c r="AL55" i="1"/>
  <c r="FY55" i="1"/>
  <c r="FO55" i="1"/>
  <c r="BS55" i="1" s="1"/>
  <c r="FY39" i="1"/>
  <c r="FO39" i="1"/>
  <c r="BS39" i="1" s="1"/>
  <c r="AL39" i="1"/>
  <c r="AF31" i="1"/>
  <c r="AJ31" i="1"/>
  <c r="AG31" i="1"/>
  <c r="FY25" i="1"/>
  <c r="AL25" i="1"/>
  <c r="FO25" i="1"/>
  <c r="BS25" i="1" s="1"/>
  <c r="FY63" i="1"/>
  <c r="AL63" i="1"/>
  <c r="FO63" i="1"/>
  <c r="BS63" i="1" s="1"/>
  <c r="FY33" i="1"/>
  <c r="AL33" i="1"/>
  <c r="FO33" i="1"/>
  <c r="BS33" i="1" s="1"/>
  <c r="R28" i="1"/>
  <c r="AH28" i="1"/>
  <c r="BT28" i="1"/>
  <c r="R47" i="1"/>
  <c r="AH47" i="1"/>
  <c r="BT47" i="1"/>
  <c r="AF17" i="1"/>
  <c r="AJ17" i="1"/>
  <c r="AG17" i="1"/>
  <c r="FY28" i="1"/>
  <c r="FO28" i="1"/>
  <c r="BS28" i="1" s="1"/>
  <c r="AL28" i="1"/>
  <c r="ES56" i="1"/>
  <c r="DH69" i="1"/>
  <c r="DA70" i="1"/>
  <c r="AL16" i="1"/>
  <c r="FY16" i="1"/>
  <c r="FO16" i="1"/>
  <c r="BS16" i="1" s="1"/>
  <c r="AI53" i="1"/>
  <c r="V53" i="1"/>
  <c r="X53" i="1" s="1"/>
  <c r="AH66" i="1"/>
  <c r="BT66" i="1"/>
  <c r="R66" i="1"/>
  <c r="ES27" i="1"/>
  <c r="AM62" i="1"/>
  <c r="FW62" i="1"/>
  <c r="DB70" i="1"/>
  <c r="ES30" i="1"/>
  <c r="V23" i="1"/>
  <c r="X23" i="1" s="1"/>
  <c r="AI23" i="1"/>
  <c r="ES62" i="1"/>
  <c r="R16" i="1"/>
  <c r="AH16" i="1"/>
  <c r="BT16" i="1"/>
  <c r="FY19" i="1"/>
  <c r="AL19" i="1"/>
  <c r="FO19" i="1"/>
  <c r="BS19" i="1" s="1"/>
  <c r="V41" i="1"/>
  <c r="X41" i="1" s="1"/>
  <c r="AI41" i="1"/>
  <c r="FI65" i="1" l="1"/>
  <c r="FI31" i="1"/>
  <c r="FI57" i="1"/>
  <c r="FI49" i="1"/>
  <c r="FI19" i="1"/>
  <c r="FI37" i="1"/>
  <c r="FI13" i="1"/>
  <c r="FI21" i="1"/>
  <c r="FI63" i="1"/>
  <c r="FI14" i="1"/>
  <c r="FI45" i="1"/>
  <c r="FI42" i="1"/>
  <c r="FI33" i="1"/>
  <c r="FI34" i="1"/>
  <c r="FI64" i="1"/>
  <c r="FI11" i="1"/>
  <c r="DG70" i="1"/>
  <c r="AI56" i="1"/>
  <c r="V56" i="1"/>
  <c r="X56" i="1" s="1"/>
  <c r="AM7" i="1"/>
  <c r="FW7" i="1"/>
  <c r="AF24" i="1"/>
  <c r="AJ24" i="1"/>
  <c r="AG24" i="1"/>
  <c r="AM68" i="1"/>
  <c r="FW68" i="1"/>
  <c r="AF67" i="1"/>
  <c r="AJ67" i="1"/>
  <c r="AG67" i="1"/>
  <c r="FW41" i="1"/>
  <c r="AM41" i="1"/>
  <c r="V66" i="1"/>
  <c r="X66" i="1" s="1"/>
  <c r="AI66" i="1"/>
  <c r="D69" i="1"/>
  <c r="AE5" i="1"/>
  <c r="AA5" i="1"/>
  <c r="Z5" i="1"/>
  <c r="AG50" i="1"/>
  <c r="AJ50" i="1"/>
  <c r="AF50" i="1"/>
  <c r="AI65" i="1"/>
  <c r="V65" i="1"/>
  <c r="X65" i="1" s="1"/>
  <c r="AJ57" i="1"/>
  <c r="AG57" i="1"/>
  <c r="AF57" i="1"/>
  <c r="AG36" i="1"/>
  <c r="AF36" i="1"/>
  <c r="AJ36" i="1"/>
  <c r="AI37" i="1"/>
  <c r="V37" i="1"/>
  <c r="X37" i="1" s="1"/>
  <c r="AJ18" i="1"/>
  <c r="AG18" i="1"/>
  <c r="AF18" i="1"/>
  <c r="AI48" i="1"/>
  <c r="V48" i="1"/>
  <c r="X48" i="1" s="1"/>
  <c r="AI68" i="1"/>
  <c r="V68" i="1"/>
  <c r="X68" i="1" s="1"/>
  <c r="AJ41" i="1"/>
  <c r="AG41" i="1"/>
  <c r="AF41" i="1"/>
  <c r="AM33" i="1"/>
  <c r="FW33" i="1"/>
  <c r="AI5" i="1"/>
  <c r="V5" i="1"/>
  <c r="X5" i="1" s="1"/>
  <c r="AI13" i="1"/>
  <c r="V13" i="1"/>
  <c r="X13" i="1" s="1"/>
  <c r="AF34" i="1"/>
  <c r="AG34" i="1"/>
  <c r="AJ34" i="1"/>
  <c r="AM30" i="1"/>
  <c r="FW30" i="1"/>
  <c r="AI10" i="1"/>
  <c r="V10" i="1"/>
  <c r="X10" i="1" s="1"/>
  <c r="AI58" i="1"/>
  <c r="V58" i="1"/>
  <c r="X58" i="1" s="1"/>
  <c r="V40" i="1"/>
  <c r="X40" i="1" s="1"/>
  <c r="AI40" i="1"/>
  <c r="AM59" i="1"/>
  <c r="FW59" i="1"/>
  <c r="AJ63" i="1"/>
  <c r="AG63" i="1"/>
  <c r="AF63" i="1"/>
  <c r="AG54" i="1"/>
  <c r="AJ54" i="1"/>
  <c r="AF54" i="1"/>
  <c r="AI59" i="1"/>
  <c r="V59" i="1"/>
  <c r="X59" i="1" s="1"/>
  <c r="AG15" i="1"/>
  <c r="AF15" i="1"/>
  <c r="AJ15" i="1"/>
  <c r="AI16" i="1"/>
  <c r="V16" i="1"/>
  <c r="X16" i="1" s="1"/>
  <c r="AJ23" i="1"/>
  <c r="AF23" i="1"/>
  <c r="AG23" i="1"/>
  <c r="AI52" i="1"/>
  <c r="V52" i="1"/>
  <c r="X52" i="1" s="1"/>
  <c r="AF51" i="1"/>
  <c r="AJ51" i="1"/>
  <c r="AG51" i="1"/>
  <c r="AM18" i="1"/>
  <c r="FW18" i="1"/>
  <c r="AM36" i="1"/>
  <c r="FW36" i="1"/>
  <c r="AJ8" i="1"/>
  <c r="AG8" i="1"/>
  <c r="AF8" i="1"/>
  <c r="AI69" i="1"/>
  <c r="V69" i="1"/>
  <c r="X69" i="1" s="1"/>
  <c r="AM61" i="1"/>
  <c r="FW61" i="1"/>
  <c r="FW12" i="1"/>
  <c r="AM12" i="1"/>
  <c r="AM58" i="1"/>
  <c r="FW58" i="1"/>
  <c r="AG55" i="1"/>
  <c r="AF55" i="1"/>
  <c r="AJ55" i="1"/>
  <c r="AM25" i="1"/>
  <c r="FW25" i="1"/>
  <c r="AG53" i="1"/>
  <c r="AJ53" i="1"/>
  <c r="AF53" i="1"/>
  <c r="AI47" i="1"/>
  <c r="V47" i="1"/>
  <c r="X47" i="1" s="1"/>
  <c r="AM47" i="1"/>
  <c r="FW47" i="1"/>
  <c r="AJ26" i="1"/>
  <c r="AG26" i="1"/>
  <c r="AF26" i="1"/>
  <c r="AF9" i="1"/>
  <c r="AG9" i="1"/>
  <c r="AJ9" i="1"/>
  <c r="AG27" i="1"/>
  <c r="AF27" i="1"/>
  <c r="AJ27" i="1"/>
  <c r="AI25" i="1"/>
  <c r="V25" i="1"/>
  <c r="X25" i="1" s="1"/>
  <c r="AI19" i="1"/>
  <c r="V19" i="1"/>
  <c r="X19" i="1" s="1"/>
  <c r="AJ12" i="1"/>
  <c r="AF12" i="1"/>
  <c r="AG12" i="1"/>
  <c r="AM11" i="1"/>
  <c r="FW11" i="1"/>
  <c r="AM15" i="1"/>
  <c r="FW15" i="1"/>
  <c r="AM55" i="1"/>
  <c r="FW55" i="1"/>
  <c r="AM19" i="1"/>
  <c r="FW19" i="1"/>
  <c r="AM63" i="1"/>
  <c r="FW63" i="1"/>
  <c r="AM21" i="1"/>
  <c r="FW21" i="1"/>
  <c r="BW69" i="1"/>
  <c r="BX69" i="1" s="1"/>
  <c r="FG69" i="1"/>
  <c r="FI69" i="1" s="1"/>
  <c r="FW28" i="1"/>
  <c r="AM28" i="1"/>
  <c r="AM39" i="1"/>
  <c r="FW39" i="1"/>
  <c r="AM53" i="1"/>
  <c r="FW53" i="1"/>
  <c r="AM27" i="1"/>
  <c r="FW27" i="1"/>
  <c r="AM23" i="1"/>
  <c r="FW23" i="1"/>
  <c r="AI32" i="1"/>
  <c r="V32" i="1"/>
  <c r="X32" i="1" s="1"/>
  <c r="AM52" i="1"/>
  <c r="FW52" i="1"/>
  <c r="FO69" i="1"/>
  <c r="BS69" i="1" s="1"/>
  <c r="BS5" i="1"/>
  <c r="AJ60" i="1"/>
  <c r="AG60" i="1"/>
  <c r="AF60" i="1"/>
  <c r="AM48" i="1"/>
  <c r="FW48" i="1"/>
  <c r="AM32" i="1"/>
  <c r="FW32" i="1"/>
  <c r="AM60" i="1"/>
  <c r="FW60" i="1"/>
  <c r="AJ33" i="1"/>
  <c r="AG33" i="1"/>
  <c r="AF33" i="1"/>
  <c r="AM56" i="1"/>
  <c r="FW56" i="1"/>
  <c r="AI42" i="1"/>
  <c r="V42" i="1"/>
  <c r="X42" i="1" s="1"/>
  <c r="FW16" i="1"/>
  <c r="AM16" i="1"/>
  <c r="AI28" i="1"/>
  <c r="V28" i="1"/>
  <c r="X28" i="1" s="1"/>
  <c r="AJ29" i="1"/>
  <c r="AG29" i="1"/>
  <c r="AF29" i="1"/>
  <c r="AM43" i="1"/>
  <c r="FW43" i="1"/>
  <c r="FW37" i="1"/>
  <c r="AM37" i="1"/>
  <c r="AI61" i="1"/>
  <c r="V61" i="1"/>
  <c r="X61" i="1" s="1"/>
  <c r="AI43" i="1"/>
  <c r="V43" i="1"/>
  <c r="X43" i="1" s="1"/>
  <c r="AJ21" i="1"/>
  <c r="AG21" i="1"/>
  <c r="AF21" i="1"/>
  <c r="FY69" i="1"/>
  <c r="AM69" i="1" s="1"/>
  <c r="AM5" i="1"/>
  <c r="FW5" i="1"/>
  <c r="V44" i="1"/>
  <c r="X44" i="1" s="1"/>
  <c r="AI44" i="1"/>
  <c r="V22" i="1"/>
  <c r="X22" i="1" s="1"/>
  <c r="AI22" i="1"/>
  <c r="AM64" i="1"/>
  <c r="FW64" i="1"/>
  <c r="CW69" i="1"/>
  <c r="AS69" i="1" s="1"/>
  <c r="AS5" i="1"/>
  <c r="AJ61" i="1" l="1"/>
  <c r="AG61" i="1"/>
  <c r="AF61" i="1"/>
  <c r="AJ65" i="1"/>
  <c r="AG65" i="1"/>
  <c r="AF65" i="1"/>
  <c r="AF52" i="1"/>
  <c r="AJ52" i="1"/>
  <c r="AG52" i="1"/>
  <c r="AJ5" i="1"/>
  <c r="AG5" i="1"/>
  <c r="AF5" i="1"/>
  <c r="AG66" i="1"/>
  <c r="AF66" i="1"/>
  <c r="AJ66" i="1"/>
  <c r="FW69" i="1"/>
  <c r="AJ37" i="1"/>
  <c r="AG37" i="1"/>
  <c r="AF37" i="1"/>
  <c r="AG59" i="1"/>
  <c r="AF59" i="1"/>
  <c r="AJ59" i="1"/>
  <c r="AJ48" i="1"/>
  <c r="AF48" i="1"/>
  <c r="AG48" i="1"/>
  <c r="AG10" i="1"/>
  <c r="AF10" i="1"/>
  <c r="AJ10" i="1"/>
  <c r="AG32" i="1"/>
  <c r="AF32" i="1"/>
  <c r="AJ32" i="1"/>
  <c r="AJ22" i="1"/>
  <c r="AG22" i="1"/>
  <c r="AF22" i="1"/>
  <c r="AJ42" i="1"/>
  <c r="AG42" i="1"/>
  <c r="AF42" i="1"/>
  <c r="AF47" i="1"/>
  <c r="AJ47" i="1"/>
  <c r="AG47" i="1"/>
  <c r="AJ69" i="1"/>
  <c r="AG69" i="1"/>
  <c r="AF69" i="1"/>
  <c r="AF44" i="1"/>
  <c r="AJ44" i="1"/>
  <c r="AG44" i="1"/>
  <c r="AG25" i="1"/>
  <c r="AF25" i="1"/>
  <c r="AJ25" i="1"/>
  <c r="AF13" i="1"/>
  <c r="AJ13" i="1"/>
  <c r="AG13" i="1"/>
  <c r="AJ28" i="1"/>
  <c r="AG28" i="1"/>
  <c r="AF28" i="1"/>
  <c r="AG68" i="1"/>
  <c r="AF68" i="1"/>
  <c r="AJ68" i="1"/>
  <c r="AG43" i="1"/>
  <c r="AF43" i="1"/>
  <c r="AJ43" i="1"/>
  <c r="AJ19" i="1"/>
  <c r="AG19" i="1"/>
  <c r="AF19" i="1"/>
  <c r="AJ16" i="1"/>
  <c r="AG16" i="1"/>
  <c r="AF16" i="1"/>
  <c r="AG40" i="1"/>
  <c r="AF40" i="1"/>
  <c r="AJ40" i="1"/>
  <c r="AJ58" i="1"/>
  <c r="AG58" i="1"/>
  <c r="AF58" i="1"/>
  <c r="AJ56" i="1"/>
  <c r="AG56" i="1"/>
  <c r="AF56" i="1"/>
  <c r="AA69" i="1"/>
  <c r="AE69" i="1"/>
  <c r="Z69" i="1"/>
  <c r="EJ19" i="1" l="1"/>
  <c r="EK19" i="1"/>
  <c r="EL19" i="1"/>
  <c r="EM19" i="1"/>
  <c r="EN19" i="1"/>
  <c r="EO19" i="1"/>
  <c r="EP19" i="1"/>
  <c r="EQ19" i="1"/>
  <c r="ER19" i="1"/>
  <c r="EF69" i="1"/>
  <c r="EH69" i="1"/>
  <c r="EO69" i="1" s="1"/>
  <c r="EQ69" i="1" l="1"/>
  <c r="EP69" i="1"/>
  <c r="ER69" i="1"/>
  <c r="ES19" i="1"/>
  <c r="EN69" i="1"/>
  <c r="EM69" i="1"/>
  <c r="EL69" i="1"/>
  <c r="EK69" i="1"/>
  <c r="EJ69" i="1"/>
  <c r="ES69" i="1" l="1"/>
</calcChain>
</file>

<file path=xl/sharedStrings.xml><?xml version="1.0" encoding="utf-8"?>
<sst xmlns="http://schemas.openxmlformats.org/spreadsheetml/2006/main" count="366" uniqueCount="233">
  <si>
    <t>Eika banks 2Q20 figures</t>
  </si>
  <si>
    <t>Key balance sheet figures</t>
  </si>
  <si>
    <t>P&amp;L</t>
  </si>
  <si>
    <t>P&amp;L key figures</t>
  </si>
  <si>
    <t>Growth 2Q20 - 2Q19</t>
  </si>
  <si>
    <t>Liquidity</t>
  </si>
  <si>
    <t>Capital ratios</t>
  </si>
  <si>
    <t>Consolidated capital ratios*</t>
  </si>
  <si>
    <t>Pilar 2</t>
  </si>
  <si>
    <t>CET1 - margin to requirements</t>
  </si>
  <si>
    <t>core capital - margin to req.</t>
  </si>
  <si>
    <t>Capital - margin to req.</t>
  </si>
  <si>
    <t>Credit quality</t>
  </si>
  <si>
    <t>Balance sheet</t>
  </si>
  <si>
    <t>External funding (31.12.2019) - maturity within</t>
  </si>
  <si>
    <t>Additional information</t>
  </si>
  <si>
    <t>Sector breakdown loan book - 2019 numbers</t>
  </si>
  <si>
    <t>Bank</t>
  </si>
  <si>
    <t>Total assets</t>
  </si>
  <si>
    <t>Average assets</t>
  </si>
  <si>
    <t>Gross loans</t>
  </si>
  <si>
    <t>Transfer to CB</t>
  </si>
  <si>
    <t>Deposits</t>
  </si>
  <si>
    <t>Total assets incl. CB</t>
  </si>
  <si>
    <t>Total loans incl. CB</t>
  </si>
  <si>
    <t>NII</t>
  </si>
  <si>
    <t>NCI</t>
  </si>
  <si>
    <t>Other income</t>
  </si>
  <si>
    <t>Core income</t>
  </si>
  <si>
    <t>Total operating expenses</t>
  </si>
  <si>
    <t>Core earnings before impairment</t>
  </si>
  <si>
    <t>Impairment of loans</t>
  </si>
  <si>
    <t>Core earnings</t>
  </si>
  <si>
    <t>Dividends &amp; assoc. comp.</t>
  </si>
  <si>
    <t>Net finance</t>
  </si>
  <si>
    <t>One-offs</t>
  </si>
  <si>
    <t>Pre tax profit</t>
  </si>
  <si>
    <t>Taxes</t>
  </si>
  <si>
    <t>Net profit</t>
  </si>
  <si>
    <t>NII in % of average assets</t>
  </si>
  <si>
    <t>NCI in % of average assets</t>
  </si>
  <si>
    <t>C/I</t>
  </si>
  <si>
    <t>C/I adj. net finance</t>
  </si>
  <si>
    <t>C/I adj. net finance and dividends</t>
  </si>
  <si>
    <t>Costs in % of average assets</t>
  </si>
  <si>
    <t>Net profit in % of average assets</t>
  </si>
  <si>
    <t>Net profit in % of ARWA</t>
  </si>
  <si>
    <t>PPI/ARWA</t>
  </si>
  <si>
    <t>Core earnings in % ARVW</t>
  </si>
  <si>
    <t>RoE</t>
  </si>
  <si>
    <t>Growth in loans (own book)</t>
  </si>
  <si>
    <t>Growth in loans incl. CB</t>
  </si>
  <si>
    <t>Growth in deposits</t>
  </si>
  <si>
    <t>Deposit ratio</t>
  </si>
  <si>
    <t>Deposit over total funding</t>
  </si>
  <si>
    <t>(Market fund. - liquid assets)/Total assets</t>
  </si>
  <si>
    <t>Liquid assets/total assets</t>
  </si>
  <si>
    <t>LCR</t>
  </si>
  <si>
    <t>NSFR 2019</t>
  </si>
  <si>
    <t>Equity ratio</t>
  </si>
  <si>
    <t>Leverage ratio</t>
  </si>
  <si>
    <t>CET1 ratio</t>
  </si>
  <si>
    <t>Core capital ratio</t>
  </si>
  <si>
    <t>Capital ratio</t>
  </si>
  <si>
    <t>Consolidated CET1 ratio</t>
  </si>
  <si>
    <t>Cons. core capital ratio</t>
  </si>
  <si>
    <t>Consolidated capital ratio</t>
  </si>
  <si>
    <t>Pilar 2                bank level</t>
  </si>
  <si>
    <t>Pilar 2                consolidated</t>
  </si>
  <si>
    <t>Bank level margin to requirements</t>
  </si>
  <si>
    <t>Cons. level margin to requirements</t>
  </si>
  <si>
    <t>Loan loss provision ratio</t>
  </si>
  <si>
    <t>Loan loss provision/pre loss income</t>
  </si>
  <si>
    <t>Problem loans/gross loans</t>
  </si>
  <si>
    <t>Problem loans/ (Equity + LLR)</t>
  </si>
  <si>
    <t>Share of retail loans (own book)</t>
  </si>
  <si>
    <t>Share of retail loans (incl. EBK))</t>
  </si>
  <si>
    <t>Cash and deposits with CB</t>
  </si>
  <si>
    <t>Due from credit institutions</t>
  </si>
  <si>
    <t>Deposits with CB and loans to credit inst.</t>
  </si>
  <si>
    <t>Gross loans to customers</t>
  </si>
  <si>
    <t>Stage 3 (Individual impairments)</t>
  </si>
  <si>
    <t>Stage 1 &amp; 2 (Group impairments)</t>
  </si>
  <si>
    <t>Net loans to customers</t>
  </si>
  <si>
    <t>Commercial paper and bonds</t>
  </si>
  <si>
    <t>Share- holdings</t>
  </si>
  <si>
    <t>Total bonds and share- holdings</t>
  </si>
  <si>
    <t>Associated companies</t>
  </si>
  <si>
    <t>Intangible assets</t>
  </si>
  <si>
    <t>Fixed assets</t>
  </si>
  <si>
    <t>Other assets</t>
  </si>
  <si>
    <t>Due to credit institutions</t>
  </si>
  <si>
    <t>Deposits from customers</t>
  </si>
  <si>
    <t>Total deposits</t>
  </si>
  <si>
    <t>Debt securities issued</t>
  </si>
  <si>
    <t>Other debt</t>
  </si>
  <si>
    <t>Total debt</t>
  </si>
  <si>
    <t>Hybrid and subordinated capital</t>
  </si>
  <si>
    <t>Total equity</t>
  </si>
  <si>
    <t>Total debt and equity</t>
  </si>
  <si>
    <t>Liquid assets</t>
  </si>
  <si>
    <t>01.01.2021 - 31.12.2021</t>
  </si>
  <si>
    <t>01.01.2022 - 31.12.2022</t>
  </si>
  <si>
    <t>01.01.2023 - 31.12.2023</t>
  </si>
  <si>
    <t>01.01.2024 - 31.12.2024</t>
  </si>
  <si>
    <t>From 2015</t>
  </si>
  <si>
    <t>Total</t>
  </si>
  <si>
    <t>External funding in % of total assets</t>
  </si>
  <si>
    <t>Auditing firm</t>
  </si>
  <si>
    <t>Employees</t>
  </si>
  <si>
    <t>Branches</t>
  </si>
  <si>
    <t>Listed on OSE with debt inst.</t>
  </si>
  <si>
    <t>EC/stocks bank</t>
  </si>
  <si>
    <t>ECC-ratio</t>
  </si>
  <si>
    <t>CET1 capital</t>
  </si>
  <si>
    <t>Core capital</t>
  </si>
  <si>
    <t>Total capital</t>
  </si>
  <si>
    <t>Average RWA (ARWA)</t>
  </si>
  <si>
    <t>RWA 2Q19</t>
  </si>
  <si>
    <t>RWA 2Q20</t>
  </si>
  <si>
    <t>Agriculture</t>
  </si>
  <si>
    <t>Industry</t>
  </si>
  <si>
    <t>Building and construction</t>
  </si>
  <si>
    <t>Trade and hotels</t>
  </si>
  <si>
    <t>Real estate business</t>
  </si>
  <si>
    <t>Service industry</t>
  </si>
  <si>
    <t>Transport</t>
  </si>
  <si>
    <t>Other</t>
  </si>
  <si>
    <t>Retail lending</t>
  </si>
  <si>
    <t>Total lending 2019</t>
  </si>
  <si>
    <t>Total lending 2018</t>
  </si>
  <si>
    <t>NPL</t>
  </si>
  <si>
    <t>Doubtfull loans</t>
  </si>
  <si>
    <t>Problem loans</t>
  </si>
  <si>
    <t>Individual impairments</t>
  </si>
  <si>
    <t>Group impairments</t>
  </si>
  <si>
    <t>Total impairments</t>
  </si>
  <si>
    <t>Retail loans (own book)</t>
  </si>
  <si>
    <t>Corporate loans</t>
  </si>
  <si>
    <t>Gross loans (own book)</t>
  </si>
  <si>
    <t>Average Equity</t>
  </si>
  <si>
    <t>Equity 2Q19</t>
  </si>
  <si>
    <t>Equity 2Q20</t>
  </si>
  <si>
    <t>Average loans</t>
  </si>
  <si>
    <t>Gross loans 2Q19</t>
  </si>
  <si>
    <t>Gross loans 2Q20</t>
  </si>
  <si>
    <t>Transfer - average</t>
  </si>
  <si>
    <t>Transfer to CB 2Q19</t>
  </si>
  <si>
    <t>Transfer to CB 2Q20</t>
  </si>
  <si>
    <t>Average loans transferred</t>
  </si>
  <si>
    <t>Total loans incl. CB 2Q19</t>
  </si>
  <si>
    <t>Total loans incl. CB 2Q20</t>
  </si>
  <si>
    <t>Average deposits</t>
  </si>
  <si>
    <t>Deposits 2Q19</t>
  </si>
  <si>
    <t>Deposits 2Q20</t>
  </si>
  <si>
    <t>Average total assets</t>
  </si>
  <si>
    <t>Total assets 2Q19</t>
  </si>
  <si>
    <t>Total assets 2Q20</t>
  </si>
  <si>
    <t>RWA/total assets 2Q20</t>
  </si>
  <si>
    <t>Aasen Sparebank</t>
  </si>
  <si>
    <t>yes</t>
  </si>
  <si>
    <t>EC (listed)</t>
  </si>
  <si>
    <t>Andebu Sparebank</t>
  </si>
  <si>
    <t>EC</t>
  </si>
  <si>
    <t>Arendal og Omegns Sparekasse</t>
  </si>
  <si>
    <t>Askim og Spydeberg Sparebank</t>
  </si>
  <si>
    <t>Aurskog Sparebank</t>
  </si>
  <si>
    <t>Berg Sparebank</t>
  </si>
  <si>
    <t>Bien Sparebank</t>
  </si>
  <si>
    <t>Stocks</t>
  </si>
  <si>
    <t>Birkenes Sparebank</t>
  </si>
  <si>
    <t>Bjugn Sparebank</t>
  </si>
  <si>
    <t>Blaker Sparebank</t>
  </si>
  <si>
    <t>Drangedal Sparebank</t>
  </si>
  <si>
    <t>Eidsberg Sparebank</t>
  </si>
  <si>
    <t>Etnedal Sparebank</t>
  </si>
  <si>
    <t>Evje og Hornnes Sparebank</t>
  </si>
  <si>
    <t>Fornebubanken</t>
  </si>
  <si>
    <t>Gildeskål Sparebank</t>
  </si>
  <si>
    <t>Grong Sparebank</t>
  </si>
  <si>
    <t>Grue Sparebank</t>
  </si>
  <si>
    <t>Haltdalen Sparebank</t>
  </si>
  <si>
    <t>Hegra Sparebank</t>
  </si>
  <si>
    <t>Hemne Sparebank</t>
  </si>
  <si>
    <t>Hjartdal og Gransherad Sparebank</t>
  </si>
  <si>
    <t>Hjelmeland Sparebank</t>
  </si>
  <si>
    <t>Høland og Setskog Sparebank</t>
  </si>
  <si>
    <t>Hønefoss Sparebank</t>
  </si>
  <si>
    <t>Jernbanepersonalets Sparebank</t>
  </si>
  <si>
    <t>Jæren Sparebank</t>
  </si>
  <si>
    <t>Kvinesdal Sparebank</t>
  </si>
  <si>
    <t>Larvikbanken Brunlanes Sparebank</t>
  </si>
  <si>
    <t>Lillestrøm Sparebank</t>
  </si>
  <si>
    <t>Marker Sparebank</t>
  </si>
  <si>
    <t>Melhus Sparebank</t>
  </si>
  <si>
    <t>Nidaros Sparebank</t>
  </si>
  <si>
    <t>Odal Sparebank</t>
  </si>
  <si>
    <t>Ofoten Sparebank</t>
  </si>
  <si>
    <t>Oppdalsbanken</t>
  </si>
  <si>
    <t>Orkla Sparebank</t>
  </si>
  <si>
    <t>Rindal Sparebank</t>
  </si>
  <si>
    <t>Romsdalsbanken</t>
  </si>
  <si>
    <t>Rørosbanken Røros Sparebank</t>
  </si>
  <si>
    <t>Selbu Sparebank</t>
  </si>
  <si>
    <t>Skagerrak Sparebank</t>
  </si>
  <si>
    <t>Skue Sparebank</t>
  </si>
  <si>
    <t>Sogn Sparebank</t>
  </si>
  <si>
    <t>Soknedal Sparebank</t>
  </si>
  <si>
    <t>Sparebanken 68 grader Nord</t>
  </si>
  <si>
    <t>Sparebanken Din</t>
  </si>
  <si>
    <t>Sparebanken Narvik</t>
  </si>
  <si>
    <t>Stadsbygd Sparebank</t>
  </si>
  <si>
    <t>Strømmen Sparebank</t>
  </si>
  <si>
    <t>Sunndal Sparebank</t>
  </si>
  <si>
    <t>Surnadal Sparebank</t>
  </si>
  <si>
    <t>Tinn Sparebank</t>
  </si>
  <si>
    <t>Tolga-Os Sparebank</t>
  </si>
  <si>
    <t>Totens Sparebank</t>
  </si>
  <si>
    <t>Trøgstad Sparebank</t>
  </si>
  <si>
    <t>Tysnes Sparebank</t>
  </si>
  <si>
    <t>Valdres Sparebank</t>
  </si>
  <si>
    <t>Valle Sparebank</t>
  </si>
  <si>
    <t>Vekselbanken</t>
  </si>
  <si>
    <t>RSM</t>
  </si>
  <si>
    <t>Stocks listed</t>
  </si>
  <si>
    <t>Ørland Sparebank</t>
  </si>
  <si>
    <t>Ørskog Sparebank</t>
  </si>
  <si>
    <t>Østre Agder Sparebank</t>
  </si>
  <si>
    <t>Åfjord Sparebank</t>
  </si>
  <si>
    <t>Eika total</t>
  </si>
  <si>
    <t>Consolidated capital ratios* = bank + Eika Boligkreditt + Eika Gruppen</t>
  </si>
  <si>
    <t>New pilar 2 requirement</t>
  </si>
  <si>
    <t>NM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</si>
</sst>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\ %"/>
    <numFmt numFmtId="165" formatCode="_ [$€-2]\ * #,##0.00_ ;_ [$€-2]\ * \-#,##0.00_ ;_ [$€-2]\ * &quot;-&quot;??_ ;_ @_ "/>
    <numFmt numFmtId="166" formatCode="d/m/yy;@"/>
    <numFmt numFmtId="167" formatCode="#,##0.0"/>
    <numFmt numFmtId="168" formatCode="0.0"/>
    <numFmt numFmtId="169" formatCode="0.000\ %"/>
  </numFmts>
  <fonts count="9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10"/>
      <name val="Garamond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3D0CD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5" fontId="8" fillId="0" borderId="0" applyNumberFormat="0" applyFill="0" applyBorder="0" applyAlignment="0" applyProtection="0">
      <alignment vertical="top"/>
      <protection locked="0"/>
    </xf>
  </cellStyleXfs>
  <cellXfs count="118">
    <xf numFmtId="0" fontId="0" fillId="0" borderId="0" xfId="0"/>
    <xf numFmtId="0" fontId="0" fillId="2" borderId="0" xfId="0" applyFill="1"/>
    <xf numFmtId="0" fontId="2" fillId="2" borderId="0" xfId="0" applyFont="1" applyFill="1"/>
    <xf numFmtId="1" fontId="3" fillId="2" borderId="0" xfId="0" applyNumberFormat="1" applyFont="1" applyFill="1"/>
    <xf numFmtId="1" fontId="0" fillId="2" borderId="0" xfId="0" applyNumberFormat="1" applyFill="1"/>
    <xf numFmtId="0" fontId="3" fillId="2" borderId="0" xfId="0" applyFont="1" applyFill="1"/>
    <xf numFmtId="164" fontId="4" fillId="2" borderId="0" xfId="1" applyNumberFormat="1" applyFont="1" applyFill="1" applyBorder="1" applyAlignment="1">
      <alignment horizontal="right"/>
    </xf>
    <xf numFmtId="0" fontId="5" fillId="2" borderId="0" xfId="0" applyFont="1" applyFill="1"/>
    <xf numFmtId="1" fontId="4" fillId="2" borderId="0" xfId="0" applyNumberFormat="1" applyFont="1" applyFill="1"/>
    <xf numFmtId="0" fontId="4" fillId="2" borderId="0" xfId="0" applyFont="1" applyFill="1"/>
    <xf numFmtId="10" fontId="4" fillId="2" borderId="0" xfId="1" applyNumberFormat="1" applyFont="1" applyFill="1"/>
    <xf numFmtId="165" fontId="6" fillId="2" borderId="1" xfId="0" applyNumberFormat="1" applyFont="1" applyFill="1" applyBorder="1" applyAlignment="1">
      <alignment horizontal="left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 shrinkToFit="1"/>
    </xf>
    <xf numFmtId="166" fontId="4" fillId="2" borderId="2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65" fontId="4" fillId="2" borderId="9" xfId="2" applyNumberFormat="1" applyFont="1" applyFill="1" applyBorder="1" applyAlignment="1" applyProtection="1">
      <alignment horizontal="left" vertical="top"/>
    </xf>
    <xf numFmtId="3" fontId="4" fillId="2" borderId="11" xfId="1" applyNumberFormat="1" applyFont="1" applyFill="1" applyBorder="1" applyAlignment="1">
      <alignment horizontal="right"/>
    </xf>
    <xf numFmtId="3" fontId="4" fillId="2" borderId="0" xfId="1" applyNumberFormat="1" applyFont="1" applyFill="1" applyBorder="1" applyAlignment="1">
      <alignment horizontal="right"/>
    </xf>
    <xf numFmtId="3" fontId="4" fillId="2" borderId="6" xfId="1" applyNumberFormat="1" applyFont="1" applyFill="1" applyBorder="1" applyAlignment="1">
      <alignment horizontal="right"/>
    </xf>
    <xf numFmtId="167" fontId="4" fillId="2" borderId="11" xfId="1" applyNumberFormat="1" applyFont="1" applyFill="1" applyBorder="1" applyAlignment="1">
      <alignment horizontal="right"/>
    </xf>
    <xf numFmtId="167" fontId="4" fillId="2" borderId="0" xfId="1" applyNumberFormat="1" applyFont="1" applyFill="1" applyBorder="1" applyAlignment="1">
      <alignment horizontal="right"/>
    </xf>
    <xf numFmtId="167" fontId="4" fillId="3" borderId="0" xfId="1" applyNumberFormat="1" applyFont="1" applyFill="1" applyBorder="1" applyAlignment="1">
      <alignment horizontal="right"/>
    </xf>
    <xf numFmtId="167" fontId="4" fillId="3" borderId="6" xfId="1" applyNumberFormat="1" applyFont="1" applyFill="1" applyBorder="1" applyAlignment="1">
      <alignment horizontal="right"/>
    </xf>
    <xf numFmtId="10" fontId="4" fillId="2" borderId="11" xfId="1" applyNumberFormat="1" applyFont="1" applyFill="1" applyBorder="1" applyAlignment="1">
      <alignment horizontal="right"/>
    </xf>
    <xf numFmtId="10" fontId="4" fillId="2" borderId="0" xfId="1" applyNumberFormat="1" applyFont="1" applyFill="1" applyBorder="1" applyAlignment="1">
      <alignment horizontal="right"/>
    </xf>
    <xf numFmtId="164" fontId="4" fillId="2" borderId="6" xfId="1" applyNumberFormat="1" applyFont="1" applyFill="1" applyBorder="1" applyAlignment="1">
      <alignment horizontal="right"/>
    </xf>
    <xf numFmtId="164" fontId="4" fillId="2" borderId="7" xfId="1" applyNumberFormat="1" applyFont="1" applyFill="1" applyBorder="1" applyAlignment="1">
      <alignment horizontal="right"/>
    </xf>
    <xf numFmtId="164" fontId="4" fillId="2" borderId="8" xfId="1" applyNumberFormat="1" applyFont="1" applyFill="1" applyBorder="1" applyAlignment="1">
      <alignment horizontal="right"/>
    </xf>
    <xf numFmtId="164" fontId="4" fillId="2" borderId="10" xfId="1" applyNumberFormat="1" applyFont="1" applyFill="1" applyBorder="1" applyAlignment="1">
      <alignment horizontal="right"/>
    </xf>
    <xf numFmtId="9" fontId="4" fillId="2" borderId="10" xfId="1" applyFont="1" applyFill="1" applyBorder="1" applyAlignment="1">
      <alignment horizontal="right"/>
    </xf>
    <xf numFmtId="9" fontId="4" fillId="2" borderId="8" xfId="1" applyFont="1" applyFill="1" applyBorder="1" applyAlignment="1">
      <alignment horizontal="right"/>
    </xf>
    <xf numFmtId="164" fontId="4" fillId="2" borderId="11" xfId="1" applyNumberFormat="1" applyFont="1" applyFill="1" applyBorder="1" applyAlignment="1">
      <alignment horizontal="right"/>
    </xf>
    <xf numFmtId="167" fontId="4" fillId="2" borderId="7" xfId="1" applyNumberFormat="1" applyFont="1" applyFill="1" applyBorder="1" applyAlignment="1">
      <alignment horizontal="right"/>
    </xf>
    <xf numFmtId="167" fontId="4" fillId="2" borderId="8" xfId="1" applyNumberFormat="1" applyFont="1" applyFill="1" applyBorder="1" applyAlignment="1">
      <alignment horizontal="right"/>
    </xf>
    <xf numFmtId="167" fontId="4" fillId="3" borderId="10" xfId="1" applyNumberFormat="1" applyFont="1" applyFill="1" applyBorder="1" applyAlignment="1">
      <alignment horizontal="right"/>
    </xf>
    <xf numFmtId="3" fontId="4" fillId="2" borderId="10" xfId="1" applyNumberFormat="1" applyFont="1" applyFill="1" applyBorder="1" applyAlignment="1">
      <alignment horizontal="right"/>
    </xf>
    <xf numFmtId="167" fontId="4" fillId="2" borderId="10" xfId="1" applyNumberFormat="1" applyFont="1" applyFill="1" applyBorder="1" applyAlignment="1">
      <alignment horizontal="right"/>
    </xf>
    <xf numFmtId="167" fontId="4" fillId="2" borderId="9" xfId="1" applyNumberFormat="1" applyFont="1" applyFill="1" applyBorder="1" applyAlignment="1">
      <alignment horizontal="right"/>
    </xf>
    <xf numFmtId="3" fontId="4" fillId="2" borderId="7" xfId="1" applyNumberFormat="1" applyFont="1" applyFill="1" applyBorder="1" applyAlignment="1">
      <alignment horizontal="right"/>
    </xf>
    <xf numFmtId="3" fontId="4" fillId="2" borderId="8" xfId="1" applyNumberFormat="1" applyFont="1" applyFill="1" applyBorder="1" applyAlignment="1">
      <alignment horizontal="right"/>
    </xf>
    <xf numFmtId="164" fontId="4" fillId="2" borderId="9" xfId="1" applyNumberFormat="1" applyFont="1" applyFill="1" applyBorder="1" applyAlignment="1">
      <alignment horizontal="right"/>
    </xf>
    <xf numFmtId="3" fontId="4" fillId="2" borderId="7" xfId="0" applyNumberFormat="1" applyFont="1" applyFill="1" applyBorder="1" applyAlignment="1">
      <alignment horizontal="right"/>
    </xf>
    <xf numFmtId="3" fontId="4" fillId="2" borderId="0" xfId="0" applyNumberFormat="1" applyFont="1" applyFill="1" applyAlignment="1">
      <alignment horizontal="right"/>
    </xf>
    <xf numFmtId="3" fontId="4" fillId="2" borderId="8" xfId="0" applyNumberFormat="1" applyFont="1" applyFill="1" applyBorder="1" applyAlignment="1">
      <alignment horizontal="right"/>
    </xf>
    <xf numFmtId="3" fontId="4" fillId="2" borderId="7" xfId="0" applyNumberFormat="1" applyFont="1" applyFill="1" applyBorder="1" applyAlignment="1">
      <alignment horizontal="center"/>
    </xf>
    <xf numFmtId="3" fontId="4" fillId="2" borderId="0" xfId="0" applyNumberFormat="1" applyFont="1" applyFill="1" applyAlignment="1">
      <alignment horizontal="center"/>
    </xf>
    <xf numFmtId="1" fontId="4" fillId="2" borderId="0" xfId="1" applyNumberFormat="1" applyFont="1" applyFill="1" applyBorder="1" applyAlignment="1">
      <alignment horizontal="right"/>
    </xf>
    <xf numFmtId="3" fontId="4" fillId="2" borderId="9" xfId="1" applyNumberFormat="1" applyFont="1" applyFill="1" applyBorder="1" applyAlignment="1">
      <alignment horizontal="right"/>
    </xf>
    <xf numFmtId="3" fontId="4" fillId="2" borderId="11" xfId="0" applyNumberFormat="1" applyFont="1" applyFill="1" applyBorder="1" applyAlignment="1">
      <alignment horizontal="right"/>
    </xf>
    <xf numFmtId="164" fontId="4" fillId="2" borderId="9" xfId="1" applyNumberFormat="1" applyFont="1" applyFill="1" applyBorder="1"/>
    <xf numFmtId="2" fontId="0" fillId="2" borderId="0" xfId="0" applyNumberFormat="1" applyFill="1"/>
    <xf numFmtId="165" fontId="4" fillId="2" borderId="11" xfId="2" applyNumberFormat="1" applyFont="1" applyFill="1" applyBorder="1" applyAlignment="1" applyProtection="1">
      <alignment horizontal="left" vertical="top"/>
    </xf>
    <xf numFmtId="9" fontId="4" fillId="2" borderId="0" xfId="1" applyFont="1" applyFill="1" applyBorder="1" applyAlignment="1">
      <alignment horizontal="right"/>
    </xf>
    <xf numFmtId="9" fontId="4" fillId="2" borderId="6" xfId="1" applyFont="1" applyFill="1" applyBorder="1" applyAlignment="1">
      <alignment horizontal="right"/>
    </xf>
    <xf numFmtId="167" fontId="4" fillId="2" borderId="6" xfId="1" applyNumberFormat="1" applyFont="1" applyFill="1" applyBorder="1" applyAlignment="1">
      <alignment horizontal="right"/>
    </xf>
    <xf numFmtId="167" fontId="4" fillId="2" borderId="5" xfId="1" applyNumberFormat="1" applyFont="1" applyFill="1" applyBorder="1" applyAlignment="1">
      <alignment horizontal="right"/>
    </xf>
    <xf numFmtId="3" fontId="4" fillId="2" borderId="6" xfId="0" applyNumberFormat="1" applyFont="1" applyFill="1" applyBorder="1" applyAlignment="1">
      <alignment horizontal="right"/>
    </xf>
    <xf numFmtId="3" fontId="4" fillId="2" borderId="11" xfId="0" applyNumberFormat="1" applyFont="1" applyFill="1" applyBorder="1" applyAlignment="1">
      <alignment horizontal="center"/>
    </xf>
    <xf numFmtId="164" fontId="4" fillId="2" borderId="5" xfId="1" applyNumberFormat="1" applyFont="1" applyFill="1" applyBorder="1" applyAlignment="1">
      <alignment horizontal="right"/>
    </xf>
    <xf numFmtId="3" fontId="4" fillId="2" borderId="5" xfId="1" applyNumberFormat="1" applyFont="1" applyFill="1" applyBorder="1" applyAlignment="1">
      <alignment horizontal="right"/>
    </xf>
    <xf numFmtId="164" fontId="4" fillId="2" borderId="5" xfId="1" applyNumberFormat="1" applyFont="1" applyFill="1" applyBorder="1"/>
    <xf numFmtId="165" fontId="4" fillId="2" borderId="5" xfId="2" applyNumberFormat="1" applyFont="1" applyFill="1" applyBorder="1" applyAlignment="1" applyProtection="1">
      <alignment horizontal="left" vertical="top"/>
    </xf>
    <xf numFmtId="10" fontId="0" fillId="2" borderId="0" xfId="1" applyNumberFormat="1" applyFont="1" applyFill="1"/>
    <xf numFmtId="164" fontId="4" fillId="4" borderId="6" xfId="1" applyNumberFormat="1" applyFont="1" applyFill="1" applyBorder="1" applyAlignment="1">
      <alignment horizontal="right"/>
    </xf>
    <xf numFmtId="165" fontId="4" fillId="2" borderId="5" xfId="0" applyNumberFormat="1" applyFont="1" applyFill="1" applyBorder="1"/>
    <xf numFmtId="165" fontId="4" fillId="2" borderId="12" xfId="2" applyNumberFormat="1" applyFont="1" applyFill="1" applyBorder="1" applyAlignment="1" applyProtection="1">
      <alignment horizontal="left" vertical="top"/>
    </xf>
    <xf numFmtId="3" fontId="4" fillId="2" borderId="13" xfId="1" applyNumberFormat="1" applyFont="1" applyFill="1" applyBorder="1" applyAlignment="1">
      <alignment horizontal="right"/>
    </xf>
    <xf numFmtId="3" fontId="4" fillId="2" borderId="14" xfId="1" applyNumberFormat="1" applyFont="1" applyFill="1" applyBorder="1" applyAlignment="1">
      <alignment horizontal="right"/>
    </xf>
    <xf numFmtId="3" fontId="4" fillId="2" borderId="15" xfId="1" applyNumberFormat="1" applyFont="1" applyFill="1" applyBorder="1" applyAlignment="1">
      <alignment horizontal="right"/>
    </xf>
    <xf numFmtId="167" fontId="4" fillId="2" borderId="13" xfId="1" applyNumberFormat="1" applyFont="1" applyFill="1" applyBorder="1" applyAlignment="1">
      <alignment horizontal="right"/>
    </xf>
    <xf numFmtId="167" fontId="4" fillId="2" borderId="14" xfId="1" applyNumberFormat="1" applyFont="1" applyFill="1" applyBorder="1" applyAlignment="1">
      <alignment horizontal="right"/>
    </xf>
    <xf numFmtId="167" fontId="4" fillId="3" borderId="14" xfId="1" applyNumberFormat="1" applyFont="1" applyFill="1" applyBorder="1" applyAlignment="1">
      <alignment horizontal="right"/>
    </xf>
    <xf numFmtId="167" fontId="4" fillId="3" borderId="15" xfId="1" applyNumberFormat="1" applyFont="1" applyFill="1" applyBorder="1" applyAlignment="1">
      <alignment horizontal="right"/>
    </xf>
    <xf numFmtId="10" fontId="4" fillId="2" borderId="13" xfId="1" applyNumberFormat="1" applyFont="1" applyFill="1" applyBorder="1" applyAlignment="1">
      <alignment horizontal="right"/>
    </xf>
    <xf numFmtId="10" fontId="4" fillId="2" borderId="14" xfId="1" applyNumberFormat="1" applyFont="1" applyFill="1" applyBorder="1" applyAlignment="1">
      <alignment horizontal="right"/>
    </xf>
    <xf numFmtId="164" fontId="4" fillId="2" borderId="14" xfId="1" applyNumberFormat="1" applyFont="1" applyFill="1" applyBorder="1" applyAlignment="1">
      <alignment horizontal="right"/>
    </xf>
    <xf numFmtId="164" fontId="4" fillId="2" borderId="15" xfId="1" applyNumberFormat="1" applyFont="1" applyFill="1" applyBorder="1" applyAlignment="1">
      <alignment horizontal="right"/>
    </xf>
    <xf numFmtId="164" fontId="4" fillId="2" borderId="13" xfId="1" applyNumberFormat="1" applyFont="1" applyFill="1" applyBorder="1" applyAlignment="1">
      <alignment horizontal="right"/>
    </xf>
    <xf numFmtId="9" fontId="4" fillId="2" borderId="14" xfId="1" applyFont="1" applyFill="1" applyBorder="1" applyAlignment="1">
      <alignment horizontal="right"/>
    </xf>
    <xf numFmtId="9" fontId="4" fillId="2" borderId="15" xfId="1" applyFont="1" applyFill="1" applyBorder="1" applyAlignment="1">
      <alignment horizontal="right"/>
    </xf>
    <xf numFmtId="167" fontId="4" fillId="2" borderId="15" xfId="1" applyNumberFormat="1" applyFont="1" applyFill="1" applyBorder="1" applyAlignment="1">
      <alignment horizontal="right"/>
    </xf>
    <xf numFmtId="167" fontId="4" fillId="2" borderId="12" xfId="1" applyNumberFormat="1" applyFont="1" applyFill="1" applyBorder="1" applyAlignment="1">
      <alignment horizontal="right"/>
    </xf>
    <xf numFmtId="3" fontId="4" fillId="2" borderId="13" xfId="0" applyNumberFormat="1" applyFont="1" applyFill="1" applyBorder="1" applyAlignment="1">
      <alignment horizontal="right"/>
    </xf>
    <xf numFmtId="3" fontId="4" fillId="2" borderId="14" xfId="0" applyNumberFormat="1" applyFont="1" applyFill="1" applyBorder="1" applyAlignment="1">
      <alignment horizontal="right"/>
    </xf>
    <xf numFmtId="3" fontId="4" fillId="2" borderId="15" xfId="0" applyNumberFormat="1" applyFont="1" applyFill="1" applyBorder="1" applyAlignment="1">
      <alignment horizontal="right"/>
    </xf>
    <xf numFmtId="3" fontId="4" fillId="2" borderId="14" xfId="0" applyNumberFormat="1" applyFont="1" applyFill="1" applyBorder="1" applyAlignment="1">
      <alignment horizontal="center"/>
    </xf>
    <xf numFmtId="164" fontId="4" fillId="2" borderId="12" xfId="1" applyNumberFormat="1" applyFont="1" applyFill="1" applyBorder="1" applyAlignment="1">
      <alignment horizontal="right"/>
    </xf>
    <xf numFmtId="1" fontId="4" fillId="2" borderId="14" xfId="1" applyNumberFormat="1" applyFont="1" applyFill="1" applyBorder="1" applyAlignment="1">
      <alignment horizontal="right"/>
    </xf>
    <xf numFmtId="3" fontId="4" fillId="2" borderId="12" xfId="1" applyNumberFormat="1" applyFont="1" applyFill="1" applyBorder="1" applyAlignment="1">
      <alignment horizontal="right"/>
    </xf>
    <xf numFmtId="164" fontId="4" fillId="2" borderId="12" xfId="1" applyNumberFormat="1" applyFont="1" applyFill="1" applyBorder="1"/>
    <xf numFmtId="165" fontId="4" fillId="2" borderId="0" xfId="2" applyNumberFormat="1" applyFont="1" applyFill="1" applyBorder="1" applyAlignment="1" applyProtection="1">
      <alignment horizontal="left" vertical="top"/>
    </xf>
    <xf numFmtId="3" fontId="4" fillId="3" borderId="0" xfId="1" applyNumberFormat="1" applyFont="1" applyFill="1" applyBorder="1" applyAlignment="1">
      <alignment horizontal="right"/>
    </xf>
    <xf numFmtId="10" fontId="4" fillId="2" borderId="6" xfId="1" applyNumberFormat="1" applyFont="1" applyFill="1" applyBorder="1" applyAlignment="1">
      <alignment horizontal="right"/>
    </xf>
    <xf numFmtId="1" fontId="4" fillId="2" borderId="6" xfId="1" applyNumberFormat="1" applyFont="1" applyFill="1" applyBorder="1" applyAlignment="1">
      <alignment horizontal="right"/>
    </xf>
    <xf numFmtId="3" fontId="4" fillId="2" borderId="0" xfId="1" applyNumberFormat="1" applyFont="1" applyFill="1" applyBorder="1" applyAlignment="1">
      <alignment horizontal="center"/>
    </xf>
    <xf numFmtId="164" fontId="4" fillId="2" borderId="0" xfId="1" applyNumberFormat="1" applyFont="1" applyFill="1"/>
    <xf numFmtId="3" fontId="4" fillId="2" borderId="0" xfId="0" applyNumberFormat="1" applyFont="1" applyFill="1"/>
    <xf numFmtId="167" fontId="4" fillId="2" borderId="0" xfId="0" applyNumberFormat="1" applyFont="1" applyFill="1"/>
    <xf numFmtId="10" fontId="4" fillId="2" borderId="0" xfId="1" applyNumberFormat="1" applyFont="1" applyFill="1" applyBorder="1"/>
    <xf numFmtId="169" fontId="4" fillId="2" borderId="0" xfId="1" applyNumberFormat="1" applyFont="1" applyFill="1" applyBorder="1"/>
    <xf numFmtId="164" fontId="4" fillId="2" borderId="0" xfId="1" applyNumberFormat="1" applyFont="1" applyFill="1" applyBorder="1"/>
    <xf numFmtId="10" fontId="0" fillId="2" borderId="0" xfId="0" applyNumberFormat="1" applyFill="1"/>
    <xf numFmtId="0" fontId="3" fillId="2" borderId="0" xfId="0" applyFont="1" applyFill="1" applyAlignment="1">
      <alignment horizontal="right"/>
    </xf>
    <xf numFmtId="168" fontId="4" fillId="2" borderId="0" xfId="0" applyNumberFormat="1" applyFont="1" applyFill="1"/>
    <xf numFmtId="0" fontId="4" fillId="4" borderId="0" xfId="0" applyFont="1" applyFill="1" applyAlignment="1">
      <alignment horizontal="left" vertical="center"/>
    </xf>
  </cellXfs>
  <cellStyles count="3">
    <cellStyle name="Hyperkobling" xfId="2" builtinId="8"/>
    <cellStyle name="Normal" xfId="0" builtinId="0"/>
    <cellStyle name="Pros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802295\Documents\Ratingmodell%202017%2030082020%20siste%20versjo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pslag"/>
      <sheetName val="Graf IT kostnadsvekst"/>
      <sheetName val="IT-kostnader utvalgte banker"/>
      <sheetName val="Ark86"/>
      <sheetName val="Ark13"/>
      <sheetName val="KI Eika DNB Spb1"/>
      <sheetName val="PM-fond"/>
      <sheetName val="Effekt av Basel I og SMB IRB"/>
      <sheetName val="Ark108"/>
      <sheetName val="ManglerTall"/>
      <sheetName val="Vektet pilar 2 krav"/>
      <sheetName val="Graf fordelilng av pilar 2 krav"/>
      <sheetName val="Pilar 2 max - min"/>
      <sheetName val="Pilar 2"/>
      <sheetName val="Ark4"/>
      <sheetName val="Ark10"/>
      <sheetName val="Kons. oversikt"/>
      <sheetName val="Nøkkeltall XX"/>
      <sheetName val="Nøkkeltall 2006 - 2013"/>
      <sheetName val="Nøkkeltall 2013"/>
      <sheetName val="Gjennomsnittstall"/>
      <sheetName val="Kritiske nivåer"/>
      <sheetName val="Toleransegrenser"/>
      <sheetName val="Score"/>
      <sheetName val="Vekting"/>
      <sheetName val="Vektet SCORE"/>
      <sheetName val="Kvalitative tall"/>
      <sheetName val="Graf fordeling endring"/>
      <sheetName val="Graf fordeling rating 2009"/>
      <sheetName val="Rating 2013"/>
      <sheetName val="Snitt løpetid"/>
      <sheetName val="Sml provisjonsinntekter ex BK"/>
      <sheetName val="Sum provisjonsinntekter alle"/>
      <sheetName val="Diagram5"/>
      <sheetName val="Tall for provisjonsinnt alle"/>
      <sheetName val="Antall banker med FO og ans.lån"/>
      <sheetName val="Input til BOK 311213"/>
      <sheetName val="Eika tall til Moodys 2Q20"/>
      <sheetName val="Eika tall til Moodys 2019"/>
      <sheetName val="Ark135"/>
      <sheetName val="Bankeffektivitet alle"/>
      <sheetName val="Bankeffektivtet Eika"/>
      <sheetName val="Ark132"/>
      <sheetName val="Eika tall til Moodys 2Q19"/>
      <sheetName val="Eika banks to Moodys 2017"/>
      <sheetName val="Eika banks to Moodys 2Q18"/>
      <sheetName val="Output 2012"/>
      <sheetName val="Ark60"/>
      <sheetName val="Output 1H2012"/>
      <sheetName val="Output 2011"/>
      <sheetName val="Output 2010"/>
      <sheetName val="Output 2010_1"/>
      <sheetName val="Output 1H2011"/>
      <sheetName val="Endring i notch"/>
      <sheetName val="Rank kort funding alle"/>
      <sheetName val="Rank på snitt tid til forfall a"/>
      <sheetName val="Ark23"/>
      <sheetName val="Provinnt alle"/>
      <sheetName val="Ark28"/>
      <sheetName val="Output 1H10 alt"/>
      <sheetName val="Rating 2009"/>
      <sheetName val="Rating 2008"/>
      <sheetName val="Graf alle perioder"/>
      <sheetName val="RatingAllePerioder"/>
      <sheetName val="Terra vs snitt alle"/>
      <sheetName val="Sammenligning"/>
      <sheetName val="Graf likviditet"/>
      <sheetName val="Likviditet score"/>
      <sheetName val="Graf soliditet"/>
      <sheetName val="Soliditet score"/>
      <sheetName val="Graf Kredittkvalitet"/>
      <sheetName val="Kreditt score"/>
      <sheetName val="Graf Lønnsomhet"/>
      <sheetName val="Lønnsomhet score"/>
      <sheetName val="Struktur Eierskap 2009"/>
      <sheetName val="Input til BOK 2009"/>
      <sheetName val="OUTPUT 2009"/>
      <sheetName val="Tlf + Fylke"/>
      <sheetName val="Frende oversikt"/>
      <sheetName val="Graf Eika antall kunder"/>
      <sheetName val="Eika andel av årsverk"/>
      <sheetName val="Endring i antall årsverk YoY"/>
      <sheetName val="Eika banker antall årsverk"/>
      <sheetName val="Øvrige banker antall årsverk"/>
      <sheetName val="Eika banker andel av filialer"/>
      <sheetName val="Øvrige banker og antall filial"/>
      <sheetName val="Eika og antall filialer"/>
      <sheetName val="Kun Eika filial kunder mm"/>
      <sheetName val="Ark43"/>
      <sheetName val="Spb1 og filialer kunder mm"/>
      <sheetName val="AF og filialer kunder mm"/>
      <sheetName val="GRAFER TIL BOK 2005"/>
      <sheetName val="RapportHelår"/>
      <sheetName val="Output 30062010"/>
      <sheetName val="Kvartalstall"/>
      <sheetName val="Definisjoner"/>
      <sheetName val="Ark6"/>
      <sheetName val="Ratingtabell_innledning"/>
      <sheetName val="Alfabetisk Halvår"/>
      <sheetName val="Alfabetisk"/>
      <sheetName val="FVK_ink_BK Halvår"/>
      <sheetName val="FVK_ink_BK"/>
      <sheetName val="Ark50"/>
      <sheetName val="Overført til BK"/>
      <sheetName val="Overført til NK"/>
      <sheetName val="Innskuddsdekn Halvår"/>
      <sheetName val="Innskuddsdekn"/>
      <sheetName val="PM-Andel Halvår"/>
      <sheetName val="PM-Andel"/>
      <sheetName val="Andel overført til BK"/>
      <sheetName val="Andel overført til BK av PM"/>
      <sheetName val="K_I just Halvår"/>
      <sheetName val="KI år"/>
      <sheetName val="KI ex vp og utbytte + tilknytte"/>
      <sheetName val="Ark11"/>
      <sheetName val="Diagram13"/>
      <sheetName val="K_I just"/>
      <sheetName val="Ark9"/>
      <sheetName val="KI just alt"/>
      <sheetName val="Kostn i % av FVK Halvår"/>
      <sheetName val="Kostn_i_%_av_FVK"/>
      <sheetName val="Rentenetto Halvår"/>
      <sheetName val="Graf rank rentenetto"/>
      <sheetName val="Rentenetto"/>
      <sheetName val="Provisjonsinntekter"/>
      <sheetName val="Graf rank provinnt"/>
      <sheetName val="Tap_i_%_av_bruttoutlån Halvår"/>
      <sheetName val="Tap_i_%_av_bruttoutlån"/>
      <sheetName val="Egenkapitalavk Halvår"/>
      <sheetName val="Egenkapitalavk"/>
      <sheetName val="Res_i_%_av_FVK Halvår"/>
      <sheetName val="Res_i_%_av_FVK"/>
      <sheetName val="Kjernedrift Halvår"/>
      <sheetName val="Kjernedrift"/>
      <sheetName val="Kjernekapitaldekn Halvår"/>
      <sheetName val="Kjernekapitaldekn"/>
      <sheetName val="Egenkapitalandel Halvår"/>
      <sheetName val="Egenkapitalandel"/>
      <sheetName val="Kapitaldekning Halvår"/>
      <sheetName val="Kapitaldekning"/>
      <sheetName val="FVK og soliditet 2012"/>
      <sheetName val="FVK og soliditet 2011"/>
      <sheetName val="Ark2"/>
      <sheetName val="Fylker"/>
      <sheetName val="Oversikt"/>
      <sheetName val="Rating 2005"/>
      <sheetName val="Rating 2006x"/>
      <sheetName val="Sammenligning RATING 2005"/>
      <sheetName val="Terra banker A til M"/>
      <sheetName val="Terra banker M til AA"/>
      <sheetName val="Ark36"/>
      <sheetName val="De 11 bankene"/>
      <sheetName val="De 5 bankene"/>
      <sheetName val="De 6 bankene"/>
      <sheetName val="De usikre"/>
      <sheetName val="Scenariobankene"/>
      <sheetName val="Ark53"/>
      <sheetName val="Ikke fusjone"/>
      <sheetName val="Ark27"/>
      <sheetName val="Avkastning 3Q12"/>
      <sheetName val="Kun Eika 1Q13"/>
      <sheetName val="Eika 2Q13"/>
      <sheetName val="Eika 3Q13"/>
      <sheetName val="Eika 4Q13"/>
      <sheetName val="Eika 1Q14"/>
      <sheetName val="Eika 2Q14"/>
      <sheetName val="Eika 3Q14"/>
      <sheetName val="Eika 4Q14"/>
      <sheetName val="Eika 1Q15"/>
      <sheetName val="Eika 2Q15"/>
      <sheetName val="Eika 3Q15"/>
      <sheetName val="Eika 1Q16"/>
      <sheetName val="Eika 2Q16"/>
      <sheetName val="Eika 3Q16"/>
      <sheetName val="Eika 1Q17"/>
      <sheetName val="Eika 2Q17"/>
      <sheetName val="Eika 3Q17"/>
      <sheetName val="Eika 4Q17"/>
      <sheetName val="Eika 1Q18"/>
      <sheetName val="Eika 2Q18"/>
      <sheetName val="Eika 3Q18"/>
      <sheetName val="Eika 4Q18"/>
      <sheetName val="Eika 1Q19"/>
      <sheetName val="Ark98"/>
      <sheetName val="Eika 2Q19"/>
      <sheetName val="Eika 3Q19"/>
      <sheetName val="Eika 4Q19"/>
      <sheetName val="Eika 1Q20"/>
      <sheetName val="Eika 2Q20"/>
      <sheetName val="Diagram8"/>
      <sheetName val="KI nivåer 2Q18"/>
      <sheetName val="KI nivåer 1H18"/>
      <sheetName val="KI nivper YoY 2Q18"/>
      <sheetName val="Ark59"/>
      <sheetName val="Ark51"/>
      <sheetName val="DSS banker 2Q17"/>
      <sheetName val="DSS banker 2Q19"/>
      <sheetName val="DSS ex Skudnes"/>
      <sheetName val="SamSpar 2Q19"/>
      <sheetName val="Større banker 2Q17"/>
      <sheetName val="Ikke Eika 2Q16"/>
      <sheetName val="Ikke Eika 4Q15"/>
      <sheetName val="Ikke Eika 3Q15"/>
      <sheetName val="Ikke Eika 2Q15"/>
      <sheetName val="ikke Eika 1Q15"/>
      <sheetName val="Ikke Eika 4Q14"/>
      <sheetName val="Ikke Eika 3Q14"/>
      <sheetName val="Ikke Eika 2Q14"/>
      <sheetName val="Ikke Eika 1Q14"/>
      <sheetName val="Ikke Eika 2Q13"/>
      <sheetName val="Ikke Eika 3Q13"/>
      <sheetName val="Ikke Eika 4Q13"/>
      <sheetName val="Ikke Eika 1Q13"/>
      <sheetName val="Kun Terra 4Q12"/>
      <sheetName val="Ikke Terra banker 4Q12"/>
      <sheetName val="Terra Agder"/>
      <sheetName val="Terra Akershus"/>
      <sheetName val="Terra Buskerud"/>
      <sheetName val="Terra indre Østland"/>
      <sheetName val="Terra Møre"/>
      <sheetName val="Terra Nord Norge"/>
      <sheetName val="Terra Telemark"/>
      <sheetName val="Terra Trønderlag"/>
      <sheetName val="Terra Vestland"/>
      <sheetName val="Terra Østfold"/>
      <sheetName val="Terra banker &lt;1,5 mrd"/>
      <sheetName val="Terra banker 1,5 - 3 mrd"/>
      <sheetName val="Terra banker 3 til 5 mrd"/>
      <sheetName val="Terra banker &gt; 5 mrd"/>
      <sheetName val="Terra banker &gt;3 mrd"/>
      <sheetName val="Ark52"/>
      <sheetName val="KI Terra banker etter størrelse"/>
      <sheetName val="TB analyse størrelse"/>
      <sheetName val="Alle &lt; 1,5 mrd"/>
      <sheetName val="Alle 1,5 til 3 mrd"/>
      <sheetName val="Alle 3 til 5 mrd"/>
      <sheetName val="Alle 5 til 10 mrd"/>
      <sheetName val="Alle over 10 mrd"/>
      <sheetName val="Diagram36"/>
      <sheetName val="Diagram37"/>
      <sheetName val="Størrelse nøkkeltall alle"/>
      <sheetName val="Utlånsvekst e.st"/>
      <sheetName val="Økt nivå på kjernekapital e st."/>
      <sheetName val="Økt innskuddsdekn e. st."/>
      <sheetName val="Andel ekstern fin e. st"/>
      <sheetName val="Graf alle KI og størrelse"/>
      <sheetName val="KI over tid etter størrelse"/>
      <sheetName val="Rentenetto og størrelse"/>
      <sheetName val="Netto provisjon og størrelse"/>
      <sheetName val="Utlånstap og størrelse"/>
      <sheetName val="Snitt utlånstap og størrelse"/>
      <sheetName val="Kjernedrift og størrelse"/>
      <sheetName val="Snitt kjernedrift og størrelse"/>
      <sheetName val="Innskuddsdekning og størrelse"/>
      <sheetName val="Ovf BK og størrelse"/>
      <sheetName val="Utlånsvekst og størrelse"/>
      <sheetName val="Utlånsvekst over tid og størrel"/>
      <sheetName val="BM-andel og størrelse"/>
      <sheetName val="Ovf- BK av PM og størrelse"/>
      <sheetName val="Egenkapitalavkstning og størrel"/>
      <sheetName val="EKF kjernedrift og størrelse"/>
      <sheetName val="under 1,5"/>
      <sheetName val="1,5 til 3"/>
      <sheetName val="3 til 5"/>
      <sheetName val="5 til 15"/>
      <sheetName val="Ark17"/>
      <sheetName val="midt-norsk sparegruppe"/>
      <sheetName val="RN i % FVK"/>
      <sheetName val="Graf kjernedrift sml"/>
      <sheetName val="Utlånsportefølje alle"/>
      <sheetName val="Risikoklassifisering alle"/>
      <sheetName val="Total assets Eika banks"/>
      <sheetName val="Retail share Eika banks"/>
      <sheetName val="Core capital Eika banks ut"/>
      <sheetName val="Capital ratio Eika banks"/>
      <sheetName val="Equity ratio Eika banks"/>
      <sheetName val="Core in % of RWA Terra banks"/>
      <sheetName val="NII 01 - 18 Eika mt"/>
      <sheetName val="NII 01 - 18 Eika ut"/>
      <sheetName val="NCI 01 - 18 Eika mt"/>
      <sheetName val="NCI 01 - 18 Eika ut"/>
      <sheetName val="Net finance 01 - 18 Eika"/>
      <sheetName val="Costs 01 - 18 Eika"/>
      <sheetName val="Cost 01 - 18 Eika ut"/>
      <sheetName val="Loan losses Eika 01 - 18 ut"/>
      <sheetName val="Core earnings bl Eika mt"/>
      <sheetName val="Core earnings bl Eika ut"/>
      <sheetName val="Core earnings Eika 02 - 17 mt"/>
      <sheetName val="Core earnings 02 - 17 Eika ut"/>
      <sheetName val="NII QoQ Eika banks mt"/>
      <sheetName val="NII QoQ Eika ut"/>
      <sheetName val="NCI QoQ Eika banks mt"/>
      <sheetName val="NCI QoQ Eika ut"/>
      <sheetName val="Costs QoQ Eika banks mt"/>
      <sheetName val="Costs QoQ Eika ut"/>
      <sheetName val="Core earnings bl QoQ Eika mt"/>
      <sheetName val="Losses QoQ Eika banks ut"/>
      <sheetName val="Core earnings QoQ Eika banks mt"/>
      <sheetName val="Lending grow Eika 01 - 18"/>
      <sheetName val="Deposits grow Eika 01 - 18"/>
      <sheetName val="Total assets Eika 01 - 18"/>
      <sheetName val="Core in % of RWA Eika dist mt"/>
      <sheetName val="Core in % of RWA Eika dist ut"/>
      <sheetName val="NII performance ut"/>
      <sheetName val="NII performance mt"/>
      <sheetName val="Sml rentenetto"/>
      <sheetName val="NCI Performance ut"/>
      <sheetName val="Sml netto provisjonsinntekter"/>
      <sheetName val="Performance costs mt"/>
      <sheetName val="Costs performance ut"/>
      <sheetName val="Sml kostnader"/>
      <sheetName val="Performance core earnings bl mt"/>
      <sheetName val="Core earnings bl ut"/>
      <sheetName val="Performance loan losses"/>
      <sheetName val="Sml utlånstap"/>
      <sheetName val="Performance core earnings al mt"/>
      <sheetName val="Performance core earnings al ut"/>
      <sheetName val="Sml kjernedrift"/>
      <sheetName val="Deposits all"/>
      <sheetName val="Maturity profil Eika"/>
      <sheetName val="Deposit ratio Eika ut"/>
      <sheetName val="innskuddsdekning Eika no"/>
      <sheetName val="Kunder i Eika Økonomiservice"/>
      <sheetName val="Kunder i Eika Forvaltning"/>
      <sheetName val="EBK share of external funding"/>
      <sheetName val="Share of liquidity NOKm"/>
      <sheetName val="Share of liquidity in %"/>
      <sheetName val="EBK share of banks ext funding"/>
      <sheetName val="Vekst norske vs danske banker"/>
      <sheetName val="Tap norske vs danske banker"/>
      <sheetName val="BM andel Eika"/>
      <sheetName val="RK Eika no"/>
      <sheetName val="Innskuddsdekning alle banker"/>
      <sheetName val="Justert innskuddsdekning Eika"/>
      <sheetName val="Justert innskuddsdekning alle"/>
      <sheetName val="Risikoklassifisering Eika ut"/>
      <sheetName val="Rank on FVK 20 største"/>
      <sheetName val="Innskuddsdekning alle graf"/>
      <sheetName val="diverse tall"/>
      <sheetName val="Total funding incl EBK mt"/>
      <sheetName val="Total funding incl EBK ut"/>
      <sheetName val="Rank on loans transferred EBK"/>
      <sheetName val="Andel overført av PM lån"/>
      <sheetName val="Andel overført av PM 2018"/>
      <sheetName val="Andel ovf. av PM 2017"/>
      <sheetName val="Andel ovf. av PM 2016"/>
      <sheetName val="Andel ovf. av PM 2015"/>
      <sheetName val="Andel ovf av PM lån 2014"/>
      <sheetName val="Andel ovf av PM lån 2013"/>
      <sheetName val="Andel ovf av PM lån 1H13"/>
      <sheetName val="Andel ovf av PM lån 2012"/>
      <sheetName val="Andel ovf av PM lån 1H12"/>
      <sheetName val="Utlånsvekst Eika PM og BM ut"/>
      <sheetName val="Bond porfolio Eika sampel"/>
      <sheetName val="Retail vs commercial Eika"/>
      <sheetName val="Utlånsvekst alle"/>
      <sheetName val="Rentenetto Eika QoQ ut"/>
      <sheetName val="Fordeling av inntekter Eika"/>
      <sheetName val="Fordeling av provisjon Eika"/>
      <sheetName val="Fordeling av kostnader Eika"/>
      <sheetName val="Aktiver Eika"/>
      <sheetName val="Passiver Eika"/>
      <sheetName val="Rentenetto QoQ Eika"/>
      <sheetName val="RK over tid Eika banker ut"/>
      <sheetName val="Eika bond portefolio 2018"/>
      <sheetName val="Dansk tilsynsdiamant"/>
      <sheetName val="Ex funding - likviditet over FV"/>
      <sheetName val="Eika fordeling innt. PM og BM"/>
      <sheetName val="Problem lån over EK + LLR"/>
      <sheetName val="Andel av PM vekst i EBK"/>
      <sheetName val="Graf Kjernedrift i % av RVB"/>
      <sheetName val="Vekst i NCI 2017 fordelt"/>
      <sheetName val="Moodys key fig problem loans"/>
      <sheetName val="Moodys key fig CET1 ratio"/>
      <sheetName val="CET1 ratio med SADG"/>
      <sheetName val="Moodys key fig profitability"/>
      <sheetName val="Moodys key fig likviditet"/>
      <sheetName val="Moodys key fig funding"/>
      <sheetName val="Diagram6"/>
      <sheetName val="Stress kjerne Eika"/>
      <sheetName val="Stress EKF Eika"/>
      <sheetName val="Moodys 5 nøkkeltall"/>
      <sheetName val="Graf effekt av CRD IV og kons"/>
      <sheetName val="Eikas andel av kostnadene"/>
      <sheetName val="Eikas andel av kostnadsveksten"/>
      <sheetName val="Retailshare incl EBK"/>
      <sheetName val="NPL Eika ex SADG graf"/>
      <sheetName val="Problem ex SADG graf"/>
      <sheetName val="Eika og aksje eksponering"/>
      <sheetName val="Problem loans incl. EBK"/>
      <sheetName val="Liquidiity buffer uk"/>
      <sheetName val="Alle Terra banker"/>
      <sheetName val="Ark24"/>
      <sheetName val="Ikke Eika banker"/>
      <sheetName val="Graf utlånsvekst Eika alle"/>
      <sheetName val="Problemlån inkl SADG"/>
      <sheetName val="PL over EK og LLR inkl SADG"/>
      <sheetName val="LB 2023 KI på 47%"/>
      <sheetName val="Eika inkl SADG"/>
      <sheetName val="Mindre mellom store spb"/>
      <sheetName val="Graf MREL  dansk versjon"/>
      <sheetName val="MREL"/>
      <sheetName val="Graf volum med senior"/>
      <sheetName val="Volum utstedt senior gjeld"/>
      <sheetName val="Ark5"/>
      <sheetName val="Graf nedbemanning ifbm fusjoner"/>
      <sheetName val="Nedbemmaning etter fusjon"/>
      <sheetName val="Finansskatt 2017"/>
      <sheetName val="Ark64"/>
      <sheetName val="Ny finansskatt"/>
      <sheetName val="Likviditet i % av FVK Eika bank"/>
      <sheetName val="Fordeling inntekter allianseløs"/>
      <sheetName val="graf utlånsvekst banker"/>
      <sheetName val="Eika banker med EK-bevis"/>
      <sheetName val="Antall banker med EK-bevis"/>
      <sheetName val="Ark67"/>
      <sheetName val="Uavhengige banker"/>
      <sheetName val="Ark41"/>
      <sheetName val="Fordelling inntekter Spb1"/>
      <sheetName val="Sparebank1"/>
      <sheetName val="SamSpar"/>
      <sheetName val="Sum volum med FO og ansvlån"/>
      <sheetName val="Alle sparebanker"/>
      <sheetName val="Bufferlikviditet alle"/>
      <sheetName val="Graf kostnader Eika vs DSS"/>
      <sheetName val="Graf snitt lønn Eika vs DSS"/>
      <sheetName val="Graf Pensjon og sosiale i % av"/>
      <sheetName val="Graf volum per årsverk Eika DSS"/>
      <sheetName val="Graf kjernedrift Eika vs DSS"/>
      <sheetName val="Graf EKF Eika vs DSS"/>
      <sheetName val="DSS banker "/>
      <sheetName val="Frende"/>
      <sheetName val="SAMBA"/>
      <sheetName val="Østfold 2019"/>
      <sheetName val="tabell problemlån"/>
      <sheetName val="Dekket mislighold alle banker"/>
      <sheetName val="sml TG SPB1 uav"/>
      <sheetName val="Andel np"/>
      <sheetName val="sml tap på vp og utlån"/>
      <sheetName val="Sml gruppenedskrivninger"/>
      <sheetName val="sml andel personkunder"/>
      <sheetName val="Retail share sml 2018"/>
      <sheetName val="Andel av sparebankmarkedet"/>
      <sheetName val="Utlånsvekst i BM alle"/>
      <sheetName val="Utlån til BM alle"/>
      <sheetName val="Kostnadsvekst alle over år"/>
      <sheetName val="KI just for vp inkl DSS"/>
      <sheetName val="Kostandsvekst inkl DSS"/>
      <sheetName val="CI adj. net finance and div"/>
      <sheetName val="Ark21"/>
      <sheetName val="Kostandsvekst 5 år no"/>
      <sheetName val="Kostnadsvekst siste 7 år ut"/>
      <sheetName val="Kostnader i % av FVK"/>
      <sheetName val="KI ulike metoder"/>
      <sheetName val="PM andel banker no"/>
      <sheetName val="KI just for vp Eika DSS og Sams"/>
      <sheetName val="Kostnadsvekst 10 år Eika DSS og"/>
      <sheetName val="KI just for vp og utbytte E DSS"/>
      <sheetName val="Tall sml"/>
      <sheetName val="Diagram4"/>
      <sheetName val="Antall Eika banker neg res"/>
      <sheetName val="Eika banks with neg profit"/>
      <sheetName val="Res i % av FVK terra banker"/>
      <sheetName val="Rentenetto alle Eika"/>
      <sheetName val="Netto prov. alle Eika"/>
      <sheetName val="Utbytte alle Eika"/>
      <sheetName val="Vp alle Eika"/>
      <sheetName val="Andre innt. alle Eika"/>
      <sheetName val="Sum inntekter Eika"/>
      <sheetName val="Kostnader alle Eika"/>
      <sheetName val="Personalkostnader"/>
      <sheetName val="Kun lønn"/>
      <sheetName val="Kun pensjon"/>
      <sheetName val="Kun sosialekostnader"/>
      <sheetName val="Ark55"/>
      <sheetName val="Ny finansskatt Eika banker"/>
      <sheetName val="antall ansatte"/>
      <sheetName val="Antall filialer"/>
      <sheetName val="Adm.kostnader"/>
      <sheetName val="Øvrige kostnader"/>
      <sheetName val="Tap på utlån"/>
      <sheetName val="Engangsposter"/>
      <sheetName val="Kjernedrift alle Terra"/>
      <sheetName val="Eika og soliditet råtall"/>
      <sheetName val="Eika soliditet 4Q19"/>
      <sheetName val="Eika Soliditet 3Q19"/>
      <sheetName val="Eika soliditet 2Q19"/>
      <sheetName val="Eika soliditet 1Q19"/>
      <sheetName val="Eika og soliditet 4Q18"/>
      <sheetName val="Eika og soliditet 3Q18"/>
      <sheetName val="Eika og Soliditet 2Q18"/>
      <sheetName val="Eika og soliditet 1Q18"/>
      <sheetName val="Eika og soliditet 4Q17"/>
      <sheetName val="Eika og soliditet 3Q17"/>
      <sheetName val="Eika og soliditet 2Q17"/>
      <sheetName val="Eika og soliditet 1Q17"/>
      <sheetName val="Eika og soliditet 4Q16"/>
      <sheetName val="Eika og soliditet 3Q16"/>
      <sheetName val="Eika og soliditet 2Q16"/>
      <sheetName val="Eika og soliditet 1Q16"/>
      <sheetName val="Eika og soliditet 2015"/>
      <sheetName val="Eika og soliditet inkl res 3Q15"/>
      <sheetName val="Eika og soliditet 3Q15"/>
      <sheetName val="Eika og soliditet 2Q15"/>
      <sheetName val="Eika og soliditet 1Q15"/>
      <sheetName val="Eika og soliditet 4Q14"/>
      <sheetName val="Eika og soliditet 3Q14"/>
      <sheetName val="Eika og soliditet 2Q14"/>
      <sheetName val="Eika og soliditet 1Q14"/>
      <sheetName val="Eika og soliditet 2013"/>
      <sheetName val="Eika og kredittkvalitet råtall"/>
      <sheetName val="Eika og kredittkvalitet 4Q19"/>
      <sheetName val="Eika og kredittkvalitet 4Q18"/>
      <sheetName val="Eika og kredittkvalitet 4Q17"/>
      <sheetName val="Eika og kredittkvalitet 3Q17"/>
      <sheetName val="Eika og kredittkvalitet 2Q17"/>
      <sheetName val="Eika og kredittkvalitet 1Q17"/>
      <sheetName val="Eika og kredittkvalitet 4Q16"/>
      <sheetName val="Eika og kredittkvalitet 3Q16"/>
      <sheetName val="Eika og kredittkvalitet 2Q16"/>
      <sheetName val="Eika og kredittkvalitet 1Q16"/>
      <sheetName val="Eika og kredittkvalitet 4Q15"/>
      <sheetName val="Eika og kredittkvalitet 3Q15"/>
      <sheetName val="Eika og kredittkvalitet 2Q15"/>
      <sheetName val="Eika og kredittkvalitet 1Q15"/>
      <sheetName val="Eika og kredittkvalitet 4Q14"/>
      <sheetName val="Eika og kredittkvalitet 3Q14"/>
      <sheetName val="Eika og kredittkvalitet 2Q14"/>
      <sheetName val="Eika og kredittkvalitet 1Q14"/>
      <sheetName val="Eika og kredittkvalitet 2013"/>
      <sheetName val="Ark3"/>
      <sheetName val="Eika og bm vekst råtall"/>
      <sheetName val="Eika og BM-vekst 3Q17"/>
      <sheetName val="Eika og BM-vekst 2Q17"/>
      <sheetName val="Eika og BM-vekst 1Q17"/>
      <sheetName val="Eika og BM-vekst 4Q16"/>
      <sheetName val="Eika og BM-vekst 3Q16"/>
      <sheetName val="Eika og BM-vekst 2Q16"/>
      <sheetName val="Eika og BM-vekst 1Q16"/>
      <sheetName val="Eika og BM-vekst 2015"/>
      <sheetName val="Eika og BM-vekst 3Q15"/>
      <sheetName val="Eika og BM vekst 2Q15"/>
      <sheetName val="Eika og BM vekst 1Q15"/>
      <sheetName val="Eika og BM vekst 4Q14"/>
      <sheetName val="Eika og BM vekst 3Q14"/>
      <sheetName val="Eika og BM vekst 2Q14"/>
      <sheetName val="Eika og BM vekst 1Q14"/>
      <sheetName val="Eika og BM vekst 2013"/>
      <sheetName val="Eika og likviditet råtall"/>
      <sheetName val="Eika og likviditet 4Q18"/>
      <sheetName val="Ark97"/>
      <sheetName val="Eika og likviditet 3Q17"/>
      <sheetName val="Eika og likviditet 2Q17"/>
      <sheetName val="Eika og likviditet 1Q17"/>
      <sheetName val="Eika og likviditet 4Q16"/>
      <sheetName val="Eika og likviditet 3Q16"/>
      <sheetName val="Eika og likviditet 2Q16"/>
      <sheetName val="Eika og likviditet 1Q16"/>
      <sheetName val="Eika og likviditet 4Q15"/>
      <sheetName val="Eika og likviditet 3Q15"/>
      <sheetName val="Eika og likviditet 2Q15"/>
      <sheetName val="Eika og likviditet 1Q15"/>
      <sheetName val="Eika og likviditet 4Q14"/>
      <sheetName val="Eika og likviditet 3Q14"/>
      <sheetName val="Eika og likviditet 2Q14"/>
      <sheetName val="Eika og likviditet 1Q14"/>
      <sheetName val="Eika og likviditet 2013"/>
      <sheetName val="Råtall Eika og inntjening"/>
      <sheetName val="KI justert for netto finans"/>
      <sheetName val="Eika og inntjening 2Q19"/>
      <sheetName val="Ark125"/>
      <sheetName val="Eika og inntjening 4Q18"/>
      <sheetName val="Eika og inntjening 3Q18"/>
      <sheetName val="Eika og inntjening 2Q18"/>
      <sheetName val="Eika og inntjening 1Q18"/>
      <sheetName val="Eika og inntjening 4Q17"/>
      <sheetName val="Eika og inntjening 3Q17"/>
      <sheetName val="Eika og inntjening 2Q17"/>
      <sheetName val="Eika og inntjening 1Q17"/>
      <sheetName val="Eika og inntjening 4Q16"/>
      <sheetName val="Eika og inntjening 3Q16"/>
      <sheetName val="Eika og inntjening 2Q16"/>
      <sheetName val="Eika og inntjening 1Q16"/>
      <sheetName val="Eika og inntjening 2015"/>
      <sheetName val="Eika og inntjening 3Q15"/>
      <sheetName val="Eika og inntjening 2Q15"/>
      <sheetName val="Eika og inntjening 1Q15"/>
      <sheetName val="Eika og inntjening 4Q14"/>
      <sheetName val="Eika og inntjening 3Q14"/>
      <sheetName val="Eika og inntjening 2Q14"/>
      <sheetName val="Ark30"/>
      <sheetName val="Eika og inntjening 1Q14"/>
      <sheetName val="Eika og inntjening 2013"/>
      <sheetName val="Graf utvikling gul og rød"/>
      <sheetName val="Oppsummering 1Q17"/>
      <sheetName val="Oppsummering 4Q16"/>
      <sheetName val="Oppsummering 3Q16"/>
      <sheetName val="Oppsummering 2Q16"/>
      <sheetName val="Oppsummering 1Q16"/>
      <sheetName val="Oppsummering 2015"/>
      <sheetName val="Oppsummering 3Q15"/>
      <sheetName val="Oppsummering 2Q15"/>
      <sheetName val="Oppsummering 1Q15"/>
      <sheetName val="Oppsummering 2014"/>
      <sheetName val="Oppsummering 3Q14"/>
      <sheetName val="Oppsummering 2Q14"/>
      <sheetName val="Oppsummering 1Q14"/>
      <sheetName val="Oppsummering 2013"/>
      <sheetName val="Oppsummering 3Q13"/>
      <sheetName val="Rang on core earnings"/>
      <sheetName val="Kjerne i % RVA Eika banker"/>
      <sheetName val="Core earnings vs RWA"/>
      <sheetName val="RWA Eika banker"/>
      <sheetName val="Resultat før skatt Eika"/>
      <sheetName val="EK andel alle Eika banker"/>
      <sheetName val="Egenkapitalavkastning Eika"/>
      <sheetName val="Rank on total assets"/>
      <sheetName val="FVK alle Eika banker"/>
      <sheetName val="FVK Eika inkl. EBK"/>
      <sheetName val="FVK Eika EBK dir"/>
      <sheetName val="FVK inkl BK DSS banker"/>
      <sheetName val="Egenkapital alle Eika banker"/>
      <sheetName val="Eika innskuddsdekning"/>
      <sheetName val="Eika ekstern fin (senior)"/>
      <sheetName val="Eika ekstern fin (kred.inst)"/>
      <sheetName val="Utlån alle Eika banker"/>
      <sheetName val="Utlån inkl. EBK"/>
      <sheetName val="Ark40"/>
      <sheetName val="Overført til EBK"/>
      <sheetName val="Lån til PM"/>
      <sheetName val="SMB rabatt mm"/>
      <sheetName val="SMB rabatt og P2G"/>
      <sheetName val="SMB del 1"/>
      <sheetName val="SMB sensitivitet"/>
      <sheetName val="SMB rabatt all minus samspar"/>
      <sheetName val="SMB utvidet alle"/>
      <sheetName val="SMB all minus samspar og kun BM"/>
      <sheetName val="Ark109"/>
      <sheetName val="SMB høringsnotat"/>
      <sheetName val="SMB høring v2"/>
      <sheetName val="Ark111"/>
      <sheetName val="Ark112"/>
      <sheetName val="Ark120"/>
      <sheetName val="Ark107"/>
      <sheetName val="Ark110"/>
      <sheetName val="Lån til BM"/>
      <sheetName val="Lån til Landbruk"/>
      <sheetName val="Lån til industri"/>
      <sheetName val="Lån Bygg og anlegg"/>
      <sheetName val="Lån til Hotel"/>
      <sheetName val="Lån til Shipping"/>
      <sheetName val="Lån eiendom"/>
      <sheetName val="Lån til tjeneste"/>
      <sheetName val="Lån til transport"/>
      <sheetName val="Lån til øvrige"/>
      <sheetName val="Lån offentlig"/>
      <sheetName val="Prov Graranti"/>
      <sheetName val="Prov betalingsformidl."/>
      <sheetName val="Prov forsikring"/>
      <sheetName val="Prov Sparing"/>
      <sheetName val="Prov kredittform. EBK"/>
      <sheetName val="Prov øvrige"/>
      <sheetName val="Ark29"/>
      <sheetName val="Sum prov inntekter 2013"/>
      <sheetName val="Ark48"/>
      <sheetName val="Prov inntetker over tid"/>
      <sheetName val="Eika rentemargin"/>
      <sheetName val="Eika provisjon"/>
      <sheetName val="Diagram35"/>
      <sheetName val="KI just"/>
      <sheetName val="Eika tap"/>
      <sheetName val="Eika kjernedrift i av RVB"/>
      <sheetName val="GJ FVK alle terra banker"/>
      <sheetName val="Misligholdte lån Eika"/>
      <sheetName val="Tapsutsatte lån Eika"/>
      <sheetName val="Individuelle nedskr Eika"/>
      <sheetName val="Gruppe nedskr Eika"/>
      <sheetName val="VP-gjeld ex FO og anslån"/>
      <sheetName val="Eika innskudd"/>
      <sheetName val="Søknad SFF Eika banker"/>
      <sheetName val="Size and core cap ratio"/>
      <sheetName val="Ansvarlig kapital Terra banker"/>
      <sheetName val="Kapitaldekning terra banker"/>
      <sheetName val="Kjernekapital Terra banker"/>
      <sheetName val="Kjernekapdek i% Eika banker"/>
      <sheetName val="Ren kjernekapital Terra banker"/>
      <sheetName val="Ren kjernekapitaldekning i %"/>
      <sheetName val="Misligholdte lån i% Eika banker"/>
      <sheetName val="Rank on misligholdte lån"/>
      <sheetName val="Fordeling av misligholde lån"/>
      <sheetName val="Tapsutsatte lån i % Eika banker"/>
      <sheetName val="Rank på problem lån"/>
      <sheetName val="Fordeling av problem lån"/>
      <sheetName val="Sum problemlån i % Eika banker"/>
      <sheetName val="Krav til kapitaldekning"/>
      <sheetName val="Andel personkunder Eika banker"/>
      <sheetName val="Rank on retail share"/>
      <sheetName val="RANG on PM + landbruk"/>
      <sheetName val="LTV i Terra banker"/>
      <sheetName val="PM lån fordelt bolig og øvrige"/>
      <sheetName val="Housing loans LTV"/>
      <sheetName val="PM fordelt på bolig og øvrige"/>
      <sheetName val="PM portefølje"/>
      <sheetName val="Eika og aksjer 2013"/>
      <sheetName val="Eika og aksjer 2012"/>
      <sheetName val="Terra og aksjer 2011"/>
      <sheetName val="Terra og aksjer 2010"/>
      <sheetName val="Gaver over tid"/>
      <sheetName val="Eika bank Dansk Tilsynsdiamant"/>
      <sheetName val="Graf diamant banker i brudd"/>
      <sheetName val="Store engasjementer"/>
      <sheetName val="Graf store engasjementer"/>
      <sheetName val="Graf antall store engasjmenter"/>
      <sheetName val="Antall store engasjementer"/>
      <sheetName val="Graf Bail-in-abel gjeld i %"/>
      <sheetName val="Graf Bail-in-abel gjeld inkl in"/>
      <sheetName val="Bail in-abel gjeld i % av gjeld"/>
      <sheetName val="Bail-in-abel inkl. innskudd"/>
      <sheetName val="Graf effekt av konsolidering"/>
      <sheetName val="Graf effekt kons. før etter"/>
      <sheetName val="Ren endr fra CRD IV til kons"/>
      <sheetName val="Diagram7"/>
      <sheetName val="Ren kjerne inkl. overgangsregel"/>
      <sheetName val="Ren kjerne uten overgangsregel"/>
      <sheetName val="Ren kjerne konsolidert"/>
      <sheetName val="Effekt av konsolidering 2016"/>
      <sheetName val="Graf nivå og effekt kons 2016"/>
      <sheetName val="Konsolidering før skjema fra FT"/>
      <sheetName val="Diagram3"/>
      <sheetName val="Konsolidering etter skjema FT"/>
      <sheetName val="Konsolidert RVB"/>
      <sheetName val="Saml. med uten og kons"/>
      <sheetName val="Sml. sortert"/>
      <sheetName val="Kapitalbehov - manko 15%"/>
      <sheetName val="Hybrid kapital i Eika banker"/>
      <sheetName val="FO i Eika banker"/>
      <sheetName val="Ansvarlig lån i Eika bankene"/>
      <sheetName val="Kjerne før fradrag"/>
      <sheetName val="CRD IV endring i ren kjerne"/>
      <sheetName val="CRD IV endring i kjerne"/>
      <sheetName val="CRD IV endring i kapitaldekning"/>
      <sheetName val="Eier EG"/>
      <sheetName val="Eier EBK"/>
      <sheetName val="Eier Eiendomskreditt"/>
      <sheetName val="Eier EKbevis"/>
      <sheetName val="Kfs medleminnsk"/>
      <sheetName val="Eier FO"/>
      <sheetName val="Eier Anskap"/>
      <sheetName val="Eierandel EBK"/>
      <sheetName val="Eierandel EG"/>
      <sheetName val="Graf LCR"/>
      <sheetName val="LCR nivå Eika banker"/>
      <sheetName val="NSFR nivå Eika banker"/>
      <sheetName val="Antall Eika banker"/>
      <sheetName val="Tall ren kjerne systemkritiske"/>
      <sheetName val="Graf store banker og krav"/>
      <sheetName val="Graf ren kjerne systemkritiske"/>
      <sheetName val="Mal"/>
      <sheetName val="Ark7"/>
      <sheetName val="Diagram12"/>
      <sheetName val="GraferPres"/>
      <sheetName val="Andebu Sparebank"/>
      <sheetName val="Ark1"/>
      <sheetName val="Ankenes Sparebank"/>
      <sheetName val="Arendal og Omegns Sparekasse"/>
      <sheetName val="Ark92"/>
      <sheetName val="Askim og Spydeberg Sparebank"/>
      <sheetName val="Ark42"/>
      <sheetName val="Ark49"/>
      <sheetName val="Askim isolert"/>
      <sheetName val="Aurland Sparebank"/>
      <sheetName val="Aurskog Sparebank"/>
      <sheetName val="Skagerrak Sparebank"/>
      <sheetName val="Ark114"/>
      <sheetName val="Bamble Spb isolert"/>
      <sheetName val="Berg Sparebank"/>
      <sheetName val="Sparebanken Bien"/>
      <sheetName val="Ark22"/>
      <sheetName val="Birkenes Sparebank"/>
      <sheetName val="Bjugn Sparebank"/>
      <sheetName val="Blaker Sparebank"/>
      <sheetName val="Ark105"/>
      <sheetName val="Romsdalsbanken"/>
      <sheetName val="BFH Spb "/>
      <sheetName val="Sparebanken Din"/>
      <sheetName val="Bø isolert"/>
      <sheetName val="Cultura Sparebank"/>
      <sheetName val="Diagram31"/>
      <sheetName val="Drangedal Sparebank"/>
      <sheetName val="Ark54"/>
      <sheetName val="Eidsberg Sparebank"/>
      <sheetName val="Enebakk Sparebank"/>
      <sheetName val="Etne Sparebank"/>
      <sheetName val="Etnedal Sparebank"/>
      <sheetName val="Ark130"/>
      <sheetName val="Evje og Hornnes Sparebank"/>
      <sheetName val="Fana Sparebank"/>
      <sheetName val="Fjaler Sparebank"/>
      <sheetName val="Flekkefjord Sparebank"/>
      <sheetName val="Fornebubanken"/>
      <sheetName val="Ark134"/>
      <sheetName val="Ark63"/>
      <sheetName val="Gildeskål Sparebank"/>
      <sheetName val="Gjensidige NOR Sparebank"/>
      <sheetName val="Østre Agder Sparebank"/>
      <sheetName val="Ark127"/>
      <sheetName val="Gjerstad"/>
      <sheetName val="Sparebanken Telemark isolert"/>
      <sheetName val="Grong Sparebank"/>
      <sheetName val="Ark115"/>
      <sheetName val="Ark118"/>
      <sheetName val="Grong isolert"/>
      <sheetName val="Grue Sparebank"/>
      <sheetName val="Halden SpareBank 1"/>
      <sheetName val="Haltdalen Sparebank"/>
      <sheetName val="Sparebank 68 grader Nord"/>
      <sheetName val="Harstad islolert"/>
      <sheetName val="Haugesund Sparebank"/>
      <sheetName val="Hegra Sparebank"/>
      <sheetName val="Helgeland Sparebank"/>
      <sheetName val="Hjartdal og Gransherad Spareban"/>
      <sheetName val="Diagram14"/>
      <sheetName val="Hjelmeland Sparebank"/>
      <sheetName val="Hol Sparebank"/>
      <sheetName val="Holla og Lunde Sparebank"/>
      <sheetName val="Høland og Setskog Sparebank"/>
      <sheetName val="Høland isolert"/>
      <sheetName val="Hønefoss Sparebank"/>
      <sheetName val="Ark131"/>
      <sheetName val="Sogn Sparebank"/>
      <sheetName val="Indre Sogn isolert"/>
      <sheetName val="Jernbanepers. Spb."/>
      <sheetName val="Ark122"/>
      <sheetName val="Jæren Sparebank"/>
      <sheetName val="Klepp isolert"/>
      <sheetName val="Nidaros Sparebank"/>
      <sheetName val="Kragerø Sparebank"/>
      <sheetName val="Kvinesdal Sparebank"/>
      <sheetName val="Ark44"/>
      <sheetName val="SpareBank 1 Kvinnherad"/>
      <sheetName val="Larvikbanken Brulanes Sparebank"/>
      <sheetName val="Ark129"/>
      <sheetName val="Lillesands Sparebank"/>
      <sheetName val="Lillestrøm Sparebank"/>
      <sheetName val="Ark80"/>
      <sheetName val="Lofoten Sparebank"/>
      <sheetName val="Lom og Skjåk Sparebank"/>
      <sheetName val="Luster Sparebank"/>
      <sheetName val="Marker Sparebank"/>
      <sheetName val="Ark113"/>
      <sheetName val="Meldal Sparebank"/>
      <sheetName val="Melhus Sparebank"/>
      <sheetName val="SpareBank 1 Modum"/>
      <sheetName val="Sparebanken Narvik"/>
      <sheetName val="Ark101"/>
      <sheetName val="Narvik Sparebank isolert"/>
      <sheetName val="Skue Sparebank"/>
      <sheetName val="NESG isolert"/>
      <sheetName val="Ark57"/>
      <sheetName val="Diagram1"/>
      <sheetName val="Nesset Sparebank"/>
      <sheetName val="SpareBank 1 Nøtterøy-Tønsberg"/>
      <sheetName val="Odal Sparebank"/>
      <sheetName val="Ark128"/>
      <sheetName val="Ofoten Sparebank"/>
      <sheetName val="Ark95"/>
      <sheetName val="Ofoten isolert"/>
      <sheetName val="Oppdalsbanken"/>
      <sheetName val="Orkla Sparebank"/>
      <sheetName val="Orkdal Sparebank isolert"/>
      <sheetName val="Rindal Sparebank"/>
      <sheetName val="Sparebank1 Østfold Akershus"/>
      <sheetName val="Rygge-Vaaler før fusjon"/>
      <sheetName val="Rørosbanken Røros Sparebank"/>
      <sheetName val="Sandnes Sparebank"/>
      <sheetName val="Ark18"/>
      <sheetName val="Sauda Sparebank"/>
      <sheetName val="Selbu Sparebank"/>
      <sheetName val="Seljord Sparebank"/>
      <sheetName val="Setskog Sparebank"/>
      <sheetName val="Skudenes &amp; Aakra Sparebank"/>
      <sheetName val="Soknedal Sparebank"/>
      <sheetName val="Ark106"/>
      <sheetName val="SpareBank 1 Buskerud-Vestfold"/>
      <sheetName val="Spb1 BV"/>
      <sheetName val="Sparebank 1 Gran"/>
      <sheetName val="Sparebank 1 Gudbrandsdal"/>
      <sheetName val="Sparebank 1 Hallingdal"/>
      <sheetName val="Sparebank1 Hallingdal isolert"/>
      <sheetName val="SpareBank 1 Jevnaker"/>
      <sheetName val="Sparebank 1 Kongsberg"/>
      <sheetName val="SpareBank 1 SMN"/>
      <sheetName val="Sparebank 1 Nord-Norge"/>
      <sheetName val="Sparebank 1 Nordvest"/>
      <sheetName val="Sparebank 1 Ringerike Hadeland"/>
      <sheetName val="Sparebank1 Ringerike isolert"/>
      <sheetName val="Sparebank 1 SR-bank"/>
      <sheetName val="Sparebanken Vest"/>
      <sheetName val="VSBG isolert"/>
      <sheetName val="Sparebanken Flora-Bremanger"/>
      <sheetName val="Sparebanken Grenland"/>
      <sheetName val="SpareBank 1 Hardanger"/>
      <sheetName val="SpareBank 1 Hedmark"/>
      <sheetName val="Ark66"/>
      <sheetName val="Ark76"/>
      <sheetName val="Bank1 Oslo Akershus"/>
      <sheetName val="Hemne Sparebank"/>
      <sheetName val="Ark121"/>
      <sheetName val="Ark124"/>
      <sheetName val="Sparebanken Møre"/>
      <sheetName val="Sparebanken Pluss"/>
      <sheetName val="Sparebanken Rana"/>
      <sheetName val="Sparebanken Sogn og Fjordane"/>
      <sheetName val="Sparebanken Sør"/>
      <sheetName val="Sør isolert"/>
      <sheetName val="SpareBank 1 Søre Sunnmøre"/>
      <sheetName val="SpareBank 1 Telemark"/>
      <sheetName val="Sparebank1 Telemark isolert"/>
      <sheetName val="Sparebanken Øst"/>
      <sheetName val="Spareskillingsbanken"/>
      <sheetName val="Spydeberg Sparebank"/>
      <sheetName val="Stadsbygd Sparebank"/>
      <sheetName val="Strømmen Sparebank"/>
      <sheetName val="Sunndal Sparebank"/>
      <sheetName val="Ark96"/>
      <sheetName val="Surnadal Sparebank"/>
      <sheetName val="Ark119"/>
      <sheetName val="Søgne og Greipstad Sparebank"/>
      <sheetName val="Time Sparebank"/>
      <sheetName val="Tingvoll Sparebank"/>
      <sheetName val="Tinn Sparebank"/>
      <sheetName val="Tjeldsund Sparebank"/>
      <sheetName val="Tolga-Os Sparebank"/>
      <sheetName val="Totens Sparebank"/>
      <sheetName val="Trøgstad Sparebank"/>
      <sheetName val="Tysnes Sparebank"/>
      <sheetName val="Ark126"/>
      <sheetName val="Valle Sparebank"/>
      <sheetName val="Vang Sparebank"/>
      <sheetName val="Vegårshei Sparebank"/>
      <sheetName val="Verran Sparebank"/>
      <sheetName val="Valdres Sparebank"/>
      <sheetName val="Ark91"/>
      <sheetName val="Vestre Slidre"/>
      <sheetName val="Vik Sparebank"/>
      <sheetName val="Voss Sparebank"/>
      <sheetName val="Ørland Sparebank"/>
      <sheetName val="Ørskog Sparebank"/>
      <sheetName val="Øystre Slidre Sparebank"/>
      <sheetName val="Åfjord Sparebank"/>
      <sheetName val="Ark90"/>
      <sheetName val="Aasen Sparebank"/>
      <sheetName val="Diagram2"/>
      <sheetName val="Diagram9"/>
      <sheetName val="Diagram11"/>
      <sheetName val="Vekselbanken"/>
      <sheetName val="Ark12"/>
      <sheetName val="EBK"/>
      <sheetName val="Eika banken og EBK"/>
      <sheetName val="Graf problem lån inkl EBK"/>
      <sheetName val="Ark20"/>
      <sheetName val="Ark14"/>
      <sheetName val="2Q tall fra BSF just"/>
      <sheetName val="2Qtall fra BSF"/>
      <sheetName val="2Q14 råtall fra BSF"/>
      <sheetName val="3Q14 tall fra BSF"/>
      <sheetName val="4Q14 tall fra BSF råtall"/>
      <sheetName val="Ark26"/>
      <sheetName val="Ark32"/>
      <sheetName val="Ark65"/>
      <sheetName val="1Q15 tall fra BSF"/>
      <sheetName val="Ark73"/>
      <sheetName val="1Q15 tall fra BSF råtall"/>
      <sheetName val="2Q15 tall fra BSF råtall"/>
      <sheetName val="Ark78"/>
      <sheetName val="Ark79"/>
      <sheetName val="3Q15 tall fra BSF råtall"/>
      <sheetName val="Ark70"/>
      <sheetName val="Ark72"/>
      <sheetName val="BSF råtall 2015"/>
      <sheetName val="Ark34"/>
      <sheetName val="Ark45"/>
      <sheetName val="BSF råtall 1Q16"/>
      <sheetName val="Ark16"/>
      <sheetName val="Ark25"/>
      <sheetName val="BSF råtall 2Q16"/>
      <sheetName val="Ark33"/>
      <sheetName val="Ark37"/>
      <sheetName val="BSF råtall 3Q16"/>
      <sheetName val="Ark38"/>
      <sheetName val="Ark39"/>
      <sheetName val="BSF4Q16"/>
      <sheetName val="Ark31"/>
      <sheetName val="Ark35"/>
      <sheetName val="BSF1Q17"/>
      <sheetName val="Ark8"/>
      <sheetName val="Ark15"/>
      <sheetName val="BSF 2Q17"/>
      <sheetName val="Ark56"/>
      <sheetName val="Ark58"/>
      <sheetName val="BSF 3Q17"/>
      <sheetName val="Ark61"/>
      <sheetName val="Ark62"/>
      <sheetName val="BSF 4Q17"/>
      <sheetName val="Ark74"/>
      <sheetName val="Ark68"/>
      <sheetName val="Ark69"/>
      <sheetName val="Ark71"/>
      <sheetName val="BSF 1Q18"/>
      <sheetName val="Ark81"/>
      <sheetName val="Ark82"/>
      <sheetName val="BSF 2Q18"/>
      <sheetName val="Ark75"/>
      <sheetName val="Ark77"/>
      <sheetName val="BSF 3Q18"/>
      <sheetName val="Ark83"/>
      <sheetName val="Ark89"/>
      <sheetName val="BSF 4Q18"/>
      <sheetName val="Ark93"/>
      <sheetName val="Ark94"/>
      <sheetName val="BSF 1Q19"/>
      <sheetName val="Ark99"/>
      <sheetName val="Ark100"/>
      <sheetName val="Diagram15"/>
      <sheetName val="Ark102"/>
      <sheetName val="Ark103"/>
      <sheetName val="Ark104"/>
      <sheetName val="Ark47"/>
      <sheetName val="BSF 2Q19"/>
      <sheetName val="Ark116"/>
      <sheetName val="Ark117"/>
      <sheetName val="BSF 3Q19"/>
      <sheetName val="Ark123"/>
      <sheetName val="Ark133"/>
      <sheetName val="BSF 4Q19"/>
      <sheetName val="Ark136"/>
      <sheetName val="Ark137"/>
      <sheetName val="BSF 1Q20"/>
      <sheetName val="Ark85"/>
      <sheetName val="Ark84"/>
      <sheetName val="BSF 2Q29"/>
      <sheetName val="Ark88"/>
      <sheetName val="Ark87"/>
      <sheetName val="Ark19"/>
      <sheetName val="Ark46"/>
      <sheetName val="Ark138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 refreshError="1"/>
      <sheetData sheetId="29"/>
      <sheetData sheetId="30"/>
      <sheetData sheetId="31" refreshError="1"/>
      <sheetData sheetId="32" refreshError="1"/>
      <sheetData sheetId="33" refreshError="1"/>
      <sheetData sheetId="34"/>
      <sheetData sheetId="35" refreshError="1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/>
      <sheetData sheetId="57" refreshError="1"/>
      <sheetData sheetId="58"/>
      <sheetData sheetId="59"/>
      <sheetData sheetId="60"/>
      <sheetData sheetId="61"/>
      <sheetData sheetId="62" refreshError="1"/>
      <sheetData sheetId="63"/>
      <sheetData sheetId="64" refreshError="1"/>
      <sheetData sheetId="65"/>
      <sheetData sheetId="66" refreshError="1"/>
      <sheetData sheetId="67"/>
      <sheetData sheetId="68" refreshError="1"/>
      <sheetData sheetId="69"/>
      <sheetData sheetId="70" refreshError="1"/>
      <sheetData sheetId="71"/>
      <sheetData sheetId="72" refreshError="1"/>
      <sheetData sheetId="73"/>
      <sheetData sheetId="74"/>
      <sheetData sheetId="75"/>
      <sheetData sheetId="76"/>
      <sheetData sheetId="77">
        <row r="3">
          <cell r="A3" t="str">
            <v>Andebu Sparebank</v>
          </cell>
          <cell r="B3">
            <v>937890540</v>
          </cell>
          <cell r="C3">
            <v>1863</v>
          </cell>
          <cell r="D3" t="str">
            <v>33 43 83 00</v>
          </cell>
          <cell r="E3" t="str">
            <v>33 43 83 01</v>
          </cell>
          <cell r="F3" t="str">
            <v>www.andebu-sparebank.no</v>
          </cell>
          <cell r="G3" t="str">
            <v>epost@andebu-sparebank.no</v>
          </cell>
          <cell r="H3" t="str">
            <v>Bankbakken 2, 3158 Andebu</v>
          </cell>
          <cell r="I3" t="str">
            <v>Pb. 10, 3162 Andebu</v>
          </cell>
          <cell r="J3" t="str">
            <v>Vestfold</v>
          </cell>
          <cell r="K3" t="str">
            <v xml:space="preserve">Ernst &amp; Young </v>
          </cell>
          <cell r="L3" t="str">
            <v>Børre Grovan</v>
          </cell>
          <cell r="M3" t="str">
            <v>Eika Gruppen</v>
          </cell>
          <cell r="N3">
            <v>27.6</v>
          </cell>
          <cell r="O3">
            <v>2</v>
          </cell>
        </row>
        <row r="4">
          <cell r="A4" t="str">
            <v>Arendal og Omegns Sparekasse</v>
          </cell>
          <cell r="B4">
            <v>937894082</v>
          </cell>
          <cell r="C4">
            <v>1890</v>
          </cell>
          <cell r="D4" t="str">
            <v>37 00 49 00</v>
          </cell>
          <cell r="E4" t="str">
            <v>37 00 49 01</v>
          </cell>
          <cell r="F4" t="str">
            <v>www.sparekassen.no</v>
          </cell>
          <cell r="G4" t="str">
            <v>post@sparekassen.no</v>
          </cell>
          <cell r="H4" t="str">
            <v>Torvet 8, 4836 Arendal</v>
          </cell>
          <cell r="I4" t="str">
            <v>Pb. 70, 4801 Arendal</v>
          </cell>
          <cell r="J4" t="str">
            <v>Aust-Agder</v>
          </cell>
          <cell r="K4" t="str">
            <v>RSM Norge AS</v>
          </cell>
          <cell r="L4" t="str">
            <v>Per Olav Nærestad</v>
          </cell>
          <cell r="M4" t="str">
            <v>Eika Gruppen</v>
          </cell>
          <cell r="N4">
            <v>22</v>
          </cell>
          <cell r="O4">
            <v>1</v>
          </cell>
        </row>
        <row r="5">
          <cell r="A5" t="str">
            <v>Askim og Spydeberg Sparebank</v>
          </cell>
          <cell r="B5">
            <v>937885199</v>
          </cell>
          <cell r="C5">
            <v>1888</v>
          </cell>
          <cell r="D5" t="str">
            <v>69 81 62 00</v>
          </cell>
          <cell r="E5" t="str">
            <v>69 88 40 30</v>
          </cell>
          <cell r="F5" t="str">
            <v>www.askimsparebank.no</v>
          </cell>
          <cell r="G5" t="str">
            <v>post@askimsparebank.no</v>
          </cell>
          <cell r="H5" t="str">
            <v>Doktor Randers gate 4, 1830 Askim</v>
          </cell>
          <cell r="I5" t="str">
            <v>Pb. 143, 1801 Askim</v>
          </cell>
          <cell r="J5" t="str">
            <v>Østfold</v>
          </cell>
          <cell r="K5" t="str">
            <v>KPMG</v>
          </cell>
          <cell r="L5" t="str">
            <v>Rune Hvidsten</v>
          </cell>
          <cell r="M5" t="str">
            <v>Eika Gruppen</v>
          </cell>
          <cell r="N5">
            <v>54</v>
          </cell>
          <cell r="O5">
            <v>4</v>
          </cell>
        </row>
        <row r="6">
          <cell r="A6" t="str">
            <v>Aurskog Sparebank</v>
          </cell>
          <cell r="B6">
            <v>937885644</v>
          </cell>
          <cell r="C6">
            <v>1846</v>
          </cell>
          <cell r="D6" t="str">
            <v>63 85 44 40</v>
          </cell>
          <cell r="E6" t="str">
            <v>63 85 44 41</v>
          </cell>
          <cell r="F6" t="str">
            <v>www.aurskog-sparebank.no</v>
          </cell>
          <cell r="G6" t="str">
            <v>firmapost@aurskog-sparebank.no</v>
          </cell>
          <cell r="H6" t="str">
            <v>Aurskog senter, 1930 Aurskog</v>
          </cell>
          <cell r="I6" t="str">
            <v>Pb. 33, 1930 Aurskog</v>
          </cell>
          <cell r="J6" t="str">
            <v>Akershus</v>
          </cell>
          <cell r="K6" t="str">
            <v>RSM Norge AS</v>
          </cell>
          <cell r="L6" t="str">
            <v>Evy Ann Hagen</v>
          </cell>
          <cell r="M6" t="str">
            <v>Eika Gruppen</v>
          </cell>
          <cell r="N6">
            <v>56.8</v>
          </cell>
          <cell r="O6">
            <v>5</v>
          </cell>
        </row>
        <row r="7">
          <cell r="A7" t="str">
            <v>Skagerrak Sparebank</v>
          </cell>
          <cell r="B7">
            <v>937891245</v>
          </cell>
          <cell r="C7">
            <v>1849</v>
          </cell>
          <cell r="D7" t="str">
            <v>35 96 26 00</v>
          </cell>
          <cell r="E7" t="str">
            <v>35 96 26 01</v>
          </cell>
          <cell r="F7" t="str">
            <v>www.blsparebank.no</v>
          </cell>
          <cell r="G7" t="str">
            <v>stathelle@bl.sparebank.no</v>
          </cell>
          <cell r="H7" t="str">
            <v>Gangveien 4, 3960 Stathelle</v>
          </cell>
          <cell r="I7" t="str">
            <v>Pb. 24, 3960 Stathelle</v>
          </cell>
          <cell r="J7" t="str">
            <v>Telemark</v>
          </cell>
          <cell r="K7" t="str">
            <v>BDO AS</v>
          </cell>
          <cell r="L7" t="str">
            <v>Jan Kleppe</v>
          </cell>
          <cell r="M7" t="str">
            <v>Eika Gruppen</v>
          </cell>
          <cell r="N7">
            <v>61.4</v>
          </cell>
          <cell r="O7">
            <v>4</v>
          </cell>
        </row>
        <row r="8">
          <cell r="A8" t="str">
            <v>Berg Sparebank</v>
          </cell>
          <cell r="B8">
            <v>937885288</v>
          </cell>
          <cell r="C8">
            <v>1915</v>
          </cell>
          <cell r="D8" t="str">
            <v>69 19 60 00</v>
          </cell>
          <cell r="E8" t="str">
            <v>69 19 60 01</v>
          </cell>
          <cell r="F8" t="str">
            <v>www.berg-sparebank.no</v>
          </cell>
          <cell r="G8" t="str">
            <v>firmapost@berg-sparebank.no</v>
          </cell>
          <cell r="H8" t="str">
            <v>Storgata 10, 1751 Halden</v>
          </cell>
          <cell r="I8" t="str">
            <v>Pb. 83, 1751 Halden</v>
          </cell>
          <cell r="J8" t="str">
            <v>Østfold</v>
          </cell>
          <cell r="K8" t="str">
            <v>RSM Norge AS</v>
          </cell>
          <cell r="L8" t="str">
            <v>Jørn Andre Berg</v>
          </cell>
          <cell r="M8" t="str">
            <v>Eika Gruppen</v>
          </cell>
          <cell r="N8">
            <v>27</v>
          </cell>
          <cell r="O8">
            <v>2</v>
          </cell>
        </row>
        <row r="9">
          <cell r="A9" t="str">
            <v>Birkenes Sparebank</v>
          </cell>
          <cell r="B9">
            <v>937893833</v>
          </cell>
          <cell r="C9">
            <v>1859</v>
          </cell>
          <cell r="D9" t="str">
            <v>37 28 03 00</v>
          </cell>
          <cell r="E9" t="str">
            <v>37 28 03 01</v>
          </cell>
          <cell r="F9" t="str">
            <v>www.birkenes-sparebank.no</v>
          </cell>
          <cell r="G9" t="str">
            <v>post@birkenes-sparebank.no</v>
          </cell>
          <cell r="H9" t="str">
            <v>Fritun, 4760 Birkeland</v>
          </cell>
          <cell r="I9" t="str">
            <v>Fritun, 4760 Birkeland</v>
          </cell>
          <cell r="J9" t="str">
            <v>Aust-Agder</v>
          </cell>
          <cell r="K9" t="str">
            <v>RSM Norge AS</v>
          </cell>
          <cell r="L9" t="str">
            <v>Harald Flaa</v>
          </cell>
          <cell r="M9" t="str">
            <v>Eika Gruppen</v>
          </cell>
          <cell r="N9">
            <v>15</v>
          </cell>
          <cell r="O9">
            <v>2</v>
          </cell>
        </row>
        <row r="10">
          <cell r="A10" t="str">
            <v>Bjugn Sparebank</v>
          </cell>
          <cell r="B10">
            <v>937902085</v>
          </cell>
          <cell r="C10">
            <v>1891</v>
          </cell>
          <cell r="D10" t="str">
            <v>72 51 66 00</v>
          </cell>
          <cell r="E10" t="str">
            <v>72 51 66 01</v>
          </cell>
          <cell r="F10" t="str">
            <v>www.bjugn-sparebank.no</v>
          </cell>
          <cell r="G10" t="str">
            <v>post@bjugn-sparebank.no</v>
          </cell>
          <cell r="H10" t="str">
            <v>Botngård, 7159 Bjugn</v>
          </cell>
          <cell r="I10" t="str">
            <v>Pb. 232, 7159 Bjugn</v>
          </cell>
          <cell r="J10" t="str">
            <v>Sør-Trøndelag</v>
          </cell>
          <cell r="K10" t="str">
            <v xml:space="preserve">Revisorkonsult </v>
          </cell>
          <cell r="L10" t="str">
            <v>Bjarne Beversmark</v>
          </cell>
          <cell r="M10" t="str">
            <v>Eika Gruppen</v>
          </cell>
          <cell r="N10">
            <v>17.7</v>
          </cell>
          <cell r="O10">
            <v>1</v>
          </cell>
        </row>
        <row r="11">
          <cell r="A11" t="str">
            <v>Blaker Sparebank</v>
          </cell>
          <cell r="B11">
            <v>837886252</v>
          </cell>
          <cell r="C11">
            <v>1920</v>
          </cell>
          <cell r="D11" t="str">
            <v>63 86 69 30</v>
          </cell>
          <cell r="E11" t="str">
            <v>63 86 69 31</v>
          </cell>
          <cell r="F11" t="str">
            <v>www.blakersparebank.no</v>
          </cell>
          <cell r="G11" t="str">
            <v>blaker.sparebank@blakersparebank.no</v>
          </cell>
          <cell r="H11" t="str">
            <v>Sentrumsgården, 1920 Sørumsand</v>
          </cell>
          <cell r="I11" t="str">
            <v>Pb. 163, 1921 Sørumsand</v>
          </cell>
          <cell r="J11" t="str">
            <v>Akershus</v>
          </cell>
          <cell r="K11" t="str">
            <v>RSM Norge AS</v>
          </cell>
          <cell r="L11" t="str">
            <v>Tor-Erik Palmyr</v>
          </cell>
          <cell r="M11" t="str">
            <v>Eika Gruppen</v>
          </cell>
          <cell r="N11">
            <v>22</v>
          </cell>
          <cell r="O11">
            <v>2</v>
          </cell>
        </row>
        <row r="12">
          <cell r="A12" t="str">
            <v>Romsdalsbanken</v>
          </cell>
          <cell r="B12">
            <v>937900775</v>
          </cell>
          <cell r="C12">
            <v>1971</v>
          </cell>
          <cell r="D12" t="str">
            <v>71 26 80 00</v>
          </cell>
          <cell r="E12" t="str">
            <v>71 26 80 01</v>
          </cell>
          <cell r="F12" t="str">
            <v>www.bfh-sparebank.no</v>
          </cell>
          <cell r="G12" t="str">
            <v>post@bfh-sparebank.no</v>
          </cell>
          <cell r="H12" t="str">
            <v>Torget 14, 6440 Elnesvågen</v>
          </cell>
          <cell r="I12" t="str">
            <v>Pb. 44, 6447 Elnesvågen</v>
          </cell>
          <cell r="J12" t="str">
            <v>Møre og Romsdal</v>
          </cell>
          <cell r="K12" t="str">
            <v>BDO AS</v>
          </cell>
          <cell r="L12" t="str">
            <v>Odd Kjetil Sørgaard</v>
          </cell>
          <cell r="M12" t="str">
            <v>Eika Gruppen</v>
          </cell>
          <cell r="N12">
            <v>50</v>
          </cell>
          <cell r="O12">
            <v>3</v>
          </cell>
        </row>
        <row r="13">
          <cell r="A13" t="str">
            <v>Sparebanken Din</v>
          </cell>
          <cell r="B13">
            <v>937891512</v>
          </cell>
          <cell r="C13">
            <v>1852</v>
          </cell>
          <cell r="D13" t="str">
            <v>35 06 09 00</v>
          </cell>
          <cell r="E13" t="str">
            <v>35 06 09 20</v>
          </cell>
          <cell r="F13" t="str">
            <v>www.bo-bank.no</v>
          </cell>
          <cell r="G13" t="str">
            <v>sparebanken@bo-bank.no</v>
          </cell>
          <cell r="H13" t="str">
            <v>Bøgata 69, 3800 Bø i Telemark</v>
          </cell>
          <cell r="I13" t="str">
            <v>Pb. 114, 3833 Bø i Telemark</v>
          </cell>
          <cell r="J13" t="str">
            <v>Telemark</v>
          </cell>
          <cell r="K13" t="str">
            <v xml:space="preserve">Ernst &amp; Young </v>
          </cell>
          <cell r="L13" t="str">
            <v>Ben Roger Elvenes</v>
          </cell>
          <cell r="M13" t="str">
            <v>Eika Gruppen</v>
          </cell>
          <cell r="N13">
            <v>33.299999999999997</v>
          </cell>
          <cell r="O13">
            <v>4</v>
          </cell>
        </row>
        <row r="14">
          <cell r="A14" t="str">
            <v>Cultura Sparebank</v>
          </cell>
          <cell r="B14">
            <v>977041244</v>
          </cell>
          <cell r="C14">
            <v>1996</v>
          </cell>
          <cell r="D14" t="str">
            <v>22 99 51 99</v>
          </cell>
          <cell r="E14" t="str">
            <v>22 36 17 95</v>
          </cell>
          <cell r="F14" t="str">
            <v>www.cultura.no</v>
          </cell>
          <cell r="G14" t="str">
            <v>cultura@cultura.no</v>
          </cell>
          <cell r="H14" t="str">
            <v>Holbergs plass 4, 0130 Oslo</v>
          </cell>
          <cell r="I14" t="str">
            <v>Pb. 6800 St. Olavs pl., 0130 Oslo</v>
          </cell>
          <cell r="J14" t="str">
            <v>Oslo</v>
          </cell>
          <cell r="K14" t="str">
            <v>BDO AS</v>
          </cell>
          <cell r="L14" t="str">
            <v>Lars Hektoen</v>
          </cell>
          <cell r="M14" t="str">
            <v>Alliansefri</v>
          </cell>
          <cell r="N14">
            <v>15</v>
          </cell>
          <cell r="O14">
            <v>1</v>
          </cell>
        </row>
        <row r="15">
          <cell r="A15" t="str">
            <v>Drangedal Sparebank</v>
          </cell>
          <cell r="B15">
            <v>937891601</v>
          </cell>
          <cell r="C15">
            <v>1935</v>
          </cell>
          <cell r="D15" t="str">
            <v>35 99 74 00</v>
          </cell>
          <cell r="E15" t="str">
            <v>35 99 74 10</v>
          </cell>
          <cell r="F15" t="str">
            <v>www.drangedalsbanken.no</v>
          </cell>
          <cell r="G15" t="str">
            <v>post@drangedalsbanken.no</v>
          </cell>
          <cell r="H15" t="str">
            <v>Strandgata 8, 3750 Drangedal</v>
          </cell>
          <cell r="I15" t="str">
            <v>Strandgata 8, 3750 Drangedal</v>
          </cell>
          <cell r="J15" t="str">
            <v>Telemark</v>
          </cell>
          <cell r="K15" t="str">
            <v>BDO AS</v>
          </cell>
          <cell r="L15" t="str">
            <v>Kjell Nærum</v>
          </cell>
          <cell r="M15" t="str">
            <v>Eika Gruppen</v>
          </cell>
          <cell r="N15">
            <v>29.5</v>
          </cell>
          <cell r="O15">
            <v>5</v>
          </cell>
        </row>
        <row r="16">
          <cell r="A16" t="str">
            <v>Eidsberg Sparebank</v>
          </cell>
          <cell r="B16">
            <v>937884494</v>
          </cell>
          <cell r="C16">
            <v>1848</v>
          </cell>
          <cell r="D16" t="str">
            <v>69 89 91 00</v>
          </cell>
          <cell r="E16" t="str">
            <v>69 89 27 70</v>
          </cell>
          <cell r="F16" t="str">
            <v>www.esbank.no</v>
          </cell>
          <cell r="G16" t="str">
            <v>post@esbank.no</v>
          </cell>
          <cell r="H16" t="str">
            <v>Storgaten 2, 1850 Mysen</v>
          </cell>
          <cell r="I16" t="str">
            <v>Pb. 164, 1851 Mysen</v>
          </cell>
          <cell r="J16" t="str">
            <v>Østfold</v>
          </cell>
          <cell r="K16" t="str">
            <v>RSM Norge AS</v>
          </cell>
          <cell r="L16" t="str">
            <v>Glenn Haglund</v>
          </cell>
          <cell r="M16" t="str">
            <v>Eika Gruppen</v>
          </cell>
          <cell r="N16">
            <v>40.4</v>
          </cell>
          <cell r="O16">
            <v>2</v>
          </cell>
        </row>
        <row r="17">
          <cell r="A17" t="str">
            <v>Etne Sparebank</v>
          </cell>
          <cell r="B17">
            <v>937897464</v>
          </cell>
          <cell r="C17">
            <v>1958</v>
          </cell>
          <cell r="D17" t="str">
            <v>53 77 15 00</v>
          </cell>
          <cell r="E17" t="str">
            <v>53 77 15 01</v>
          </cell>
          <cell r="F17" t="str">
            <v>www.etne-sparebank.no</v>
          </cell>
          <cell r="G17" t="str">
            <v>post@etne-sparebank.no</v>
          </cell>
          <cell r="H17" t="str">
            <v>Etnesjøen, 5590 Etne</v>
          </cell>
          <cell r="I17" t="str">
            <v>Pb. 4, 5591 Etne</v>
          </cell>
          <cell r="J17" t="str">
            <v>Hordaland</v>
          </cell>
          <cell r="K17" t="str">
            <v xml:space="preserve">Deloitte </v>
          </cell>
          <cell r="L17" t="str">
            <v>Rune Ramsvik</v>
          </cell>
          <cell r="M17" t="str">
            <v>Alliansefri</v>
          </cell>
          <cell r="N17">
            <v>16</v>
          </cell>
          <cell r="O17">
            <v>1</v>
          </cell>
        </row>
        <row r="18">
          <cell r="A18" t="str">
            <v>Etnedal Sparebank</v>
          </cell>
          <cell r="B18">
            <v>937888570</v>
          </cell>
          <cell r="C18">
            <v>1909</v>
          </cell>
          <cell r="D18" t="str">
            <v>61 12 15 00</v>
          </cell>
          <cell r="E18" t="str">
            <v>61 12 15 15</v>
          </cell>
          <cell r="F18" t="str">
            <v>www.etnedalsparebank.no</v>
          </cell>
          <cell r="G18" t="str">
            <v>post@etnedalsparebank.no</v>
          </cell>
          <cell r="H18" t="str">
            <v>Bruflat, 2890  Etnedal</v>
          </cell>
          <cell r="I18" t="str">
            <v>Bruflat, 2890  Etnedal</v>
          </cell>
          <cell r="J18" t="str">
            <v>Oppland</v>
          </cell>
          <cell r="K18" t="str">
            <v xml:space="preserve">Valdres Revisjonskontor </v>
          </cell>
          <cell r="L18" t="str">
            <v>Stian Andrè Skåren</v>
          </cell>
          <cell r="M18" t="str">
            <v>Eika Gruppen</v>
          </cell>
          <cell r="N18">
            <v>16.3</v>
          </cell>
          <cell r="O18">
            <v>2</v>
          </cell>
        </row>
        <row r="19">
          <cell r="A19" t="str">
            <v>Evje og Hornnes Sparebank</v>
          </cell>
          <cell r="B19">
            <v>937894171</v>
          </cell>
          <cell r="C19">
            <v>1864</v>
          </cell>
          <cell r="D19" t="str">
            <v>37 92 92 00</v>
          </cell>
          <cell r="E19" t="str">
            <v>37 93 04 10</v>
          </cell>
          <cell r="F19" t="str">
            <v>www.eh-sparebank.no</v>
          </cell>
          <cell r="G19" t="str">
            <v>post@eh-sparebank.no</v>
          </cell>
          <cell r="H19" t="str">
            <v>Sentrum, 4735 Evje</v>
          </cell>
          <cell r="I19" t="str">
            <v>Sentrum, 4735 Evje</v>
          </cell>
          <cell r="J19" t="str">
            <v>Aust-Agder</v>
          </cell>
          <cell r="K19" t="str">
            <v>RSM Norge AS</v>
          </cell>
          <cell r="L19" t="str">
            <v>Knut Kjetil Møen</v>
          </cell>
          <cell r="M19" t="str">
            <v>Eika Gruppen</v>
          </cell>
          <cell r="N19">
            <v>15.6</v>
          </cell>
          <cell r="O19">
            <v>1</v>
          </cell>
        </row>
        <row r="20">
          <cell r="A20" t="str">
            <v>Fana Sparebank</v>
          </cell>
          <cell r="B20">
            <v>937896859</v>
          </cell>
          <cell r="C20">
            <v>1878</v>
          </cell>
          <cell r="D20" t="str">
            <v>55 91 98 00</v>
          </cell>
          <cell r="E20" t="str">
            <v>55 91 99 10</v>
          </cell>
          <cell r="F20" t="str">
            <v>www.fanasparebank.no</v>
          </cell>
          <cell r="G20" t="str">
            <v>post@fanasparebank.no</v>
          </cell>
          <cell r="H20" t="str">
            <v>Østre Nesttunvegen 1, 5221 Nesttun</v>
          </cell>
          <cell r="I20" t="str">
            <v>Pb. 10 Nesttun, 5852 Bergen</v>
          </cell>
          <cell r="J20" t="str">
            <v>Hordaland</v>
          </cell>
          <cell r="K20" t="str">
            <v xml:space="preserve">Ernst &amp; Young </v>
          </cell>
          <cell r="L20" t="str">
            <v>Lisbet K. Nærø</v>
          </cell>
          <cell r="M20" t="str">
            <v>Alliansefri</v>
          </cell>
          <cell r="N20">
            <v>108</v>
          </cell>
          <cell r="O20">
            <v>3</v>
          </cell>
        </row>
        <row r="21">
          <cell r="A21" t="str">
            <v>Flekkefjord Sparebank</v>
          </cell>
          <cell r="B21">
            <v>937894627</v>
          </cell>
          <cell r="C21">
            <v>1837</v>
          </cell>
          <cell r="D21" t="str">
            <v>38 32 00 00</v>
          </cell>
          <cell r="E21" t="str">
            <v>38 32 00 01</v>
          </cell>
          <cell r="F21" t="str">
            <v>www.flekkefjordsparebank.no</v>
          </cell>
          <cell r="G21" t="str">
            <v>mail@flekkefjordsparebank.no</v>
          </cell>
          <cell r="H21" t="str">
            <v>Brogaten 18, 4400 Flekkefjord</v>
          </cell>
          <cell r="I21" t="str">
            <v>Pb. 204, 4402 Flekkefjord</v>
          </cell>
          <cell r="J21" t="str">
            <v>Vest-Agder</v>
          </cell>
          <cell r="K21" t="str">
            <v xml:space="preserve">Pricewaterhousecoopers </v>
          </cell>
          <cell r="L21" t="str">
            <v>Jan Kåre Eie</v>
          </cell>
          <cell r="M21" t="str">
            <v>Alliansefri</v>
          </cell>
          <cell r="N21">
            <v>34</v>
          </cell>
          <cell r="O21">
            <v>0</v>
          </cell>
        </row>
        <row r="22">
          <cell r="A22" t="str">
            <v>Fornebubanken</v>
          </cell>
          <cell r="B22">
            <v>985750378</v>
          </cell>
          <cell r="C22">
            <v>2003</v>
          </cell>
          <cell r="D22" t="str">
            <v>40 00 22 65</v>
          </cell>
          <cell r="E22" t="str">
            <v>40 00 79 65</v>
          </cell>
          <cell r="F22" t="str">
            <v>www.fornebubanken.no</v>
          </cell>
          <cell r="G22" t="str">
            <v>kundeservice@fornebubanken.no</v>
          </cell>
          <cell r="H22" t="str">
            <v>Widerøeveien 5, 1360 Fornebu</v>
          </cell>
          <cell r="I22" t="str">
            <v>Pb. 53, 1335 Snarøya</v>
          </cell>
          <cell r="J22" t="str">
            <v>Akershus</v>
          </cell>
          <cell r="K22" t="str">
            <v xml:space="preserve">Pricewaterhousecoopers </v>
          </cell>
          <cell r="L22" t="str">
            <v>Bjørn-Erik Øverland</v>
          </cell>
          <cell r="M22" t="str">
            <v>Eika Gruppen</v>
          </cell>
          <cell r="N22">
            <v>15.8</v>
          </cell>
          <cell r="O22">
            <v>1</v>
          </cell>
        </row>
        <row r="23">
          <cell r="A23" t="str">
            <v>Gildeskål Sparebank</v>
          </cell>
          <cell r="B23">
            <v>937904673</v>
          </cell>
          <cell r="C23">
            <v>1882</v>
          </cell>
          <cell r="D23" t="str">
            <v>75 75 75 01</v>
          </cell>
          <cell r="E23" t="str">
            <v>75 75 78 21</v>
          </cell>
          <cell r="F23" t="str">
            <v>www.gildeskaal-sparebank.no</v>
          </cell>
          <cell r="G23" t="str">
            <v>post.til@gildeskaal-sparebank.no</v>
          </cell>
          <cell r="H23" t="str">
            <v>8140 Inndyr</v>
          </cell>
          <cell r="I23" t="str">
            <v>Pb. 25, 8138 Inndyr</v>
          </cell>
          <cell r="J23" t="str">
            <v>Nordland</v>
          </cell>
          <cell r="K23" t="str">
            <v xml:space="preserve">Ernst &amp; Young </v>
          </cell>
          <cell r="L23" t="str">
            <v>Bjørn Tore Hansen</v>
          </cell>
          <cell r="M23" t="str">
            <v>Eika Gruppen</v>
          </cell>
          <cell r="N23">
            <v>9</v>
          </cell>
          <cell r="O23">
            <v>2</v>
          </cell>
        </row>
        <row r="24">
          <cell r="A24" t="str">
            <v>Østre Agder Sparebank</v>
          </cell>
          <cell r="B24">
            <v>937894260</v>
          </cell>
          <cell r="C24">
            <v>1984</v>
          </cell>
          <cell r="D24" t="str">
            <v>37 11 99 00</v>
          </cell>
          <cell r="E24" t="str">
            <v>37 15 75 70</v>
          </cell>
          <cell r="F24" t="str">
            <v>www.gjerstad-sparebank.no</v>
          </cell>
          <cell r="G24" t="str">
            <v>post@gjerstad-sparebank.no</v>
          </cell>
          <cell r="H24" t="str">
            <v>4993 Sundebru</v>
          </cell>
          <cell r="I24" t="str">
            <v>4993 Sundebru</v>
          </cell>
          <cell r="J24" t="str">
            <v>Aust-Agder</v>
          </cell>
          <cell r="K24" t="str">
            <v>RSM Norge AS</v>
          </cell>
          <cell r="L24" t="str">
            <v>Nina Holte</v>
          </cell>
          <cell r="M24" t="str">
            <v>Eika Gruppen</v>
          </cell>
          <cell r="N24">
            <v>25.3</v>
          </cell>
          <cell r="O24">
            <v>4</v>
          </cell>
        </row>
        <row r="25">
          <cell r="A25" t="str">
            <v>Grong Sparebank</v>
          </cell>
          <cell r="B25">
            <v>937903146</v>
          </cell>
          <cell r="C25">
            <v>1862</v>
          </cell>
          <cell r="D25" t="str">
            <v>74 31 28 60</v>
          </cell>
          <cell r="E25" t="str">
            <v>74 31 28 61</v>
          </cell>
          <cell r="F25" t="str">
            <v>www.grong-sparebank.no</v>
          </cell>
          <cell r="G25" t="str">
            <v>firmapost@grong-sparebank.no</v>
          </cell>
          <cell r="H25" t="str">
            <v>Mediå, 7870 Grong</v>
          </cell>
          <cell r="I25" t="str">
            <v>Pb. 104, 7871 Grong</v>
          </cell>
          <cell r="J25" t="str">
            <v>Nord-Trøndelag</v>
          </cell>
          <cell r="K25" t="str">
            <v>BDO AS</v>
          </cell>
          <cell r="L25" t="str">
            <v>Jon Håvard Solum</v>
          </cell>
          <cell r="M25" t="str">
            <v>Eika Gruppen</v>
          </cell>
          <cell r="N25">
            <v>51.6</v>
          </cell>
          <cell r="O25">
            <v>7</v>
          </cell>
        </row>
        <row r="26">
          <cell r="A26" t="str">
            <v>Grue Sparebank</v>
          </cell>
          <cell r="B26">
            <v>937886705</v>
          </cell>
          <cell r="C26">
            <v>1863</v>
          </cell>
          <cell r="D26" t="str">
            <v>62 94 91 00</v>
          </cell>
          <cell r="E26" t="str">
            <v>62 94 91 01</v>
          </cell>
          <cell r="F26" t="str">
            <v>www.gruesparebank.no</v>
          </cell>
          <cell r="G26" t="str">
            <v>epost@gruesparebank.no</v>
          </cell>
          <cell r="H26" t="str">
            <v>Solørvegen, 2260 Kirkenær</v>
          </cell>
          <cell r="I26" t="str">
            <v>Pb. 93, 2261 Kirkenær</v>
          </cell>
          <cell r="J26" t="str">
            <v>Hedmark</v>
          </cell>
          <cell r="K26" t="str">
            <v>RSM Norge AS</v>
          </cell>
          <cell r="L26" t="str">
            <v>Hans Petter Gjeterud</v>
          </cell>
          <cell r="M26" t="str">
            <v>Eika Gruppen</v>
          </cell>
          <cell r="N26">
            <v>23.3</v>
          </cell>
          <cell r="O26">
            <v>2</v>
          </cell>
        </row>
        <row r="27">
          <cell r="A27" t="str">
            <v>Haltdalen Sparebank</v>
          </cell>
          <cell r="B27">
            <v>837902622</v>
          </cell>
          <cell r="C27">
            <v>1898</v>
          </cell>
          <cell r="D27" t="str">
            <v>72 40 51 10</v>
          </cell>
          <cell r="E27" t="str">
            <v>72 40 51 11</v>
          </cell>
          <cell r="F27" t="str">
            <v>www.haltdalensparebank.no</v>
          </cell>
          <cell r="G27" t="str">
            <v>post@haltdalensparebank.no</v>
          </cell>
          <cell r="H27" t="str">
            <v>7383 Haltdalen</v>
          </cell>
          <cell r="I27" t="str">
            <v>7383 Haltdalen</v>
          </cell>
          <cell r="J27" t="str">
            <v>Sør-Trøndelag</v>
          </cell>
          <cell r="K27" t="str">
            <v xml:space="preserve">Revisorkonsult </v>
          </cell>
          <cell r="L27" t="str">
            <v>Berit Aas Aune</v>
          </cell>
          <cell r="M27" t="str">
            <v>Eika Gruppen</v>
          </cell>
          <cell r="N27">
            <v>13.5</v>
          </cell>
          <cell r="O27">
            <v>3</v>
          </cell>
        </row>
        <row r="28">
          <cell r="A28" t="str">
            <v>Sparebanken 68 grader Nord</v>
          </cell>
          <cell r="B28">
            <v>937905378</v>
          </cell>
          <cell r="C28">
            <v>1926</v>
          </cell>
          <cell r="D28" t="str">
            <v>77 00 28 00</v>
          </cell>
          <cell r="E28" t="str">
            <v>77 00 28 01</v>
          </cell>
          <cell r="F28" t="str">
            <v>www.harstad-sparebank.no</v>
          </cell>
          <cell r="G28" t="str">
            <v>post@harstad-sparebank.no</v>
          </cell>
          <cell r="H28" t="str">
            <v>Rikard Kaarbøs plass 2, 9405 Harstad</v>
          </cell>
          <cell r="I28" t="str">
            <v>Pb. 70, 9481 Harstad</v>
          </cell>
          <cell r="J28" t="str">
            <v>Troms</v>
          </cell>
          <cell r="K28" t="str">
            <v>KPMG</v>
          </cell>
          <cell r="L28" t="str">
            <v>Tore Karlsen</v>
          </cell>
          <cell r="M28" t="str">
            <v>Eika Gruppen</v>
          </cell>
          <cell r="N28">
            <v>33.6</v>
          </cell>
          <cell r="O28">
            <v>4</v>
          </cell>
        </row>
        <row r="29">
          <cell r="A29" t="str">
            <v>Haugesund Sparebank</v>
          </cell>
          <cell r="B29">
            <v>837895502</v>
          </cell>
          <cell r="C29">
            <v>1928</v>
          </cell>
          <cell r="D29" t="str">
            <v>3240</v>
          </cell>
          <cell r="E29" t="str">
            <v>52 70 50 01</v>
          </cell>
          <cell r="F29" t="str">
            <v>www.haugesund-sparebank.no</v>
          </cell>
          <cell r="G29" t="str">
            <v>post@haugesund-sparebank.no</v>
          </cell>
          <cell r="H29" t="str">
            <v>Haraldsgate 115, 5527 Haugesund</v>
          </cell>
          <cell r="I29" t="str">
            <v>Pb. 203, 5501 Haugesund</v>
          </cell>
          <cell r="J29" t="str">
            <v>Rogaland</v>
          </cell>
          <cell r="K29" t="str">
            <v xml:space="preserve">Deloitte </v>
          </cell>
          <cell r="L29" t="str">
            <v>Bente Haraldson Syre</v>
          </cell>
          <cell r="M29" t="str">
            <v>Alliansefri</v>
          </cell>
          <cell r="N29">
            <v>69</v>
          </cell>
          <cell r="O29">
            <v>9</v>
          </cell>
        </row>
        <row r="30">
          <cell r="A30" t="str">
            <v>Hegra Sparebank</v>
          </cell>
          <cell r="B30">
            <v>937903235</v>
          </cell>
          <cell r="C30">
            <v>1897</v>
          </cell>
          <cell r="D30" t="str">
            <v>74 80 50 00</v>
          </cell>
          <cell r="E30" t="str">
            <v>74 80 26 30</v>
          </cell>
          <cell r="F30" t="str">
            <v>www.hegrasparebank.no</v>
          </cell>
          <cell r="G30" t="str">
            <v>banken@hegrasparebank.no</v>
          </cell>
          <cell r="H30" t="str">
            <v>Einar Bergs veg 1, 7520 Hegra</v>
          </cell>
          <cell r="I30" t="str">
            <v>Einar Bergs veg 1, 7520 Hegra</v>
          </cell>
          <cell r="J30" t="str">
            <v>Nord-Trøndelag</v>
          </cell>
          <cell r="K30" t="str">
            <v xml:space="preserve">Pricewaterhousecoopers </v>
          </cell>
          <cell r="L30" t="str">
            <v>Arne Martin Laukvik</v>
          </cell>
          <cell r="M30" t="str">
            <v>Eika Gruppen</v>
          </cell>
          <cell r="N30">
            <v>20.8</v>
          </cell>
          <cell r="O30">
            <v>2</v>
          </cell>
        </row>
        <row r="31">
          <cell r="A31" t="str">
            <v>Helgeland Sparebank</v>
          </cell>
          <cell r="B31">
            <v>937904029</v>
          </cell>
          <cell r="C31">
            <v>1860</v>
          </cell>
          <cell r="D31" t="str">
            <v>75 11 90 00</v>
          </cell>
          <cell r="E31" t="str">
            <v>75 11 90 01</v>
          </cell>
          <cell r="F31" t="str">
            <v>www.hsb.no</v>
          </cell>
          <cell r="G31" t="str">
            <v>post@hsb.no</v>
          </cell>
          <cell r="H31" t="str">
            <v>Jernbanegata 15, 8622 Mo I Rana</v>
          </cell>
          <cell r="I31" t="str">
            <v>Pb. 68 Vika, 8601 Mo i Rana</v>
          </cell>
          <cell r="J31" t="str">
            <v>Nordland</v>
          </cell>
          <cell r="K31" t="str">
            <v xml:space="preserve">Pricewaterhousecoopers </v>
          </cell>
          <cell r="L31" t="str">
            <v>Lisbeth Flågeng</v>
          </cell>
          <cell r="M31" t="str">
            <v>Alliansefri</v>
          </cell>
          <cell r="N31">
            <v>148</v>
          </cell>
          <cell r="O31">
            <v>6</v>
          </cell>
        </row>
        <row r="32">
          <cell r="A32" t="str">
            <v>Hjartdal og Gransherad Sparebank</v>
          </cell>
          <cell r="B32">
            <v>937893299</v>
          </cell>
          <cell r="C32">
            <v>1898</v>
          </cell>
          <cell r="D32" t="str">
            <v>35 02 84 00</v>
          </cell>
          <cell r="E32" t="str">
            <v>35 02 84 01</v>
          </cell>
          <cell r="F32" t="str">
            <v>www.hjartdalbanken.no</v>
          </cell>
          <cell r="G32" t="str">
            <v>post@hjartdalbanken.no</v>
          </cell>
          <cell r="H32" t="str">
            <v>3692  Sauland</v>
          </cell>
          <cell r="I32" t="str">
            <v>Pb. 24, 3665 Sauland</v>
          </cell>
          <cell r="J32" t="str">
            <v>Telemark</v>
          </cell>
          <cell r="K32" t="str">
            <v>BDO AS</v>
          </cell>
          <cell r="L32" t="str">
            <v>Åse Kjersti Øverdal</v>
          </cell>
          <cell r="M32" t="str">
            <v>Eika Gruppen</v>
          </cell>
          <cell r="N32">
            <v>21.7</v>
          </cell>
          <cell r="O32">
            <v>3</v>
          </cell>
        </row>
        <row r="33">
          <cell r="A33" t="str">
            <v>Hjelmeland Sparebank</v>
          </cell>
          <cell r="B33">
            <v>937896581</v>
          </cell>
          <cell r="C33">
            <v>1904</v>
          </cell>
          <cell r="D33" t="str">
            <v>51 75 44 00</v>
          </cell>
          <cell r="E33" t="str">
            <v>51 75 44 01</v>
          </cell>
          <cell r="F33" t="str">
            <v>www.hjelmeland-sparebank.no</v>
          </cell>
          <cell r="G33" t="str">
            <v>post@hjelmeland-sparebank.no</v>
          </cell>
          <cell r="H33" t="str">
            <v>4130 Hjelmeland</v>
          </cell>
          <cell r="I33" t="str">
            <v>Pb. 41, 4130 Hjelmeland</v>
          </cell>
          <cell r="J33" t="str">
            <v>Rogaland</v>
          </cell>
          <cell r="K33" t="str">
            <v>RSM Norge AS</v>
          </cell>
          <cell r="L33" t="str">
            <v>Susanna Poulsen</v>
          </cell>
          <cell r="M33" t="str">
            <v>Eika Gruppen</v>
          </cell>
          <cell r="N33">
            <v>19.7</v>
          </cell>
          <cell r="O33">
            <v>4</v>
          </cell>
        </row>
        <row r="34">
          <cell r="A34" t="str">
            <v>Høland og Setskog Sparebank</v>
          </cell>
          <cell r="B34">
            <v>937885822</v>
          </cell>
          <cell r="C34">
            <v>1849</v>
          </cell>
          <cell r="D34" t="str">
            <v>63 85 70 70</v>
          </cell>
          <cell r="E34" t="str">
            <v>63 85 61 40</v>
          </cell>
          <cell r="F34" t="str">
            <v>www.holand-sparebank.no</v>
          </cell>
          <cell r="G34" t="str">
            <v>post@holand-sparebank.no</v>
          </cell>
          <cell r="H34" t="str">
            <v>Bjørkeveien 20, 1940 Bjørkelangen</v>
          </cell>
          <cell r="I34" t="str">
            <v>Pb. 54, 1941 Bjørkelangen</v>
          </cell>
          <cell r="J34" t="str">
            <v>Akershus</v>
          </cell>
          <cell r="K34" t="str">
            <v>RSM Norge AS</v>
          </cell>
          <cell r="L34" t="str">
            <v>John Sigurd Bjørknes</v>
          </cell>
          <cell r="M34" t="str">
            <v>Eika Gruppen</v>
          </cell>
          <cell r="N34">
            <v>34.299999999999997</v>
          </cell>
          <cell r="O34">
            <v>4</v>
          </cell>
        </row>
        <row r="35">
          <cell r="A35" t="str">
            <v>Hønefoss Sparebank</v>
          </cell>
          <cell r="B35">
            <v>937889097</v>
          </cell>
          <cell r="C35">
            <v>1876</v>
          </cell>
          <cell r="D35" t="str">
            <v>32 17 97 00</v>
          </cell>
          <cell r="E35" t="str">
            <v>32 17 97 01</v>
          </cell>
          <cell r="F35" t="str">
            <v>www.honefossbank.no</v>
          </cell>
          <cell r="G35" t="str">
            <v>post@honefossbank.no</v>
          </cell>
          <cell r="H35" t="str">
            <v>Søndre torg 3, 3510 Hønefoss</v>
          </cell>
          <cell r="I35" t="str">
            <v>Pb. 24 Sentrum, 3502 Hønefoss</v>
          </cell>
          <cell r="J35" t="str">
            <v>Buskerud</v>
          </cell>
          <cell r="K35" t="str">
            <v xml:space="preserve">Deloitte </v>
          </cell>
          <cell r="L35" t="str">
            <v>Per-Arne Hanssen</v>
          </cell>
          <cell r="M35" t="str">
            <v>Eika Gruppen</v>
          </cell>
          <cell r="N35">
            <v>19.399999999999999</v>
          </cell>
          <cell r="O35">
            <v>1</v>
          </cell>
        </row>
        <row r="36">
          <cell r="A36" t="str">
            <v>Sogn Sparebank</v>
          </cell>
          <cell r="B36">
            <v>837897912</v>
          </cell>
          <cell r="C36">
            <v>1971</v>
          </cell>
          <cell r="D36" t="str">
            <v>57 64 85 10</v>
          </cell>
          <cell r="E36" t="str">
            <v>57 64 85 81</v>
          </cell>
          <cell r="F36" t="str">
            <v>www.indresognsparebank.no</v>
          </cell>
          <cell r="G36" t="str">
            <v> nettpost@indresognsparebank.no</v>
          </cell>
          <cell r="H36" t="str">
            <v>Statsråd Evensens veg 8, 6885 Årdalstangen</v>
          </cell>
          <cell r="I36" t="str">
            <v>Pb. 10, 6881 Årdalstangen</v>
          </cell>
          <cell r="J36" t="str">
            <v>Sogn og Fjordane</v>
          </cell>
          <cell r="K36" t="str">
            <v xml:space="preserve">Pricewaterhousecoopers </v>
          </cell>
          <cell r="L36" t="str">
            <v>Egon Mogens Moen</v>
          </cell>
          <cell r="M36" t="str">
            <v>Eika Gruppen</v>
          </cell>
          <cell r="N36">
            <v>48.6</v>
          </cell>
          <cell r="O36">
            <v>7</v>
          </cell>
        </row>
        <row r="37">
          <cell r="A37" t="str">
            <v>Jernbanepersonalets Sparebank</v>
          </cell>
          <cell r="B37">
            <v>982719445</v>
          </cell>
          <cell r="C37">
            <v>2000</v>
          </cell>
          <cell r="D37" t="str">
            <v>81 55 91 15</v>
          </cell>
          <cell r="E37" t="str">
            <v>22 01 82 89</v>
          </cell>
          <cell r="F37" t="str">
            <v>www.js.no</v>
          </cell>
          <cell r="G37" t="str">
            <v>js@js.no</v>
          </cell>
          <cell r="H37" t="str">
            <v>Sonja Henies Plass 4, 0185 Oslo</v>
          </cell>
          <cell r="I37" t="str">
            <v>Pb. 235 Sentrum, 0103 Oslo</v>
          </cell>
          <cell r="J37" t="str">
            <v>Oslo</v>
          </cell>
          <cell r="K37" t="str">
            <v xml:space="preserve">Pricewaterhousecoopers </v>
          </cell>
          <cell r="L37" t="str">
            <v>Helge Roar Dalen</v>
          </cell>
          <cell r="M37" t="str">
            <v>Eika Gruppen</v>
          </cell>
          <cell r="N37">
            <v>64.599999999999994</v>
          </cell>
          <cell r="O37">
            <v>8</v>
          </cell>
        </row>
        <row r="38">
          <cell r="A38" t="str">
            <v>Jæren Sparebank</v>
          </cell>
          <cell r="B38">
            <v>937895976</v>
          </cell>
          <cell r="C38">
            <v>1910</v>
          </cell>
          <cell r="D38" t="str">
            <v>51 78 96 00</v>
          </cell>
          <cell r="E38" t="str">
            <v>51 78 96 01</v>
          </cell>
          <cell r="F38" t="str">
            <v>www.jeren-sparebank.no</v>
          </cell>
          <cell r="H38" t="str">
            <v>Jærvegen 532, 4352 Kleppe</v>
          </cell>
          <cell r="I38" t="str">
            <v>Pb. 53, 4358 Kleppe</v>
          </cell>
          <cell r="J38" t="str">
            <v>Rogaland</v>
          </cell>
          <cell r="K38" t="str">
            <v xml:space="preserve">Deloitte </v>
          </cell>
          <cell r="L38" t="str">
            <v>Tor Egil Lie</v>
          </cell>
          <cell r="M38" t="str">
            <v>Eika Gruppen</v>
          </cell>
          <cell r="N38">
            <v>76</v>
          </cell>
          <cell r="O38">
            <v>3</v>
          </cell>
        </row>
        <row r="39">
          <cell r="A39" t="str">
            <v>Nidaros Sparebank</v>
          </cell>
          <cell r="B39">
            <v>937902719</v>
          </cell>
          <cell r="C39">
            <v>1857</v>
          </cell>
          <cell r="D39">
            <v>4358</v>
          </cell>
          <cell r="E39" t="str">
            <v>72 83 00 50</v>
          </cell>
          <cell r="F39" t="str">
            <v>www.klabu-sparebank.no</v>
          </cell>
          <cell r="G39" t="str">
            <v>post@klabu-sparebank.no</v>
          </cell>
          <cell r="H39" t="str">
            <v>Nordals veg 2, 7540 Klæbu</v>
          </cell>
          <cell r="I39" t="str">
            <v>Pb. 300, 7541 Klæbu</v>
          </cell>
          <cell r="J39" t="str">
            <v>Sør-Trøndelag</v>
          </cell>
          <cell r="K39" t="str">
            <v>KPMG</v>
          </cell>
          <cell r="L39" t="str">
            <v>Bjørn Arne Riise</v>
          </cell>
          <cell r="M39" t="str">
            <v>Eika Gruppen</v>
          </cell>
          <cell r="N39">
            <v>23.2</v>
          </cell>
          <cell r="O39">
            <v>2</v>
          </cell>
        </row>
        <row r="40">
          <cell r="A40" t="str">
            <v>Kvinesdal Sparebank</v>
          </cell>
          <cell r="B40">
            <v>937894805</v>
          </cell>
          <cell r="C40">
            <v>1986</v>
          </cell>
          <cell r="D40" t="str">
            <v>38 35 88 60</v>
          </cell>
          <cell r="E40" t="str">
            <v>38 35 13 02</v>
          </cell>
          <cell r="F40" t="str">
            <v>www.kvinesdalsparebank.no</v>
          </cell>
          <cell r="G40" t="str">
            <v>post@kvinesdalsparebank.no</v>
          </cell>
          <cell r="H40" t="str">
            <v>Nesgata 7 A, 4480 Kvinesdal</v>
          </cell>
          <cell r="I40" t="str">
            <v>Nesgata 7 A, 4480 Kvinesdal</v>
          </cell>
          <cell r="J40" t="str">
            <v>Vest-Agder</v>
          </cell>
          <cell r="K40" t="str">
            <v>RSM Norge AS</v>
          </cell>
          <cell r="L40" t="str">
            <v>Tone Egeland Syvertsen</v>
          </cell>
          <cell r="M40" t="str">
            <v>Eika Gruppen</v>
          </cell>
          <cell r="N40">
            <v>16.8</v>
          </cell>
          <cell r="O40">
            <v>4</v>
          </cell>
        </row>
        <row r="41">
          <cell r="A41" t="str">
            <v>Larvikbanken Brunlanes Sparebank</v>
          </cell>
          <cell r="B41">
            <v>937890729</v>
          </cell>
          <cell r="C41">
            <v>1910</v>
          </cell>
          <cell r="D41" t="str">
            <v>33 11 28 00</v>
          </cell>
          <cell r="E41" t="str">
            <v>33 11 28 01</v>
          </cell>
          <cell r="F41" t="str">
            <v>www.larvikbanken.no</v>
          </cell>
          <cell r="G41" t="str">
            <v>post@larvikbanken.no</v>
          </cell>
          <cell r="H41" t="str">
            <v>Sigurdsgate 1, 3256 Larvik</v>
          </cell>
          <cell r="I41" t="str">
            <v>Pb. 250 Sentrum, 3251 Larvik</v>
          </cell>
          <cell r="J41" t="str">
            <v>Vestfold</v>
          </cell>
          <cell r="K41" t="str">
            <v xml:space="preserve">Ernst &amp; Young </v>
          </cell>
          <cell r="L41" t="str">
            <v>Trygve Jacobsen</v>
          </cell>
          <cell r="M41" t="str">
            <v>Eika Gruppen</v>
          </cell>
          <cell r="N41">
            <v>35.799999999999997</v>
          </cell>
          <cell r="O41">
            <v>2</v>
          </cell>
        </row>
        <row r="42">
          <cell r="A42" t="str">
            <v>Lillesands Sparebank</v>
          </cell>
          <cell r="B42">
            <v>937893655</v>
          </cell>
          <cell r="C42">
            <v>1852</v>
          </cell>
          <cell r="D42" t="str">
            <v>37 26 92 00</v>
          </cell>
          <cell r="E42" t="str">
            <v>37 26 92 01</v>
          </cell>
          <cell r="F42" t="str">
            <v>www.lillesands-sparebank.no</v>
          </cell>
          <cell r="G42" t="str">
            <v>post@lillesands-sparebank.no</v>
          </cell>
          <cell r="H42" t="str">
            <v>Storgata 10, 4790 Lillesand</v>
          </cell>
          <cell r="I42" t="str">
            <v>Pb. 24, 4791 Lillesand</v>
          </cell>
          <cell r="J42" t="str">
            <v>Aust-Agder</v>
          </cell>
          <cell r="K42" t="str">
            <v xml:space="preserve">Pricewaterhousecoopers </v>
          </cell>
          <cell r="L42" t="str">
            <v>Anne Grethe Sund</v>
          </cell>
          <cell r="M42" t="str">
            <v>Alliansefri</v>
          </cell>
          <cell r="N42">
            <v>17</v>
          </cell>
          <cell r="O42">
            <v>1</v>
          </cell>
        </row>
        <row r="43">
          <cell r="A43" t="str">
            <v>Lillestrøm Sparebank</v>
          </cell>
          <cell r="B43">
            <v>937885911</v>
          </cell>
          <cell r="C43">
            <v>1923</v>
          </cell>
          <cell r="D43" t="str">
            <v>63 80 42 00</v>
          </cell>
          <cell r="E43" t="str">
            <v>63 80 42 01</v>
          </cell>
          <cell r="F43" t="str">
            <v>www.lillestrombanken.no</v>
          </cell>
          <cell r="G43" t="str">
            <v>lillestrombanken@lillestrombanken.no</v>
          </cell>
          <cell r="H43" t="str">
            <v>Torvet 5, 2000 Lillestrøm</v>
          </cell>
          <cell r="I43" t="str">
            <v>Pb. 143, 2001 Lillestrøm</v>
          </cell>
          <cell r="J43" t="str">
            <v>Akershus</v>
          </cell>
          <cell r="K43" t="str">
            <v xml:space="preserve">Pricewaterhousecoopers </v>
          </cell>
          <cell r="L43" t="str">
            <v>Siri Berggreen</v>
          </cell>
          <cell r="M43" t="str">
            <v>Eika Gruppen</v>
          </cell>
          <cell r="N43">
            <v>44.4</v>
          </cell>
          <cell r="O43">
            <v>2</v>
          </cell>
        </row>
        <row r="44">
          <cell r="A44" t="str">
            <v>Lom og Skjåk Sparebank</v>
          </cell>
          <cell r="B44">
            <v>937888015</v>
          </cell>
          <cell r="C44">
            <v>1873</v>
          </cell>
          <cell r="D44" t="str">
            <v>61 21 90 00</v>
          </cell>
          <cell r="E44" t="str">
            <v>61 21 90 01</v>
          </cell>
          <cell r="F44" t="str">
            <v>www.sb1ls.no</v>
          </cell>
          <cell r="G44" t="str">
            <v>bankpost@sb1ls.no</v>
          </cell>
          <cell r="H44" t="str">
            <v>2686 Lom</v>
          </cell>
          <cell r="I44" t="str">
            <v>Pb. 23, 2688 Lom</v>
          </cell>
          <cell r="J44" t="str">
            <v>Oppland</v>
          </cell>
          <cell r="K44" t="str">
            <v xml:space="preserve">Ernst &amp; Young </v>
          </cell>
          <cell r="L44" t="str">
            <v>Arne Henning Falkenhaug</v>
          </cell>
          <cell r="M44" t="str">
            <v>Sparebank1 Gruppen</v>
          </cell>
          <cell r="N44">
            <v>54</v>
          </cell>
          <cell r="O44">
            <v>4</v>
          </cell>
        </row>
        <row r="45">
          <cell r="A45" t="str">
            <v>Luster Sparebank</v>
          </cell>
          <cell r="B45">
            <v>937898614</v>
          </cell>
          <cell r="C45">
            <v>1975</v>
          </cell>
          <cell r="D45" t="str">
            <v>57 68 27 00</v>
          </cell>
          <cell r="E45" t="str">
            <v>57 68 27 10</v>
          </cell>
          <cell r="F45" t="str">
            <v>www.luster-sparebank.no</v>
          </cell>
          <cell r="G45" t="str">
            <v>post@luster-sparebank.no</v>
          </cell>
          <cell r="H45" t="str">
            <v>Sentrum, 6868 Gaupne</v>
          </cell>
          <cell r="I45" t="str">
            <v>Sentrum, 6868 Gaupne</v>
          </cell>
          <cell r="J45" t="str">
            <v>Sogn og Fjordane</v>
          </cell>
          <cell r="K45" t="str">
            <v xml:space="preserve">Pricewaterhousecoopers </v>
          </cell>
          <cell r="L45" t="str">
            <v>Oddstein Haugen</v>
          </cell>
          <cell r="M45" t="str">
            <v>Alliansefri</v>
          </cell>
          <cell r="N45">
            <v>23</v>
          </cell>
          <cell r="O45">
            <v>2</v>
          </cell>
        </row>
        <row r="46">
          <cell r="A46" t="str">
            <v>Marker Sparebank</v>
          </cell>
          <cell r="B46">
            <v>937884672</v>
          </cell>
          <cell r="C46">
            <v>1957</v>
          </cell>
          <cell r="D46" t="str">
            <v>69 81 04 00</v>
          </cell>
          <cell r="E46" t="str">
            <v>69 81 04 01</v>
          </cell>
          <cell r="F46" t="str">
            <v>www.marker-sparebank.no</v>
          </cell>
          <cell r="G46" t="str">
            <v>epost@marker-sparebank.no</v>
          </cell>
          <cell r="H46" t="str">
            <v>Storgaten 59, 1870 Ørje</v>
          </cell>
          <cell r="I46" t="str">
            <v>Pb. 144, 1871 Ørje</v>
          </cell>
          <cell r="J46" t="str">
            <v>Østfold</v>
          </cell>
          <cell r="K46" t="str">
            <v>RSM Norge AS</v>
          </cell>
          <cell r="L46" t="str">
            <v>Rune Iversen</v>
          </cell>
          <cell r="M46" t="str">
            <v>Eika Gruppen</v>
          </cell>
          <cell r="N46">
            <v>31.4</v>
          </cell>
          <cell r="O46">
            <v>5</v>
          </cell>
        </row>
        <row r="47">
          <cell r="A47" t="str">
            <v>Melhus Sparebank</v>
          </cell>
          <cell r="B47">
            <v>937901291</v>
          </cell>
          <cell r="C47">
            <v>1840</v>
          </cell>
          <cell r="D47">
            <v>4230</v>
          </cell>
          <cell r="E47" t="str">
            <v>72 87 80 80</v>
          </cell>
          <cell r="F47" t="str">
            <v>www.melhusbanken.no</v>
          </cell>
          <cell r="G47" t="str">
            <v>post@melhusbanken.no</v>
          </cell>
          <cell r="H47" t="str">
            <v>7224 Melhus</v>
          </cell>
          <cell r="I47" t="str">
            <v>Pb. 40, 7221 Melhus</v>
          </cell>
          <cell r="J47" t="str">
            <v>Sør-Trøndelag</v>
          </cell>
          <cell r="K47" t="str">
            <v xml:space="preserve">Deloitte </v>
          </cell>
          <cell r="L47" t="str">
            <v>Ragnar Torland</v>
          </cell>
          <cell r="M47" t="str">
            <v>Eika Gruppen</v>
          </cell>
          <cell r="N47">
            <v>51</v>
          </cell>
          <cell r="O47">
            <v>6</v>
          </cell>
        </row>
        <row r="48">
          <cell r="A48" t="str">
            <v>Sparebank 1 Modum</v>
          </cell>
          <cell r="B48">
            <v>937889186</v>
          </cell>
          <cell r="C48">
            <v>1841</v>
          </cell>
          <cell r="D48" t="str">
            <v>32 78 19 00</v>
          </cell>
          <cell r="E48" t="str">
            <v>32 78 19 01</v>
          </cell>
          <cell r="F48" t="str">
            <v>www.modum.sparebank1.no</v>
          </cell>
          <cell r="G48" t="str">
            <v>ms@modum.sparebank1.no</v>
          </cell>
          <cell r="H48" t="str">
            <v>Vikersundgata 29, 3370 Vikersund</v>
          </cell>
          <cell r="I48" t="str">
            <v>Pb. 114, 3371 Vikersund</v>
          </cell>
          <cell r="J48" t="str">
            <v>Buskerud</v>
          </cell>
          <cell r="K48" t="str">
            <v xml:space="preserve">Ernst &amp; Young </v>
          </cell>
          <cell r="L48" t="str">
            <v>Egil Meland</v>
          </cell>
          <cell r="M48" t="str">
            <v>Sparebank1 Gruppen</v>
          </cell>
          <cell r="N48">
            <v>67</v>
          </cell>
          <cell r="O48">
            <v>4</v>
          </cell>
        </row>
        <row r="49">
          <cell r="A49" t="str">
            <v>Skue Sparebank</v>
          </cell>
          <cell r="B49">
            <v>837889812</v>
          </cell>
          <cell r="C49">
            <v>1842</v>
          </cell>
          <cell r="D49" t="str">
            <v>32 07 22 00</v>
          </cell>
          <cell r="E49" t="str">
            <v>32 07 22 01</v>
          </cell>
          <cell r="F49" t="str">
            <v>www.nesbanken.no</v>
          </cell>
          <cell r="G49" t="str">
            <v>nes@nesbanken.no</v>
          </cell>
          <cell r="H49" t="str">
            <v>3540 Nesbyen</v>
          </cell>
          <cell r="I49" t="str">
            <v>Pb. 84, 3541 Nesbyen</v>
          </cell>
          <cell r="J49" t="str">
            <v>Buskerud</v>
          </cell>
          <cell r="K49" t="str">
            <v xml:space="preserve">Pricewaterhousecoopers </v>
          </cell>
          <cell r="L49" t="str">
            <v>Hans Kristian Glesne</v>
          </cell>
          <cell r="M49" t="str">
            <v>Eika Gruppen</v>
          </cell>
          <cell r="N49">
            <v>65.3</v>
          </cell>
          <cell r="O49">
            <v>10</v>
          </cell>
        </row>
        <row r="50">
          <cell r="A50" t="str">
            <v>Odal Sparebank</v>
          </cell>
          <cell r="B50">
            <v>937887043</v>
          </cell>
          <cell r="C50">
            <v>1877</v>
          </cell>
          <cell r="D50" t="str">
            <v>62 96 26 66</v>
          </cell>
          <cell r="E50" t="str">
            <v>62 97 11 71</v>
          </cell>
          <cell r="F50" t="str">
            <v>www.odal-sparebank.no</v>
          </cell>
          <cell r="G50" t="str">
            <v>post@odal-sparebank.no</v>
          </cell>
          <cell r="H50" t="str">
            <v>Sentrumsvegen 20, 2120 Sagstua</v>
          </cell>
          <cell r="I50" t="str">
            <v>Pb. 64, 2120 Sagstua</v>
          </cell>
          <cell r="J50" t="str">
            <v>Hedmark</v>
          </cell>
          <cell r="K50" t="str">
            <v xml:space="preserve">Pricewaterhousecoopers </v>
          </cell>
          <cell r="L50" t="str">
            <v>Torleif Lilløy</v>
          </cell>
          <cell r="M50" t="str">
            <v>Eika Gruppen</v>
          </cell>
          <cell r="N50">
            <v>41.7</v>
          </cell>
          <cell r="O50">
            <v>4</v>
          </cell>
        </row>
        <row r="51">
          <cell r="A51" t="str">
            <v>Ofoten Sparebank</v>
          </cell>
          <cell r="B51">
            <v>955008863</v>
          </cell>
          <cell r="C51">
            <v>1899</v>
          </cell>
          <cell r="D51" t="str">
            <v>76 98 18 00</v>
          </cell>
          <cell r="E51" t="str">
            <v>76 98 18 10</v>
          </cell>
          <cell r="F51" t="str">
            <v>www.ofotensparebank.no</v>
          </cell>
          <cell r="G51" t="str">
            <v>post@ofotensparebank.no</v>
          </cell>
          <cell r="H51" t="str">
            <v>Bergvikveien 9, 8539 Bogen i Ofoten</v>
          </cell>
          <cell r="I51" t="str">
            <v>Pb. 73, 8539 Bogen i Ofoten</v>
          </cell>
          <cell r="J51" t="str">
            <v>Nordland</v>
          </cell>
          <cell r="K51" t="str">
            <v>BDO AS</v>
          </cell>
          <cell r="L51" t="str">
            <v>Tor-Andre Grenersen</v>
          </cell>
          <cell r="M51" t="str">
            <v>Eika Gruppen</v>
          </cell>
          <cell r="N51">
            <v>20.7</v>
          </cell>
          <cell r="O51">
            <v>3</v>
          </cell>
        </row>
        <row r="52">
          <cell r="A52" t="str">
            <v>Oppdalsbanken</v>
          </cell>
          <cell r="B52">
            <v>937901569</v>
          </cell>
          <cell r="C52">
            <v>1856</v>
          </cell>
          <cell r="D52" t="str">
            <v>72 40 40 40</v>
          </cell>
          <cell r="E52" t="str">
            <v>72 40 40 00</v>
          </cell>
          <cell r="F52" t="str">
            <v>www.oppdalsbanken.no</v>
          </cell>
          <cell r="G52" t="str">
            <v>post@oppdalsbanken.no</v>
          </cell>
          <cell r="H52" t="str">
            <v>O. Skasliens vei 15, 7340 Oppdal</v>
          </cell>
          <cell r="I52" t="str">
            <v>O. Skasliens v. 15, 7340 Oppdal</v>
          </cell>
          <cell r="J52" t="str">
            <v>Sør-Trøndelag</v>
          </cell>
          <cell r="K52" t="str">
            <v xml:space="preserve">Revisorkonsult </v>
          </cell>
          <cell r="L52" t="str">
            <v>Gro Furunes Skårsmoen</v>
          </cell>
          <cell r="M52" t="str">
            <v>Eika Gruppen</v>
          </cell>
          <cell r="N52">
            <v>24</v>
          </cell>
          <cell r="O52">
            <v>2</v>
          </cell>
        </row>
        <row r="53">
          <cell r="A53" t="str">
            <v>Orkla Sparebank</v>
          </cell>
          <cell r="B53">
            <v>947278770</v>
          </cell>
          <cell r="C53">
            <v>1841</v>
          </cell>
          <cell r="D53" t="str">
            <v>72 46 63 00</v>
          </cell>
          <cell r="E53" t="str">
            <v>72 46 63 46</v>
          </cell>
          <cell r="H53" t="str">
            <v>Orkdalsveien 84, 7300 Orkanger</v>
          </cell>
          <cell r="I53" t="str">
            <v>Pb. 8, 7300 Orkanger</v>
          </cell>
          <cell r="J53" t="str">
            <v>Sør-Trøndelag</v>
          </cell>
          <cell r="K53" t="str">
            <v xml:space="preserve">Deloitte </v>
          </cell>
          <cell r="L53" t="str">
            <v>Dag Olav Løvseth</v>
          </cell>
          <cell r="M53" t="str">
            <v>Eika Gruppen</v>
          </cell>
          <cell r="N53">
            <v>60.4</v>
          </cell>
          <cell r="O53">
            <v>7</v>
          </cell>
        </row>
        <row r="54">
          <cell r="A54" t="str">
            <v>Rindal Sparebank</v>
          </cell>
          <cell r="B54">
            <v>937900953</v>
          </cell>
          <cell r="C54">
            <v>1873</v>
          </cell>
          <cell r="D54" t="str">
            <v>71 66 40 00</v>
          </cell>
          <cell r="E54" t="str">
            <v>71 66 40 40</v>
          </cell>
          <cell r="F54" t="str">
            <v>www.rindalsbanken.no</v>
          </cell>
          <cell r="G54" t="str">
            <v>post@rindalsbanken.no</v>
          </cell>
          <cell r="H54" t="str">
            <v>Rindalsvegen 15 B, 6657 Rindal</v>
          </cell>
          <cell r="I54" t="str">
            <v>Rindalsvegen 15 B, 6657 Rindal</v>
          </cell>
          <cell r="J54" t="str">
            <v>Møre og Romsdal</v>
          </cell>
          <cell r="K54" t="str">
            <v xml:space="preserve">Ernst &amp; Young </v>
          </cell>
          <cell r="L54" t="str">
            <v>Magne Bjørnstad</v>
          </cell>
          <cell r="M54" t="str">
            <v>Eika Gruppen</v>
          </cell>
          <cell r="N54">
            <v>13</v>
          </cell>
          <cell r="O54">
            <v>2</v>
          </cell>
        </row>
        <row r="55">
          <cell r="A55" t="str">
            <v>SpareBank 1 Ringerike Hadeland</v>
          </cell>
          <cell r="B55">
            <v>937889275</v>
          </cell>
          <cell r="C55">
            <v>1833</v>
          </cell>
          <cell r="D55" t="str">
            <v>32 11 33 00</v>
          </cell>
          <cell r="E55" t="str">
            <v>32 11 33 01</v>
          </cell>
          <cell r="F55" t="str">
            <v>www.ringbank.no</v>
          </cell>
          <cell r="G55" t="str">
            <v>firmapost@ringbank.no</v>
          </cell>
          <cell r="H55" t="str">
            <v>Søndre torv 6, 3510 Hønefoss</v>
          </cell>
          <cell r="I55" t="str">
            <v>Pb. 18, 3504 Hønefoss</v>
          </cell>
          <cell r="J55" t="str">
            <v>Buskerud</v>
          </cell>
          <cell r="K55" t="str">
            <v xml:space="preserve">Samarbeidende Revisorer </v>
          </cell>
          <cell r="L55" t="str">
            <v>Steinar Haugli</v>
          </cell>
          <cell r="M55" t="str">
            <v>Sparebank1 Gruppen</v>
          </cell>
          <cell r="N55">
            <v>146</v>
          </cell>
          <cell r="O55">
            <v>5</v>
          </cell>
        </row>
        <row r="56">
          <cell r="A56" t="str">
            <v>Sparebank1 Østfold Akershus</v>
          </cell>
          <cell r="B56">
            <v>837884942</v>
          </cell>
          <cell r="C56">
            <v>1971</v>
          </cell>
          <cell r="D56">
            <v>5700</v>
          </cell>
          <cell r="E56" t="str">
            <v>69 24 57 10</v>
          </cell>
          <cell r="F56" t="str">
            <v>www.rvs.sparebank1.no</v>
          </cell>
          <cell r="G56" t="str">
            <v>post@rvs.sparebank1.no</v>
          </cell>
          <cell r="H56" t="str">
            <v>Kongens gate 21, 1530 Moss</v>
          </cell>
          <cell r="I56" t="str">
            <v>Pb. 130, 1501 Moss</v>
          </cell>
          <cell r="J56" t="str">
            <v>Østfold</v>
          </cell>
          <cell r="K56" t="str">
            <v xml:space="preserve">Pricewaterhousecoopers </v>
          </cell>
          <cell r="L56" t="str">
            <v>Arild Bjørn Hansen</v>
          </cell>
          <cell r="M56" t="str">
            <v>Sparebank1 Gruppen</v>
          </cell>
          <cell r="N56">
            <v>162</v>
          </cell>
          <cell r="O56">
            <v>7</v>
          </cell>
        </row>
        <row r="57">
          <cell r="A57" t="str">
            <v>Rørosbanken Røros Sparebank</v>
          </cell>
          <cell r="B57">
            <v>956548888</v>
          </cell>
          <cell r="C57">
            <v>1842</v>
          </cell>
          <cell r="D57" t="str">
            <v>72 40 90 00</v>
          </cell>
          <cell r="E57" t="str">
            <v>72 40 90 01</v>
          </cell>
          <cell r="F57" t="str">
            <v>www.rorosbanken.no</v>
          </cell>
          <cell r="G57" t="str">
            <v>firmapost@rorosbanken.no  </v>
          </cell>
          <cell r="H57" t="str">
            <v>Kjerkgata 1, 7374 Røros</v>
          </cell>
          <cell r="I57" t="str">
            <v>Postuttak D, 7361 Røros</v>
          </cell>
          <cell r="J57" t="str">
            <v>Sør-Trøndelag</v>
          </cell>
          <cell r="K57" t="str">
            <v xml:space="preserve">Revisorkonsult </v>
          </cell>
          <cell r="L57" t="str">
            <v>Even Kokkvoll</v>
          </cell>
          <cell r="M57" t="str">
            <v>Eika Gruppen</v>
          </cell>
          <cell r="N57">
            <v>40.9</v>
          </cell>
          <cell r="O57">
            <v>2</v>
          </cell>
        </row>
        <row r="58">
          <cell r="A58" t="str">
            <v>Sandnes Sparebank</v>
          </cell>
          <cell r="B58">
            <v>915691161</v>
          </cell>
          <cell r="C58">
            <v>1876</v>
          </cell>
          <cell r="D58" t="str">
            <v>51 67 67 00</v>
          </cell>
          <cell r="E58" t="str">
            <v>51 67 67 01</v>
          </cell>
          <cell r="F58" t="str">
            <v>www.sandnes-sparebank.no</v>
          </cell>
          <cell r="G58" t="str">
            <v>bankpost@sandnes-sparebank.no</v>
          </cell>
          <cell r="H58" t="str">
            <v>Vestre Svanholmen 4, 4313 Sandnes</v>
          </cell>
          <cell r="I58" t="str">
            <v>Pb. 1133 Lura, 4391 Sandnes</v>
          </cell>
          <cell r="J58" t="str">
            <v>Rogaland</v>
          </cell>
          <cell r="K58" t="str">
            <v xml:space="preserve">Ernst &amp; Young </v>
          </cell>
          <cell r="L58" t="str">
            <v>Trine Karin Stangeland</v>
          </cell>
          <cell r="M58" t="str">
            <v>Eika Gruppen</v>
          </cell>
          <cell r="N58">
            <v>115</v>
          </cell>
          <cell r="O58">
            <v>3</v>
          </cell>
        </row>
        <row r="59">
          <cell r="A59" t="str">
            <v>Selbu Sparebank</v>
          </cell>
          <cell r="B59">
            <v>937901836</v>
          </cell>
          <cell r="C59">
            <v>1858</v>
          </cell>
          <cell r="D59" t="str">
            <v>73 81 00 00</v>
          </cell>
          <cell r="E59" t="str">
            <v>73 81 00 50</v>
          </cell>
          <cell r="F59" t="str">
            <v>www.selbusparebank.no</v>
          </cell>
          <cell r="G59" t="str">
            <v> selbu@selbusparebank.no</v>
          </cell>
          <cell r="H59" t="str">
            <v>Gjelbakken 3, 7580 Selbu</v>
          </cell>
          <cell r="I59" t="str">
            <v>Gjelbakken 3, 7580 Selbu</v>
          </cell>
          <cell r="J59" t="str">
            <v>Sør-Trøndelag</v>
          </cell>
          <cell r="K59" t="str">
            <v>KPMG</v>
          </cell>
          <cell r="L59" t="str">
            <v>Svein Ove Sandvik</v>
          </cell>
          <cell r="M59" t="str">
            <v>Eika Gruppen</v>
          </cell>
          <cell r="N59">
            <v>35</v>
          </cell>
          <cell r="O59">
            <v>5</v>
          </cell>
        </row>
        <row r="60">
          <cell r="A60" t="str">
            <v>Skudenes &amp; Aakra Sparebank</v>
          </cell>
          <cell r="B60">
            <v>937896670</v>
          </cell>
          <cell r="C60">
            <v>1876</v>
          </cell>
          <cell r="D60" t="str">
            <v>52 84 52 00</v>
          </cell>
          <cell r="E60" t="str">
            <v>52 84 52 01</v>
          </cell>
          <cell r="F60" t="str">
            <v>www.skudeaakra.no</v>
          </cell>
          <cell r="G60" t="str">
            <v>post@skudeaakra.no</v>
          </cell>
          <cell r="H60" t="str">
            <v>Åkraveien 1, 4270 Åkrehamn</v>
          </cell>
          <cell r="I60" t="str">
            <v>Pb. 24, 4296 Åkrehamn</v>
          </cell>
          <cell r="J60" t="str">
            <v>Rogaland</v>
          </cell>
          <cell r="K60" t="str">
            <v xml:space="preserve">Deloitte </v>
          </cell>
          <cell r="L60" t="str">
            <v>Alf Inge Flokketvedt</v>
          </cell>
          <cell r="M60" t="str">
            <v>Alliansefri</v>
          </cell>
          <cell r="N60">
            <v>48</v>
          </cell>
          <cell r="O60">
            <v>6</v>
          </cell>
        </row>
        <row r="61">
          <cell r="A61" t="str">
            <v>Soknedal Sparebank</v>
          </cell>
          <cell r="B61">
            <v>937902263</v>
          </cell>
          <cell r="C61">
            <v>1885</v>
          </cell>
          <cell r="D61" t="str">
            <v>72 43 00 40</v>
          </cell>
          <cell r="E61" t="str">
            <v>72 43 00 41</v>
          </cell>
          <cell r="F61" t="str">
            <v>www.soknedal-sparebank.no</v>
          </cell>
          <cell r="G61" t="str">
            <v>post@soknedal-sparebank.no</v>
          </cell>
          <cell r="H61" t="str">
            <v>7288 Soknedal</v>
          </cell>
          <cell r="I61" t="str">
            <v>7288 Soknedal</v>
          </cell>
          <cell r="J61" t="str">
            <v>Sør-Trøndelag</v>
          </cell>
          <cell r="K61" t="str">
            <v>KPMG</v>
          </cell>
          <cell r="L61" t="str">
            <v>Siri Fossum</v>
          </cell>
          <cell r="M61" t="str">
            <v>Eika Gruppen</v>
          </cell>
          <cell r="N61">
            <v>15</v>
          </cell>
          <cell r="O61">
            <v>3</v>
          </cell>
        </row>
        <row r="62">
          <cell r="A62" t="str">
            <v>SpareBank 1 Buskerud-Vestfold</v>
          </cell>
          <cell r="B62">
            <v>944521836</v>
          </cell>
          <cell r="C62">
            <v>1859</v>
          </cell>
          <cell r="D62">
            <v>2291</v>
          </cell>
          <cell r="E62" t="str">
            <v>32 86 80 50</v>
          </cell>
          <cell r="F62" t="str">
            <v>www.s1bv.no</v>
          </cell>
          <cell r="G62" t="str">
            <v>kundeservice@s1bv.no</v>
          </cell>
          <cell r="H62" t="str">
            <v>Storgata 7, 3611 Kongsberg</v>
          </cell>
          <cell r="I62" t="str">
            <v>Pb. 404, 3604 Kongsberg</v>
          </cell>
          <cell r="J62" t="str">
            <v>Buskerud</v>
          </cell>
          <cell r="K62" t="str">
            <v>KPMG</v>
          </cell>
          <cell r="L62" t="str">
            <v>Harald Gaupen</v>
          </cell>
          <cell r="M62" t="str">
            <v>Sparebank1 Gruppen</v>
          </cell>
          <cell r="N62">
            <v>235</v>
          </cell>
          <cell r="O62">
            <v>10</v>
          </cell>
        </row>
        <row r="63">
          <cell r="A63" t="str">
            <v>SpareBank 1 Gudbrandsdal</v>
          </cell>
          <cell r="B63">
            <v>937888104</v>
          </cell>
          <cell r="C63">
            <v>1971</v>
          </cell>
          <cell r="D63" t="str">
            <v>61 21 80 00</v>
          </cell>
          <cell r="E63" t="str">
            <v>61 21 80 01</v>
          </cell>
          <cell r="F63" t="str">
            <v>www.s1g.no</v>
          </cell>
          <cell r="G63" t="str">
            <v>bankpost@s1g.no</v>
          </cell>
          <cell r="H63" t="str">
            <v>Nedregata 69, 2640 Vinstra</v>
          </cell>
          <cell r="I63" t="str">
            <v>Nedregata 69, 2640 Vinstra</v>
          </cell>
          <cell r="J63" t="str">
            <v>Oppland</v>
          </cell>
          <cell r="K63" t="str">
            <v xml:space="preserve">Ernst &amp; Young </v>
          </cell>
          <cell r="L63" t="str">
            <v>Per Ivar Kleiven</v>
          </cell>
          <cell r="M63" t="str">
            <v>Sparebank1 Gruppen</v>
          </cell>
          <cell r="N63">
            <v>68</v>
          </cell>
          <cell r="O63">
            <v>5</v>
          </cell>
        </row>
        <row r="64">
          <cell r="A64" t="str">
            <v>SpareBank 1 Hallingdal</v>
          </cell>
          <cell r="B64">
            <v>937889631</v>
          </cell>
          <cell r="C64">
            <v>1869</v>
          </cell>
          <cell r="D64">
            <v>3202</v>
          </cell>
          <cell r="E64" t="str">
            <v>32 02 39 01</v>
          </cell>
          <cell r="F64" t="str">
            <v>www.sb1.no</v>
          </cell>
          <cell r="G64" t="str">
            <v>post@sb1.no</v>
          </cell>
          <cell r="H64" t="str">
            <v>Myren 41, 3570 Ål</v>
          </cell>
          <cell r="I64" t="str">
            <v>Pb. 173, 3571 Ål</v>
          </cell>
          <cell r="J64" t="str">
            <v>Buskerud</v>
          </cell>
          <cell r="K64" t="str">
            <v xml:space="preserve">Samarbeidende Revisorer </v>
          </cell>
          <cell r="L64" t="str">
            <v>Knut Oscar Fleten</v>
          </cell>
          <cell r="M64" t="str">
            <v>Sparebank1 Gruppen</v>
          </cell>
          <cell r="N64">
            <v>89</v>
          </cell>
          <cell r="O64">
            <v>9</v>
          </cell>
        </row>
        <row r="65">
          <cell r="A65" t="str">
            <v>SpareBank 1 Nord-Norge</v>
          </cell>
          <cell r="B65">
            <v>952706365</v>
          </cell>
          <cell r="C65">
            <v>1989</v>
          </cell>
          <cell r="D65" t="str">
            <v>77 62 20 11</v>
          </cell>
          <cell r="E65" t="str">
            <v>77 62 25 71</v>
          </cell>
          <cell r="F65" t="str">
            <v>www.snn.no</v>
          </cell>
          <cell r="G65" t="str">
            <v>02244@snn.no</v>
          </cell>
          <cell r="H65" t="str">
            <v>Storgata 65, 9008 Tromsø</v>
          </cell>
          <cell r="I65" t="str">
            <v>Pb. 6800, 9298 Tromsø</v>
          </cell>
          <cell r="J65" t="str">
            <v>Troms</v>
          </cell>
          <cell r="K65" t="str">
            <v>KPMG</v>
          </cell>
          <cell r="L65" t="str">
            <v>Petter Høiseth</v>
          </cell>
          <cell r="M65" t="str">
            <v>Sparebank1 Gruppen</v>
          </cell>
          <cell r="N65">
            <v>584</v>
          </cell>
          <cell r="O65">
            <v>38</v>
          </cell>
        </row>
        <row r="66">
          <cell r="A66" t="str">
            <v>SpareBank 1 NordVest</v>
          </cell>
          <cell r="B66">
            <v>937899408</v>
          </cell>
          <cell r="C66">
            <v>1973</v>
          </cell>
          <cell r="D66">
            <v>3900</v>
          </cell>
          <cell r="E66" t="str">
            <v>71 58 01 50</v>
          </cell>
          <cell r="F66" t="str">
            <v>www.snv.no</v>
          </cell>
          <cell r="G66" t="str">
            <v>nordvest@snv.no</v>
          </cell>
          <cell r="H66" t="str">
            <v>Langveien 21, 6509 Kristiansund N</v>
          </cell>
          <cell r="I66" t="str">
            <v>Pb. 23 Kongens pl., 6501 KSU</v>
          </cell>
          <cell r="J66" t="str">
            <v>Møre og Romsdal</v>
          </cell>
          <cell r="K66" t="str">
            <v>KPMG</v>
          </cell>
          <cell r="L66" t="str">
            <v>Odd Einar Folland</v>
          </cell>
          <cell r="M66" t="str">
            <v>Sparebank1 Gruppen</v>
          </cell>
          <cell r="N66">
            <v>109</v>
          </cell>
          <cell r="O66">
            <v>10</v>
          </cell>
        </row>
        <row r="67">
          <cell r="A67" t="str">
            <v>SpareBank 1 SMN</v>
          </cell>
          <cell r="B67">
            <v>937901003</v>
          </cell>
          <cell r="C67">
            <v>1823</v>
          </cell>
          <cell r="D67">
            <v>7300</v>
          </cell>
          <cell r="E67" t="str">
            <v>73 58 58 10</v>
          </cell>
          <cell r="F67" t="str">
            <v>www.smn.no</v>
          </cell>
          <cell r="G67" t="str">
            <v>smn@smn.no</v>
          </cell>
          <cell r="H67" t="str">
            <v>Vestre Rosten 77, 7075 Tiller</v>
          </cell>
          <cell r="I67" t="str">
            <v>7467 Trondheim</v>
          </cell>
          <cell r="J67" t="str">
            <v>Sør-Trøndelag</v>
          </cell>
          <cell r="K67" t="str">
            <v xml:space="preserve">Deloitte </v>
          </cell>
          <cell r="L67" t="str">
            <v>Jan-Frode Janson</v>
          </cell>
          <cell r="M67" t="str">
            <v>Sparebank1 Gruppen</v>
          </cell>
          <cell r="N67">
            <v>619</v>
          </cell>
          <cell r="O67">
            <v>46</v>
          </cell>
        </row>
        <row r="68">
          <cell r="A68" t="str">
            <v>SpareBank 1 SR-Bank</v>
          </cell>
          <cell r="B68">
            <v>937895321</v>
          </cell>
          <cell r="C68">
            <v>1976</v>
          </cell>
          <cell r="D68">
            <v>2002</v>
          </cell>
          <cell r="E68" t="str">
            <v>51 91 68 56</v>
          </cell>
          <cell r="F68" t="str">
            <v>www.sr-bank.no</v>
          </cell>
          <cell r="G68" t="str">
            <v>sparebank1@sr-bank.no</v>
          </cell>
          <cell r="H68" t="str">
            <v>Bjergsted terrasse 1, 4007 Stavanger</v>
          </cell>
          <cell r="I68" t="str">
            <v>Pb. 250 Forus, 4066 Stavanger</v>
          </cell>
          <cell r="J68" t="str">
            <v>Rogaland</v>
          </cell>
          <cell r="K68" t="str">
            <v xml:space="preserve">Pricewaterhousecoopers </v>
          </cell>
          <cell r="L68" t="str">
            <v>Arne Austreid</v>
          </cell>
          <cell r="M68" t="str">
            <v>Sparebank1 Gruppen</v>
          </cell>
          <cell r="N68">
            <v>901</v>
          </cell>
          <cell r="O68">
            <v>33</v>
          </cell>
        </row>
        <row r="69">
          <cell r="A69" t="str">
            <v>Sparebank 1 Telemark</v>
          </cell>
          <cell r="B69">
            <v>937891334</v>
          </cell>
          <cell r="C69">
            <v>1848</v>
          </cell>
          <cell r="D69" t="str">
            <v>93 40 74 41</v>
          </cell>
          <cell r="E69" t="str">
            <v>35 96 10 00</v>
          </cell>
          <cell r="F69" t="str">
            <v>www.sb1telemark.no</v>
          </cell>
          <cell r="G69" t="str">
            <v>post@sb1telemark.</v>
          </cell>
          <cell r="H69" t="str">
            <v>Jernbanegata 15, 3916 Porsgrunn</v>
          </cell>
          <cell r="I69" t="str">
            <v>Pb. 188, 3901 Porsgrunn</v>
          </cell>
          <cell r="J69" t="str">
            <v>Telemark</v>
          </cell>
          <cell r="K69" t="str">
            <v xml:space="preserve">Ernst &amp; Young </v>
          </cell>
          <cell r="L69" t="str">
            <v>Per Halvorsen</v>
          </cell>
          <cell r="M69" t="str">
            <v>Sparebank1 Gruppen</v>
          </cell>
          <cell r="N69">
            <v>148</v>
          </cell>
          <cell r="O69">
            <v>6</v>
          </cell>
        </row>
        <row r="70">
          <cell r="A70" t="str">
            <v>Sparebank 1 Søre Sunnmøre</v>
          </cell>
          <cell r="B70">
            <v>937899785</v>
          </cell>
          <cell r="C70">
            <v>1853</v>
          </cell>
          <cell r="D70" t="str">
            <v>70 07 00 00</v>
          </cell>
          <cell r="E70" t="str">
            <v>70 07 00 01</v>
          </cell>
          <cell r="F70" t="str">
            <v>www.sparebanken.no</v>
          </cell>
          <cell r="G70" t="str">
            <v>sparebanken@sparebanken.no</v>
          </cell>
          <cell r="H70" t="str">
            <v>Gymnasvegen 2, 6100 Volda</v>
          </cell>
          <cell r="I70" t="str">
            <v>Pb. 55, 6101 Volda</v>
          </cell>
          <cell r="J70" t="str">
            <v>Møre og Romsdal</v>
          </cell>
          <cell r="K70" t="str">
            <v>KPMG</v>
          </cell>
          <cell r="L70" t="str">
            <v>Solveig Midtbø</v>
          </cell>
          <cell r="M70" t="str">
            <v>Sparebank1 Gruppen</v>
          </cell>
          <cell r="N70">
            <v>66</v>
          </cell>
          <cell r="O70">
            <v>7</v>
          </cell>
        </row>
        <row r="71">
          <cell r="A71" t="str">
            <v>Bien Sparebank</v>
          </cell>
          <cell r="B71">
            <v>991853995</v>
          </cell>
          <cell r="C71">
            <v>1885</v>
          </cell>
          <cell r="D71">
            <v>2436</v>
          </cell>
          <cell r="E71" t="str">
            <v>22 20 88 33</v>
          </cell>
          <cell r="F71" t="str">
            <v>www.bien.no</v>
          </cell>
          <cell r="G71" t="str">
            <v>post@bien.no</v>
          </cell>
          <cell r="I71" t="str">
            <v>Pb. 6790 St. Olavs pl., 0130 Oslo</v>
          </cell>
          <cell r="J71" t="str">
            <v>Oslo</v>
          </cell>
          <cell r="K71" t="str">
            <v>RSM Norge AS</v>
          </cell>
          <cell r="L71" t="str">
            <v>Øyvind Hurlen</v>
          </cell>
          <cell r="M71" t="str">
            <v>Eika Gruppen</v>
          </cell>
          <cell r="N71">
            <v>24.5</v>
          </cell>
          <cell r="O71">
            <v>1</v>
          </cell>
        </row>
        <row r="72">
          <cell r="A72" t="str">
            <v>Sparebank 1 Hedmark</v>
          </cell>
          <cell r="B72">
            <v>920426530</v>
          </cell>
          <cell r="C72">
            <v>1988</v>
          </cell>
          <cell r="D72" t="str">
            <v>62 51 20 00</v>
          </cell>
          <cell r="E72" t="str">
            <v>62 51 21 71</v>
          </cell>
          <cell r="F72" t="str">
            <v>www.sparebanken-hedmark.no</v>
          </cell>
          <cell r="G72" t="str">
            <v>kundeservice@sparebanken-hedmark.no</v>
          </cell>
          <cell r="H72" t="str">
            <v>Strandgata 15, 2317 Hamar</v>
          </cell>
          <cell r="I72" t="str">
            <v>Pb. 203, 2302 Hamar</v>
          </cell>
          <cell r="J72" t="str">
            <v>Hedmark</v>
          </cell>
          <cell r="K72" t="str">
            <v xml:space="preserve">Pricewaterhousecoopers </v>
          </cell>
          <cell r="L72" t="str">
            <v>Richard Heiberg</v>
          </cell>
          <cell r="M72" t="str">
            <v>Sparebank1 Gruppen</v>
          </cell>
          <cell r="N72">
            <v>672</v>
          </cell>
          <cell r="O72">
            <v>37</v>
          </cell>
        </row>
        <row r="73">
          <cell r="A73" t="str">
            <v>Hemne Sparebank</v>
          </cell>
          <cell r="B73">
            <v>937902174</v>
          </cell>
          <cell r="C73">
            <v>1864</v>
          </cell>
          <cell r="D73" t="str">
            <v>72 45 07 00</v>
          </cell>
          <cell r="E73" t="str">
            <v>72 45 07 30</v>
          </cell>
          <cell r="F73" t="str">
            <v>www.sparebankenhemne.no</v>
          </cell>
          <cell r="G73" t="str">
            <v>post@sparebankenhemne.no</v>
          </cell>
          <cell r="H73" t="str">
            <v>7200 Kyrksæterøra</v>
          </cell>
          <cell r="I73" t="str">
            <v>Pb. 44, 7201 Kyrksæterøra</v>
          </cell>
          <cell r="J73" t="str">
            <v>Sør-Trøndelag</v>
          </cell>
          <cell r="K73" t="str">
            <v xml:space="preserve">Deloitte </v>
          </cell>
          <cell r="L73" t="str">
            <v>Tor Espnes</v>
          </cell>
          <cell r="M73" t="str">
            <v>Eika Gruppen</v>
          </cell>
          <cell r="N73">
            <v>29.3</v>
          </cell>
          <cell r="O73">
            <v>4</v>
          </cell>
        </row>
        <row r="74">
          <cell r="A74" t="str">
            <v>Sparebanken Møre</v>
          </cell>
          <cell r="B74">
            <v>937899319</v>
          </cell>
          <cell r="C74">
            <v>1985</v>
          </cell>
          <cell r="D74" t="str">
            <v>70 11 30 00</v>
          </cell>
          <cell r="E74" t="str">
            <v>70 12 44 67</v>
          </cell>
          <cell r="F74" t="str">
            <v>www.sbm.no</v>
          </cell>
          <cell r="G74" t="str">
            <v>kundeservice@sbm.no</v>
          </cell>
          <cell r="H74" t="str">
            <v>Keiser Wilhelmsgate 29/33, 6003 Ålesund</v>
          </cell>
          <cell r="I74" t="str">
            <v>Pb. 121, 6001 Ålesund</v>
          </cell>
          <cell r="J74" t="str">
            <v>Møre og Romsdal</v>
          </cell>
          <cell r="K74" t="str">
            <v xml:space="preserve">Ernst &amp; Young </v>
          </cell>
          <cell r="L74" t="str">
            <v>Trond Nydal</v>
          </cell>
          <cell r="M74" t="str">
            <v>Alliansefri</v>
          </cell>
          <cell r="N74">
            <v>357</v>
          </cell>
          <cell r="O74">
            <v>30</v>
          </cell>
        </row>
        <row r="75">
          <cell r="A75" t="str">
            <v>Sparebanken Narvik</v>
          </cell>
          <cell r="B75">
            <v>937903979</v>
          </cell>
          <cell r="C75">
            <v>1903</v>
          </cell>
          <cell r="D75" t="str">
            <v>76 91 11 00</v>
          </cell>
          <cell r="E75" t="str">
            <v>76 91 12 01</v>
          </cell>
          <cell r="F75" t="str">
            <v>www.sn.no</v>
          </cell>
          <cell r="G75" t="str">
            <v>post@sn.no</v>
          </cell>
          <cell r="H75" t="str">
            <v>Kongensgate 24, 8514 Narvik</v>
          </cell>
          <cell r="I75" t="str">
            <v>Pb. 102, 8502 Narvik</v>
          </cell>
          <cell r="J75" t="str">
            <v>Nordland</v>
          </cell>
          <cell r="K75" t="str">
            <v>KPMG</v>
          </cell>
          <cell r="L75" t="str">
            <v>Elling Berntsen</v>
          </cell>
          <cell r="M75" t="str">
            <v>Eika Gruppen</v>
          </cell>
          <cell r="N75">
            <v>44.7</v>
          </cell>
          <cell r="O75">
            <v>3</v>
          </cell>
        </row>
        <row r="76">
          <cell r="A76" t="str">
            <v>Sparebanken Sogn og Fjordane</v>
          </cell>
          <cell r="B76">
            <v>946670081</v>
          </cell>
          <cell r="C76">
            <v>1988</v>
          </cell>
          <cell r="D76" t="str">
            <v>57 82 97 00</v>
          </cell>
          <cell r="E76" t="str">
            <v>57 82 97 07</v>
          </cell>
          <cell r="F76" t="str">
            <v>www.ssf.no</v>
          </cell>
          <cell r="G76" t="str">
            <v>kundesenter@ssf.no</v>
          </cell>
          <cell r="H76" t="str">
            <v>Langebruvegen 12, 6800 Førde</v>
          </cell>
          <cell r="I76" t="str">
            <v>Pb. 113, 6801 Førde</v>
          </cell>
          <cell r="J76" t="str">
            <v>Sogn og Fjordane</v>
          </cell>
          <cell r="K76" t="str">
            <v xml:space="preserve">Deloitte </v>
          </cell>
          <cell r="L76" t="str">
            <v>Trond Teigene</v>
          </cell>
          <cell r="M76" t="str">
            <v>Alliansefri</v>
          </cell>
          <cell r="N76">
            <v>248</v>
          </cell>
          <cell r="O76">
            <v>14</v>
          </cell>
        </row>
        <row r="77">
          <cell r="A77" t="str">
            <v>Sparebanken Sør</v>
          </cell>
          <cell r="B77">
            <v>937893566</v>
          </cell>
          <cell r="C77">
            <v>1825</v>
          </cell>
          <cell r="D77" t="str">
            <v>37 02 50 00</v>
          </cell>
          <cell r="E77" t="str">
            <v>37 02 56 07</v>
          </cell>
          <cell r="F77" t="str">
            <v>www.sor.no</v>
          </cell>
          <cell r="G77" t="str">
            <v>nering-arendal@sor.no</v>
          </cell>
          <cell r="H77" t="str">
            <v>Vesterveien 1 A/B, 4836 Arendal</v>
          </cell>
          <cell r="I77" t="str">
            <v>Pb. 602, 4809 Arendal</v>
          </cell>
          <cell r="J77" t="str">
            <v>Aust-Agder</v>
          </cell>
          <cell r="K77" t="str">
            <v>KPMG</v>
          </cell>
          <cell r="L77" t="str">
            <v>Geir Bergskaug</v>
          </cell>
          <cell r="M77" t="str">
            <v>Alliansefri</v>
          </cell>
          <cell r="N77">
            <v>429</v>
          </cell>
          <cell r="O77">
            <v>34</v>
          </cell>
        </row>
        <row r="78">
          <cell r="A78" t="str">
            <v>Sparebanken Vest</v>
          </cell>
          <cell r="B78">
            <v>832554332</v>
          </cell>
          <cell r="C78">
            <v>1823</v>
          </cell>
          <cell r="D78">
            <v>5555</v>
          </cell>
          <cell r="E78" t="str">
            <v>55 21 73 50</v>
          </cell>
          <cell r="F78" t="str">
            <v>www.spv.no</v>
          </cell>
          <cell r="G78" t="str">
            <v>sparebanken.vest@spv.no</v>
          </cell>
          <cell r="H78" t="str">
            <v>Kaigaten 4, 5016 Bergen</v>
          </cell>
          <cell r="I78" t="str">
            <v>Pb. 7999, 5020 Bergen</v>
          </cell>
          <cell r="J78" t="str">
            <v>Hordaland</v>
          </cell>
          <cell r="K78" t="str">
            <v xml:space="preserve">Pricewaterhousecoopers </v>
          </cell>
          <cell r="L78" t="str">
            <v>Jan Erik Kjerpeseth</v>
          </cell>
          <cell r="M78" t="str">
            <v>Alliansefri</v>
          </cell>
          <cell r="N78">
            <v>593</v>
          </cell>
          <cell r="O78">
            <v>33</v>
          </cell>
        </row>
        <row r="79">
          <cell r="A79" t="str">
            <v>Sparebanken Øst</v>
          </cell>
          <cell r="B79">
            <v>937888937</v>
          </cell>
          <cell r="C79">
            <v>1843</v>
          </cell>
          <cell r="D79">
            <v>3220</v>
          </cell>
          <cell r="E79" t="str">
            <v>32 20 13 65</v>
          </cell>
          <cell r="F79" t="str">
            <v>www.oest.no</v>
          </cell>
          <cell r="G79" t="str">
            <v>firmapost@oest.no</v>
          </cell>
          <cell r="H79" t="str">
            <v>Stasjonsgata 14, 3300 Hokksund</v>
          </cell>
          <cell r="I79" t="str">
            <v>Pb. 54, 3001 Drammen</v>
          </cell>
          <cell r="J79" t="str">
            <v>Buskerud</v>
          </cell>
          <cell r="K79" t="str">
            <v xml:space="preserve">Ernst &amp; Young </v>
          </cell>
          <cell r="L79" t="str">
            <v>Pål Strand</v>
          </cell>
          <cell r="M79" t="str">
            <v>Alliansefri</v>
          </cell>
          <cell r="N79">
            <v>167</v>
          </cell>
          <cell r="O79">
            <v>25</v>
          </cell>
        </row>
        <row r="80">
          <cell r="A80" t="str">
            <v>Spareskillingsbanken</v>
          </cell>
          <cell r="B80">
            <v>937894716</v>
          </cell>
          <cell r="C80">
            <v>1876</v>
          </cell>
          <cell r="D80" t="str">
            <v>38 17 26 00</v>
          </cell>
          <cell r="E80" t="str">
            <v>38 17 26 01</v>
          </cell>
          <cell r="F80" t="str">
            <v>www.spareskillingsbanken.no</v>
          </cell>
          <cell r="G80" t="str">
            <v>post@spareskillingsbanken.no</v>
          </cell>
          <cell r="H80" t="str">
            <v>Festningsgata 11, 4611 Kristiansand S</v>
          </cell>
          <cell r="I80" t="str">
            <v>Pb. 216, 4662 Kristiansand S</v>
          </cell>
          <cell r="J80" t="str">
            <v>Vest-Agder</v>
          </cell>
          <cell r="K80" t="str">
            <v xml:space="preserve">Pricewaterhousecoopers </v>
          </cell>
          <cell r="L80" t="str">
            <v>Kenneth Engdal</v>
          </cell>
          <cell r="M80" t="str">
            <v>Alliansefri</v>
          </cell>
          <cell r="N80">
            <v>42</v>
          </cell>
          <cell r="O80">
            <v>1</v>
          </cell>
        </row>
        <row r="81">
          <cell r="A81" t="str">
            <v>Stadsbygd Sparebank</v>
          </cell>
          <cell r="B81">
            <v>937902352</v>
          </cell>
          <cell r="C81">
            <v>1890</v>
          </cell>
          <cell r="D81" t="str">
            <v>73 85 50 00</v>
          </cell>
          <cell r="E81" t="str">
            <v>73 85 50 01</v>
          </cell>
          <cell r="F81" t="str">
            <v>www.stbank.no </v>
          </cell>
          <cell r="G81" t="str">
            <v>post@stbank.no </v>
          </cell>
          <cell r="H81" t="str">
            <v>7105 Stadsbygd</v>
          </cell>
          <cell r="I81" t="str">
            <v>7105 Stadsbygd</v>
          </cell>
          <cell r="J81" t="str">
            <v>Sør-Trøndelag</v>
          </cell>
          <cell r="K81" t="str">
            <v xml:space="preserve">Revisorkonsult </v>
          </cell>
          <cell r="L81" t="str">
            <v>Ola Setsaas</v>
          </cell>
          <cell r="M81" t="str">
            <v>Eika Gruppen</v>
          </cell>
          <cell r="N81">
            <v>25.5</v>
          </cell>
          <cell r="O81">
            <v>3</v>
          </cell>
        </row>
        <row r="82">
          <cell r="A82" t="str">
            <v>Strømmen Sparebank</v>
          </cell>
          <cell r="B82">
            <v>937886160</v>
          </cell>
          <cell r="C82">
            <v>1921</v>
          </cell>
          <cell r="D82" t="str">
            <v>64 84 52 50</v>
          </cell>
          <cell r="E82" t="str">
            <v>64 84 52 79</v>
          </cell>
          <cell r="F82" t="str">
            <v>www.strommensparebank.no</v>
          </cell>
          <cell r="G82" t="str">
            <v>firmapost@strommensparebank.no</v>
          </cell>
          <cell r="H82" t="str">
            <v>Strømsveien 65, 2010 Strømmen</v>
          </cell>
          <cell r="I82" t="str">
            <v>Pb. 154, 2011 Strømmen</v>
          </cell>
          <cell r="J82" t="str">
            <v>Akershus</v>
          </cell>
          <cell r="K82" t="str">
            <v>Svindal Leidland Myhrer &amp; Co</v>
          </cell>
          <cell r="L82" t="str">
            <v>Inger Gustavson</v>
          </cell>
          <cell r="M82" t="str">
            <v>Eika Gruppen</v>
          </cell>
          <cell r="N82">
            <v>20</v>
          </cell>
          <cell r="O82">
            <v>1</v>
          </cell>
        </row>
        <row r="83">
          <cell r="A83" t="str">
            <v>Sunndal Sparebank</v>
          </cell>
          <cell r="B83">
            <v>937899963</v>
          </cell>
          <cell r="C83">
            <v>1892</v>
          </cell>
          <cell r="D83" t="str">
            <v>71 68 91 00</v>
          </cell>
          <cell r="E83" t="str">
            <v>71 68 91 01</v>
          </cell>
          <cell r="F83" t="str">
            <v>www.sunndal-sparebank.no</v>
          </cell>
          <cell r="G83" t="str">
            <v>post@sunndal-sparebank.no</v>
          </cell>
          <cell r="H83" t="str">
            <v>Sunndalsvegen 15, 6600 Sunndalsøra</v>
          </cell>
          <cell r="I83" t="str">
            <v>Pb. 14, 6601 Sunndalsøra</v>
          </cell>
          <cell r="J83" t="str">
            <v>Møre og Romsdal</v>
          </cell>
          <cell r="K83" t="str">
            <v>KPMG</v>
          </cell>
          <cell r="L83" t="str">
            <v>Jonny Engdahl</v>
          </cell>
          <cell r="M83" t="str">
            <v>Eika Gruppen</v>
          </cell>
          <cell r="N83">
            <v>25.5</v>
          </cell>
          <cell r="O83">
            <v>4</v>
          </cell>
        </row>
        <row r="84">
          <cell r="A84" t="str">
            <v>Surnadal Sparebank</v>
          </cell>
          <cell r="B84">
            <v>937900031</v>
          </cell>
          <cell r="C84">
            <v>1842</v>
          </cell>
          <cell r="D84">
            <v>7166</v>
          </cell>
          <cell r="E84" t="str">
            <v>71 66 27 27</v>
          </cell>
          <cell r="F84" t="str">
            <v>www.bank.no</v>
          </cell>
          <cell r="G84" t="str">
            <v>post@bank.no</v>
          </cell>
          <cell r="H84" t="str">
            <v>Bårdshaugvegen 3, 6650 Surnadal</v>
          </cell>
          <cell r="I84" t="str">
            <v>Pb. 54, 6656 Surnadal</v>
          </cell>
          <cell r="J84" t="str">
            <v>Møre og Romsdal</v>
          </cell>
          <cell r="K84" t="str">
            <v xml:space="preserve">Revisorkonsult </v>
          </cell>
          <cell r="L84" t="str">
            <v>Bjørn Allan Troelsen</v>
          </cell>
          <cell r="M84" t="str">
            <v>Eika Gruppen</v>
          </cell>
          <cell r="N84">
            <v>36.200000000000003</v>
          </cell>
          <cell r="O84">
            <v>3</v>
          </cell>
        </row>
        <row r="85">
          <cell r="A85" t="str">
            <v>Søgne og Greipstad Sparebank</v>
          </cell>
          <cell r="B85">
            <v>937895054</v>
          </cell>
          <cell r="C85">
            <v>1862</v>
          </cell>
          <cell r="D85" t="str">
            <v>38 05 32 00</v>
          </cell>
          <cell r="E85" t="str">
            <v>38 05 15 21</v>
          </cell>
          <cell r="F85" t="str">
            <v>www.sgsparebank.no</v>
          </cell>
          <cell r="G85" t="str">
            <v>post@sgsparebank.no</v>
          </cell>
          <cell r="H85" t="str">
            <v>Rådhusveien 39, 4640 Søgne</v>
          </cell>
          <cell r="I85" t="str">
            <v>Pb. 1034, 4682 Søgne</v>
          </cell>
          <cell r="J85" t="str">
            <v>Vest-Agder</v>
          </cell>
          <cell r="K85" t="str">
            <v xml:space="preserve">Pricewaterhousecoopers </v>
          </cell>
          <cell r="L85" t="str">
            <v>Vidar Skaalland</v>
          </cell>
          <cell r="M85" t="str">
            <v>Alliansefri</v>
          </cell>
          <cell r="N85">
            <v>29</v>
          </cell>
          <cell r="O85">
            <v>2</v>
          </cell>
        </row>
        <row r="86">
          <cell r="A86" t="str">
            <v>Tinn Sparebank</v>
          </cell>
          <cell r="B86">
            <v>937891423</v>
          </cell>
          <cell r="C86">
            <v>1858</v>
          </cell>
          <cell r="D86" t="str">
            <v>35 08 08 00</v>
          </cell>
          <cell r="E86" t="str">
            <v>35 09 08 10</v>
          </cell>
          <cell r="F86" t="str">
            <v>www.tinnbank.no</v>
          </cell>
          <cell r="G86" t="str">
            <v> post@tinnbank.no</v>
          </cell>
          <cell r="H86" t="str">
            <v>Sam Eydes gate 89, 3660 Rjukan</v>
          </cell>
          <cell r="I86" t="str">
            <v>Pb. 73, 3661 Rjukan</v>
          </cell>
          <cell r="J86" t="str">
            <v>Telemark</v>
          </cell>
          <cell r="K86" t="str">
            <v xml:space="preserve">Ernst &amp; Young </v>
          </cell>
          <cell r="L86" t="str">
            <v>Svein Olav Gvammen</v>
          </cell>
          <cell r="M86" t="str">
            <v>Eika Gruppen</v>
          </cell>
          <cell r="N86">
            <v>30.3</v>
          </cell>
          <cell r="O86">
            <v>4</v>
          </cell>
        </row>
        <row r="87">
          <cell r="A87" t="str">
            <v>Tolga-Os Sparebank</v>
          </cell>
          <cell r="B87">
            <v>816793432</v>
          </cell>
          <cell r="C87">
            <v>1865</v>
          </cell>
          <cell r="D87" t="str">
            <v>62 49 61 00</v>
          </cell>
          <cell r="E87" t="str">
            <v>62 49 61 21</v>
          </cell>
          <cell r="F87" t="str">
            <v>www.tos.no</v>
          </cell>
          <cell r="G87" t="str">
            <v>post@tos.no</v>
          </cell>
          <cell r="H87" t="str">
            <v>Tolga, 2540 Tolga</v>
          </cell>
          <cell r="I87" t="str">
            <v>Pb. 4, 2540 Tolga</v>
          </cell>
          <cell r="J87" t="str">
            <v>Hedmark</v>
          </cell>
          <cell r="K87" t="str">
            <v xml:space="preserve">Revisorkonsult </v>
          </cell>
          <cell r="L87" t="str">
            <v>Arne Sund</v>
          </cell>
          <cell r="M87" t="str">
            <v>Eika Gruppen</v>
          </cell>
          <cell r="N87">
            <v>29.5</v>
          </cell>
          <cell r="O87">
            <v>5</v>
          </cell>
        </row>
        <row r="88">
          <cell r="A88" t="str">
            <v>Totens Sparebank</v>
          </cell>
          <cell r="B88">
            <v>937887787</v>
          </cell>
          <cell r="C88">
            <v>1854</v>
          </cell>
          <cell r="D88" t="str">
            <v>61 14 12 00</v>
          </cell>
          <cell r="E88" t="str">
            <v>61 14 12 65</v>
          </cell>
          <cell r="F88" t="str">
            <v>www.totenbanken.no</v>
          </cell>
          <cell r="G88" t="str">
            <v>post@totenbanken.no</v>
          </cell>
          <cell r="H88" t="str">
            <v>Storgata, 2850 Lena</v>
          </cell>
          <cell r="I88" t="str">
            <v>Pb. 34, 2851 Lena</v>
          </cell>
          <cell r="J88" t="str">
            <v>Oppland</v>
          </cell>
          <cell r="K88" t="str">
            <v>KPMG</v>
          </cell>
          <cell r="L88" t="str">
            <v>Rolf Endre Delingsrud</v>
          </cell>
          <cell r="M88" t="str">
            <v>Eika Gruppen</v>
          </cell>
          <cell r="N88">
            <v>94</v>
          </cell>
          <cell r="O88">
            <v>5</v>
          </cell>
        </row>
        <row r="89">
          <cell r="A89" t="str">
            <v>Trøgstad Sparebank</v>
          </cell>
          <cell r="B89">
            <v>937885377</v>
          </cell>
          <cell r="C89">
            <v>1847</v>
          </cell>
          <cell r="D89" t="str">
            <v>69 82 49 00</v>
          </cell>
          <cell r="E89" t="str">
            <v>69 82 49 40</v>
          </cell>
          <cell r="F89" t="str">
            <v>www.trogstad-sparebank.no</v>
          </cell>
          <cell r="G89" t="str">
            <v>post@trogstad-sparebank.no</v>
          </cell>
          <cell r="H89" t="str">
            <v>Torget 5, 1860 Trøgstad</v>
          </cell>
          <cell r="I89" t="str">
            <v>Pb. 114, 1861 Trøgstad</v>
          </cell>
          <cell r="J89" t="str">
            <v>Østfold</v>
          </cell>
          <cell r="K89" t="str">
            <v xml:space="preserve">Pricewaterhousecoopers </v>
          </cell>
          <cell r="L89" t="str">
            <v>Lars Andre Dingstad-Eriksen</v>
          </cell>
          <cell r="M89" t="str">
            <v>Eika Gruppen</v>
          </cell>
          <cell r="N89">
            <v>24.8</v>
          </cell>
          <cell r="O89">
            <v>2</v>
          </cell>
        </row>
        <row r="90">
          <cell r="A90" t="str">
            <v>Tysnes Sparebank</v>
          </cell>
          <cell r="B90">
            <v>937897375</v>
          </cell>
          <cell r="C90">
            <v>1862</v>
          </cell>
          <cell r="D90" t="str">
            <v>53 43 03 00</v>
          </cell>
          <cell r="E90" t="str">
            <v>53 43 03 50</v>
          </cell>
          <cell r="F90" t="str">
            <v>www.tysnes-sparebank.no</v>
          </cell>
          <cell r="G90" t="str">
            <v>post@tysnes-sparebank.no</v>
          </cell>
          <cell r="H90" t="str">
            <v>5680 Tysnes</v>
          </cell>
          <cell r="I90" t="str">
            <v>5680 Tysnes</v>
          </cell>
          <cell r="J90" t="str">
            <v>Hordaland</v>
          </cell>
          <cell r="K90" t="str">
            <v>BDO AS</v>
          </cell>
          <cell r="L90" t="str">
            <v>Dag Sandstå</v>
          </cell>
          <cell r="M90" t="str">
            <v>Eika Gruppen</v>
          </cell>
          <cell r="N90">
            <v>17.600000000000001</v>
          </cell>
          <cell r="O90">
            <v>4</v>
          </cell>
        </row>
        <row r="91">
          <cell r="A91" t="str">
            <v>Valle Sparebank</v>
          </cell>
          <cell r="B91">
            <v>937893922</v>
          </cell>
          <cell r="C91">
            <v>1865</v>
          </cell>
          <cell r="D91" t="str">
            <v>37 93 60 60</v>
          </cell>
          <cell r="E91" t="str">
            <v>37 93 72 60</v>
          </cell>
          <cell r="F91" t="str">
            <v>www.valle-sparebank.no</v>
          </cell>
          <cell r="G91" t="str">
            <v>post@valle-sparebank.no</v>
          </cell>
          <cell r="H91" t="str">
            <v>4747 Valle</v>
          </cell>
          <cell r="I91" t="str">
            <v>Pb. 53, 4747 Valle</v>
          </cell>
          <cell r="J91" t="str">
            <v>Aust-Agder</v>
          </cell>
          <cell r="K91" t="str">
            <v>RSM Norge AS</v>
          </cell>
          <cell r="L91" t="str">
            <v>Jostein Rysstad</v>
          </cell>
          <cell r="M91" t="str">
            <v>Eika Gruppen</v>
          </cell>
          <cell r="N91">
            <v>14</v>
          </cell>
          <cell r="O91">
            <v>3</v>
          </cell>
        </row>
        <row r="92">
          <cell r="A92" t="str">
            <v>Valdres Sparebank</v>
          </cell>
          <cell r="B92">
            <v>937888759</v>
          </cell>
          <cell r="C92">
            <v>1860</v>
          </cell>
          <cell r="D92" t="str">
            <v>61 34 36 00</v>
          </cell>
          <cell r="E92" t="str">
            <v>61 34 36 20</v>
          </cell>
          <cell r="H92" t="str">
            <v>2966 Slidre</v>
          </cell>
          <cell r="I92" t="str">
            <v>Pb. 24, 2966 Slidre</v>
          </cell>
          <cell r="J92" t="str">
            <v>Oppland</v>
          </cell>
          <cell r="K92" t="str">
            <v xml:space="preserve">Deloitte </v>
          </cell>
          <cell r="L92" t="str">
            <v>Arnfinn-Helge Kvam</v>
          </cell>
          <cell r="M92" t="str">
            <v>Eika Gruppen</v>
          </cell>
          <cell r="N92">
            <v>19.8</v>
          </cell>
          <cell r="O92">
            <v>3</v>
          </cell>
        </row>
        <row r="93">
          <cell r="A93" t="str">
            <v>Voss Sparebank</v>
          </cell>
          <cell r="B93">
            <v>937897286</v>
          </cell>
          <cell r="C93">
            <v>1843</v>
          </cell>
          <cell r="D93" t="str">
            <v>56 52 03 00</v>
          </cell>
          <cell r="E93" t="str">
            <v>56 52 03 60</v>
          </cell>
          <cell r="F93" t="str">
            <v>www.voss-sparebank.no</v>
          </cell>
          <cell r="G93" t="str">
            <v>post@vossabanken.no</v>
          </cell>
          <cell r="H93" t="str">
            <v>Vangsgata 18, 5700 Voss</v>
          </cell>
          <cell r="I93" t="str">
            <v>Pb. 50, 5701 Voss</v>
          </cell>
          <cell r="J93" t="str">
            <v>Hordaland</v>
          </cell>
          <cell r="K93" t="str">
            <v xml:space="preserve"> Revision</v>
          </cell>
          <cell r="L93" t="str">
            <v>Jørund Rong</v>
          </cell>
          <cell r="M93" t="str">
            <v>Alliansefri</v>
          </cell>
          <cell r="N93">
            <v>27</v>
          </cell>
          <cell r="O93">
            <v>2</v>
          </cell>
        </row>
        <row r="94">
          <cell r="A94" t="str">
            <v>Ørland Sparebank</v>
          </cell>
          <cell r="B94">
            <v>937901925</v>
          </cell>
          <cell r="C94">
            <v>1849</v>
          </cell>
          <cell r="D94" t="str">
            <v>72 52 30 40</v>
          </cell>
          <cell r="E94" t="str">
            <v>72 52 30 41</v>
          </cell>
          <cell r="F94" t="str">
            <v>www.orland-sparebank.no</v>
          </cell>
          <cell r="G94" t="str">
            <v>post@orland-sparebank.no</v>
          </cell>
          <cell r="H94" t="str">
            <v>Yrjarsgate 24, 7130 Brekstad</v>
          </cell>
          <cell r="I94" t="str">
            <v>Pb. 40, 7129 Brekstad</v>
          </cell>
          <cell r="J94" t="str">
            <v>Sør-Trøndelag</v>
          </cell>
          <cell r="K94" t="str">
            <v xml:space="preserve">Revisorkonsult </v>
          </cell>
          <cell r="L94" t="str">
            <v>Pål Talmo</v>
          </cell>
          <cell r="M94" t="str">
            <v>Eika Gruppen</v>
          </cell>
          <cell r="N94">
            <v>26</v>
          </cell>
          <cell r="O94">
            <v>1</v>
          </cell>
        </row>
        <row r="95">
          <cell r="A95" t="str">
            <v>Ørskog Sparebank</v>
          </cell>
          <cell r="B95">
            <v>837900212</v>
          </cell>
          <cell r="C95">
            <v>1855</v>
          </cell>
          <cell r="D95" t="str">
            <v>70 27 35 50</v>
          </cell>
          <cell r="E95" t="str">
            <v>70 27 35 70</v>
          </cell>
          <cell r="F95" t="str">
            <v>www.orskogsparebank.no</v>
          </cell>
          <cell r="G95" t="str">
            <v>post@orskogsparebank.no</v>
          </cell>
          <cell r="H95" t="str">
            <v>6240 Ørskog</v>
          </cell>
          <cell r="I95" t="str">
            <v>Pb. 235, 6249 Ørskog</v>
          </cell>
          <cell r="J95" t="str">
            <v>Møre og Romsdal</v>
          </cell>
          <cell r="K95" t="str">
            <v>KPMG</v>
          </cell>
          <cell r="L95" t="str">
            <v>Eirik Kavli</v>
          </cell>
          <cell r="M95" t="str">
            <v>Eika Gruppen</v>
          </cell>
          <cell r="N95">
            <v>18.3</v>
          </cell>
          <cell r="O95">
            <v>2</v>
          </cell>
        </row>
        <row r="96">
          <cell r="A96" t="str">
            <v>Åfjord Sparebank</v>
          </cell>
          <cell r="B96">
            <v>937902441</v>
          </cell>
          <cell r="C96">
            <v>1902</v>
          </cell>
          <cell r="D96" t="str">
            <v>72 53 07 00</v>
          </cell>
          <cell r="E96" t="str">
            <v>72 53 17 50</v>
          </cell>
          <cell r="F96" t="str">
            <v>www.afjord-sparebank.no</v>
          </cell>
          <cell r="G96" t="str">
            <v>firmapost@afjord-sparebank.no</v>
          </cell>
          <cell r="H96" t="str">
            <v>Stordalsvegen 1, 7170 Åfjord</v>
          </cell>
          <cell r="I96" t="str">
            <v>Stordalsvegen 1, 7170 Åfjord</v>
          </cell>
          <cell r="J96" t="str">
            <v>Sør-Trøndelag</v>
          </cell>
          <cell r="K96" t="str">
            <v xml:space="preserve">Ernst &amp; Young </v>
          </cell>
          <cell r="L96" t="str">
            <v>Inge Hårstad</v>
          </cell>
          <cell r="M96" t="str">
            <v>Eika Gruppen</v>
          </cell>
          <cell r="N96">
            <v>17</v>
          </cell>
          <cell r="O96">
            <v>1</v>
          </cell>
        </row>
        <row r="97">
          <cell r="A97" t="str">
            <v>Aasen Sparebank</v>
          </cell>
          <cell r="B97">
            <v>937903502</v>
          </cell>
          <cell r="C97">
            <v>1862</v>
          </cell>
          <cell r="D97" t="str">
            <v>74 08 63 00</v>
          </cell>
          <cell r="E97" t="str">
            <v>74 08 63 01</v>
          </cell>
          <cell r="F97" t="str">
            <v>www.aasen-sparebank.no</v>
          </cell>
          <cell r="G97" t="str">
            <v>post@aasen-sparebank.no</v>
          </cell>
          <cell r="H97" t="str">
            <v>7630 Åsen</v>
          </cell>
          <cell r="I97" t="str">
            <v>7630 Åsen</v>
          </cell>
          <cell r="J97" t="str">
            <v>Nord-Trøndelag</v>
          </cell>
          <cell r="K97" t="str">
            <v>KPMG</v>
          </cell>
          <cell r="L97" t="str">
            <v>Bjørn Asle Hynne</v>
          </cell>
          <cell r="M97" t="str">
            <v>Eika Gruppen</v>
          </cell>
          <cell r="N97">
            <v>28.5</v>
          </cell>
          <cell r="O97">
            <v>3</v>
          </cell>
        </row>
      </sheetData>
      <sheetData sheetId="78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 refreshError="1"/>
      <sheetData sheetId="116"/>
      <sheetData sheetId="117"/>
      <sheetData sheetId="118"/>
      <sheetData sheetId="119"/>
      <sheetData sheetId="120"/>
      <sheetData sheetId="121"/>
      <sheetData sheetId="122" refreshError="1"/>
      <sheetData sheetId="123"/>
      <sheetData sheetId="124"/>
      <sheetData sheetId="125" refreshError="1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 refreshError="1"/>
      <sheetData sheetId="190" refreshError="1"/>
      <sheetData sheetId="191" refreshError="1"/>
      <sheetData sheetId="192" refreshError="1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 refreshError="1"/>
      <sheetData sheetId="232"/>
      <sheetData sheetId="233"/>
      <sheetData sheetId="234"/>
      <sheetData sheetId="235"/>
      <sheetData sheetId="236"/>
      <sheetData sheetId="237"/>
      <sheetData sheetId="238" refreshError="1"/>
      <sheetData sheetId="239" refreshError="1"/>
      <sheetData sheetId="240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/>
      <sheetData sheetId="262"/>
      <sheetData sheetId="263"/>
      <sheetData sheetId="264"/>
      <sheetData sheetId="265"/>
      <sheetData sheetId="266"/>
      <sheetData sheetId="267" refreshError="1"/>
      <sheetData sheetId="268" refreshError="1"/>
      <sheetData sheetId="269"/>
      <sheetData sheetId="270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/>
      <sheetData sheetId="339" refreshError="1"/>
      <sheetData sheetId="340" refreshError="1"/>
      <sheetData sheetId="341" refreshError="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/>
      <sheetData sheetId="392"/>
      <sheetData sheetId="393"/>
      <sheetData sheetId="394" refreshError="1"/>
      <sheetData sheetId="395" refreshError="1"/>
      <sheetData sheetId="396" refreshError="1"/>
      <sheetData sheetId="397" refreshError="1"/>
      <sheetData sheetId="398"/>
      <sheetData sheetId="399"/>
      <sheetData sheetId="400" refreshError="1"/>
      <sheetData sheetId="401"/>
      <sheetData sheetId="402" refreshError="1"/>
      <sheetData sheetId="403"/>
      <sheetData sheetId="404"/>
      <sheetData sheetId="405" refreshError="1"/>
      <sheetData sheetId="406"/>
      <sheetData sheetId="407"/>
      <sheetData sheetId="408"/>
      <sheetData sheetId="409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/>
      <sheetData sheetId="416"/>
      <sheetData sheetId="417"/>
      <sheetData sheetId="418" refreshError="1"/>
      <sheetData sheetId="419"/>
      <sheetData sheetId="420"/>
      <sheetData sheetId="421" refreshError="1"/>
      <sheetData sheetId="422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/>
      <sheetData sheetId="431"/>
      <sheetData sheetId="432"/>
      <sheetData sheetId="433"/>
      <sheetData sheetId="434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/>
      <sheetData sheetId="459" refreshError="1"/>
      <sheetData sheetId="460" refreshError="1"/>
      <sheetData sheetId="461" refreshError="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 refreshError="1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 refreshError="1"/>
      <sheetData sheetId="610"/>
      <sheetData sheetId="611" refreshError="1"/>
      <sheetData sheetId="612"/>
      <sheetData sheetId="613"/>
      <sheetData sheetId="614"/>
      <sheetData sheetId="615"/>
      <sheetData sheetId="616" refreshError="1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 refreshError="1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 refreshError="1"/>
      <sheetData sheetId="681"/>
      <sheetData sheetId="682"/>
      <sheetData sheetId="683"/>
      <sheetData sheetId="684"/>
      <sheetData sheetId="685"/>
      <sheetData sheetId="686"/>
      <sheetData sheetId="687"/>
      <sheetData sheetId="688" refreshError="1"/>
      <sheetData sheetId="689" refreshError="1"/>
      <sheetData sheetId="690"/>
      <sheetData sheetId="691" refreshError="1"/>
      <sheetData sheetId="692" refreshError="1"/>
      <sheetData sheetId="693"/>
      <sheetData sheetId="694"/>
      <sheetData sheetId="695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/>
      <sheetData sheetId="703"/>
      <sheetData sheetId="704"/>
      <sheetData sheetId="705"/>
      <sheetData sheetId="706"/>
      <sheetData sheetId="707"/>
      <sheetData sheetId="708"/>
      <sheetData sheetId="709" refreshError="1"/>
      <sheetData sheetId="710"/>
      <sheetData sheetId="711" refreshError="1"/>
      <sheetData sheetId="712" refreshError="1"/>
      <sheetData sheetId="713"/>
      <sheetData sheetId="714" refreshError="1"/>
      <sheetData sheetId="715" refreshError="1"/>
      <sheetData sheetId="716"/>
      <sheetData sheetId="717"/>
      <sheetData sheetId="718" refreshError="1"/>
      <sheetData sheetId="719" refreshError="1"/>
      <sheetData sheetId="720"/>
      <sheetData sheetId="721" refreshError="1"/>
      <sheetData sheetId="722"/>
      <sheetData sheetId="723"/>
      <sheetData sheetId="724"/>
      <sheetData sheetId="725" refreshError="1"/>
      <sheetData sheetId="726" refreshError="1"/>
      <sheetData sheetId="727"/>
      <sheetData sheetId="728" refreshError="1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 refreshError="1"/>
      <sheetData sheetId="751"/>
      <sheetData sheetId="752"/>
      <sheetData sheetId="753"/>
      <sheetData sheetId="754"/>
      <sheetData sheetId="755" refreshError="1"/>
      <sheetData sheetId="756" refreshError="1"/>
      <sheetData sheetId="757"/>
      <sheetData sheetId="758"/>
      <sheetData sheetId="759" refreshError="1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/>
      <sheetData sheetId="770"/>
      <sheetData sheetId="771"/>
      <sheetData sheetId="772"/>
      <sheetData sheetId="773"/>
      <sheetData sheetId="774"/>
      <sheetData sheetId="775"/>
      <sheetData sheetId="776"/>
      <sheetData sheetId="777"/>
      <sheetData sheetId="778"/>
      <sheetData sheetId="779"/>
      <sheetData sheetId="780"/>
      <sheetData sheetId="781"/>
      <sheetData sheetId="782"/>
      <sheetData sheetId="783"/>
      <sheetData sheetId="784"/>
      <sheetData sheetId="785"/>
      <sheetData sheetId="786"/>
      <sheetData sheetId="787" refreshError="1"/>
      <sheetData sheetId="788"/>
      <sheetData sheetId="789"/>
      <sheetData sheetId="790"/>
      <sheetData sheetId="791"/>
      <sheetData sheetId="792"/>
      <sheetData sheetId="793"/>
      <sheetData sheetId="794"/>
      <sheetData sheetId="795"/>
      <sheetData sheetId="796"/>
      <sheetData sheetId="797"/>
      <sheetData sheetId="798"/>
      <sheetData sheetId="799"/>
      <sheetData sheetId="800"/>
      <sheetData sheetId="801"/>
      <sheetData sheetId="802"/>
      <sheetData sheetId="803"/>
      <sheetData sheetId="804"/>
      <sheetData sheetId="805"/>
      <sheetData sheetId="806"/>
      <sheetData sheetId="807"/>
      <sheetData sheetId="808"/>
      <sheetData sheetId="809"/>
      <sheetData sheetId="810"/>
      <sheetData sheetId="811"/>
      <sheetData sheetId="812"/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 refreshError="1"/>
      <sheetData sheetId="822"/>
      <sheetData sheetId="823"/>
      <sheetData sheetId="824"/>
      <sheetData sheetId="825"/>
      <sheetData sheetId="826"/>
      <sheetData sheetId="827"/>
      <sheetData sheetId="828"/>
      <sheetData sheetId="829"/>
      <sheetData sheetId="830"/>
      <sheetData sheetId="831"/>
      <sheetData sheetId="832"/>
      <sheetData sheetId="833"/>
      <sheetData sheetId="834"/>
      <sheetData sheetId="835"/>
      <sheetData sheetId="836"/>
      <sheetData sheetId="837"/>
      <sheetData sheetId="838"/>
      <sheetData sheetId="839"/>
      <sheetData sheetId="840"/>
      <sheetData sheetId="841"/>
      <sheetData sheetId="842"/>
      <sheetData sheetId="843"/>
      <sheetData sheetId="844"/>
      <sheetData sheetId="845"/>
      <sheetData sheetId="846"/>
      <sheetData sheetId="847"/>
      <sheetData sheetId="848"/>
      <sheetData sheetId="849"/>
      <sheetData sheetId="850"/>
      <sheetData sheetId="851"/>
      <sheetData sheetId="852"/>
      <sheetData sheetId="853"/>
      <sheetData sheetId="854"/>
      <sheetData sheetId="855"/>
      <sheetData sheetId="856"/>
      <sheetData sheetId="857"/>
      <sheetData sheetId="858"/>
      <sheetData sheetId="859" refreshError="1"/>
      <sheetData sheetId="860"/>
      <sheetData sheetId="861"/>
      <sheetData sheetId="862"/>
      <sheetData sheetId="863"/>
      <sheetData sheetId="864"/>
      <sheetData sheetId="865"/>
      <sheetData sheetId="866"/>
      <sheetData sheetId="867"/>
      <sheetData sheetId="868"/>
      <sheetData sheetId="869"/>
      <sheetData sheetId="870"/>
      <sheetData sheetId="871"/>
      <sheetData sheetId="872"/>
      <sheetData sheetId="873"/>
      <sheetData sheetId="874"/>
      <sheetData sheetId="875"/>
      <sheetData sheetId="876"/>
      <sheetData sheetId="877"/>
      <sheetData sheetId="878"/>
      <sheetData sheetId="879"/>
      <sheetData sheetId="880"/>
      <sheetData sheetId="881"/>
      <sheetData sheetId="882"/>
      <sheetData sheetId="883"/>
      <sheetData sheetId="884"/>
      <sheetData sheetId="885"/>
      <sheetData sheetId="886"/>
      <sheetData sheetId="887"/>
      <sheetData sheetId="888"/>
      <sheetData sheetId="889"/>
      <sheetData sheetId="890"/>
      <sheetData sheetId="891"/>
      <sheetData sheetId="892"/>
      <sheetData sheetId="893"/>
      <sheetData sheetId="894"/>
      <sheetData sheetId="895"/>
      <sheetData sheetId="896"/>
      <sheetData sheetId="897"/>
      <sheetData sheetId="898"/>
      <sheetData sheetId="899"/>
      <sheetData sheetId="900"/>
      <sheetData sheetId="901"/>
      <sheetData sheetId="902"/>
      <sheetData sheetId="903"/>
      <sheetData sheetId="904"/>
      <sheetData sheetId="905"/>
      <sheetData sheetId="906"/>
      <sheetData sheetId="907"/>
      <sheetData sheetId="908"/>
      <sheetData sheetId="909"/>
      <sheetData sheetId="910"/>
      <sheetData sheetId="911"/>
      <sheetData sheetId="912"/>
      <sheetData sheetId="913"/>
      <sheetData sheetId="914"/>
      <sheetData sheetId="915"/>
      <sheetData sheetId="916"/>
      <sheetData sheetId="917"/>
      <sheetData sheetId="918"/>
      <sheetData sheetId="919"/>
      <sheetData sheetId="920"/>
      <sheetData sheetId="921"/>
      <sheetData sheetId="922"/>
      <sheetData sheetId="923"/>
      <sheetData sheetId="924"/>
      <sheetData sheetId="925"/>
      <sheetData sheetId="926"/>
      <sheetData sheetId="927"/>
      <sheetData sheetId="928"/>
      <sheetData sheetId="929"/>
      <sheetData sheetId="930"/>
      <sheetData sheetId="931"/>
      <sheetData sheetId="932"/>
      <sheetData sheetId="933"/>
      <sheetData sheetId="934"/>
      <sheetData sheetId="935"/>
      <sheetData sheetId="936"/>
      <sheetData sheetId="937"/>
      <sheetData sheetId="938"/>
      <sheetData sheetId="939"/>
      <sheetData sheetId="940"/>
      <sheetData sheetId="941"/>
      <sheetData sheetId="942"/>
      <sheetData sheetId="943"/>
      <sheetData sheetId="944"/>
      <sheetData sheetId="945"/>
      <sheetData sheetId="946"/>
      <sheetData sheetId="947"/>
      <sheetData sheetId="948"/>
      <sheetData sheetId="949"/>
      <sheetData sheetId="950"/>
      <sheetData sheetId="951"/>
      <sheetData sheetId="952" refreshError="1"/>
      <sheetData sheetId="953" refreshError="1"/>
      <sheetData sheetId="954" refreshError="1"/>
      <sheetData sheetId="955"/>
      <sheetData sheetId="956"/>
      <sheetData sheetId="957"/>
      <sheetData sheetId="958"/>
      <sheetData sheetId="959" refreshError="1"/>
      <sheetData sheetId="960"/>
      <sheetData sheetId="961"/>
      <sheetData sheetId="962"/>
      <sheetData sheetId="963"/>
      <sheetData sheetId="964"/>
      <sheetData sheetId="965"/>
      <sheetData sheetId="966"/>
      <sheetData sheetId="967"/>
      <sheetData sheetId="968"/>
      <sheetData sheetId="969"/>
      <sheetData sheetId="970"/>
      <sheetData sheetId="971"/>
      <sheetData sheetId="972"/>
      <sheetData sheetId="973"/>
      <sheetData sheetId="974"/>
      <sheetData sheetId="975"/>
      <sheetData sheetId="976"/>
      <sheetData sheetId="977"/>
      <sheetData sheetId="978"/>
      <sheetData sheetId="979"/>
      <sheetData sheetId="980"/>
      <sheetData sheetId="981"/>
      <sheetData sheetId="982"/>
      <sheetData sheetId="983"/>
      <sheetData sheetId="984"/>
      <sheetData sheetId="985"/>
      <sheetData sheetId="986"/>
      <sheetData sheetId="987"/>
      <sheetData sheetId="988"/>
      <sheetData sheetId="989"/>
      <sheetData sheetId="990"/>
      <sheetData sheetId="991"/>
      <sheetData sheetId="992"/>
      <sheetData sheetId="993"/>
      <sheetData sheetId="994"/>
      <sheetData sheetId="995"/>
      <sheetData sheetId="996"/>
      <sheetData sheetId="997"/>
      <sheetData sheetId="998"/>
      <sheetData sheetId="999"/>
      <sheetData sheetId="1000"/>
      <sheetData sheetId="1001"/>
      <sheetData sheetId="1002"/>
      <sheetData sheetId="1003"/>
      <sheetData sheetId="1004"/>
      <sheetData sheetId="1005"/>
      <sheetData sheetId="1006"/>
      <sheetData sheetId="1007"/>
      <sheetData sheetId="1008"/>
      <sheetData sheetId="1009"/>
      <sheetData sheetId="1010"/>
      <sheetData sheetId="1011"/>
      <sheetData sheetId="1012"/>
      <sheetData sheetId="1013"/>
      <sheetData sheetId="1014"/>
      <sheetData sheetId="1015"/>
      <sheetData sheetId="1016"/>
      <sheetData sheetId="1017"/>
      <sheetData sheetId="1018"/>
      <sheetData sheetId="1019"/>
      <sheetData sheetId="1020"/>
      <sheetData sheetId="1021"/>
      <sheetData sheetId="1022"/>
      <sheetData sheetId="1023" refreshError="1"/>
      <sheetData sheetId="1024"/>
      <sheetData sheetId="1025"/>
      <sheetData sheetId="1026"/>
      <sheetData sheetId="1027"/>
      <sheetData sheetId="1028"/>
      <sheetData sheetId="1029"/>
      <sheetData sheetId="1030"/>
      <sheetData sheetId="1031"/>
      <sheetData sheetId="1032"/>
      <sheetData sheetId="1033"/>
      <sheetData sheetId="1034"/>
      <sheetData sheetId="1035"/>
      <sheetData sheetId="1036"/>
      <sheetData sheetId="1037"/>
      <sheetData sheetId="1038"/>
      <sheetData sheetId="1039"/>
      <sheetData sheetId="1040"/>
      <sheetData sheetId="1041"/>
      <sheetData sheetId="1042"/>
      <sheetData sheetId="1043"/>
      <sheetData sheetId="1044"/>
      <sheetData sheetId="1045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C826BB-30D9-455B-99D2-E6A0C7D96D51}">
  <dimension ref="A1:GJ235"/>
  <sheetViews>
    <sheetView tabSelected="1" topLeftCell="DC1" workbookViewId="0">
      <selection activeCell="DK2" sqref="DK2"/>
    </sheetView>
  </sheetViews>
  <sheetFormatPr baseColWidth="10" defaultColWidth="10.5" defaultRowHeight="14.25" x14ac:dyDescent="0.2"/>
  <cols>
    <col min="1" max="1" width="4.375" customWidth="1"/>
    <col min="2" max="2" width="29.625" bestFit="1" customWidth="1"/>
    <col min="3" max="9" width="8.5" customWidth="1"/>
    <col min="10" max="10" width="4.25" customWidth="1"/>
    <col min="11" max="14" width="8.5" customWidth="1"/>
    <col min="15" max="15" width="10.25" customWidth="1"/>
    <col min="16" max="16" width="10.625" customWidth="1"/>
    <col min="17" max="17" width="9.875" customWidth="1"/>
    <col min="18" max="20" width="8.5" customWidth="1"/>
    <col min="21" max="21" width="10.25" customWidth="1"/>
    <col min="23" max="24" width="10.25" customWidth="1"/>
    <col min="25" max="25" width="4.25" customWidth="1"/>
    <col min="26" max="31" width="9.625" customWidth="1"/>
    <col min="32" max="36" width="10.25" customWidth="1"/>
    <col min="37" max="37" width="4.25" style="1" customWidth="1"/>
    <col min="38" max="40" width="10.25" style="1" customWidth="1"/>
    <col min="41" max="41" width="4.25" style="1" customWidth="1"/>
    <col min="42" max="43" width="10.25" style="1" customWidth="1"/>
    <col min="44" max="44" width="13.875" style="1" customWidth="1"/>
    <col min="45" max="47" width="10.25" style="1" customWidth="1"/>
    <col min="48" max="48" width="4.25" style="1" customWidth="1"/>
    <col min="49" max="53" width="10.25" style="1" customWidth="1"/>
    <col min="54" max="54" width="4.25" style="1" customWidth="1"/>
    <col min="55" max="57" width="10.25" style="1" customWidth="1"/>
    <col min="58" max="58" width="4.25" style="1" customWidth="1"/>
    <col min="59" max="60" width="10.25" style="1" customWidth="1"/>
    <col min="61" max="61" width="4.25" style="1" customWidth="1"/>
    <col min="62" max="63" width="10.25" style="1" customWidth="1"/>
    <col min="64" max="64" width="4.25" style="1" customWidth="1"/>
    <col min="65" max="66" width="10.25" style="1" customWidth="1"/>
    <col min="67" max="67" width="4.25" style="1" customWidth="1"/>
    <col min="68" max="69" width="10.25" style="1" customWidth="1"/>
    <col min="70" max="70" width="4.25" style="1" customWidth="1"/>
    <col min="71" max="76" width="10.25" style="1" customWidth="1"/>
    <col min="77" max="77" width="4.25" style="1" customWidth="1"/>
    <col min="78" max="79" width="9.625" style="1" customWidth="1"/>
    <col min="80" max="80" width="10.625" style="1" customWidth="1"/>
    <col min="81" max="86" width="9.625" style="1" customWidth="1"/>
    <col min="87" max="87" width="9.875" style="1" customWidth="1"/>
    <col min="88" max="101" width="9.625" style="1" customWidth="1"/>
    <col min="102" max="102" width="4.25" style="1" customWidth="1"/>
    <col min="103" max="103" width="9.625" style="1" customWidth="1"/>
    <col min="104" max="104" width="4.25" style="1" customWidth="1"/>
    <col min="113" max="113" width="4.25" style="1" customWidth="1"/>
    <col min="114" max="114" width="23.125" style="1" customWidth="1"/>
    <col min="115" max="115" width="10.25" customWidth="1"/>
    <col min="116" max="119" width="9.625" customWidth="1"/>
    <col min="120" max="120" width="4.25" customWidth="1"/>
    <col min="121" max="123" width="9.125" customWidth="1"/>
    <col min="124" max="124" width="4.25" customWidth="1"/>
    <col min="125" max="125" width="9.625" customWidth="1"/>
    <col min="128" max="128" width="4.25" customWidth="1"/>
    <col min="129" max="138" width="10.75" customWidth="1"/>
    <col min="139" max="139" width="4.25" customWidth="1"/>
    <col min="140" max="149" width="10.75" customWidth="1"/>
    <col min="150" max="150" width="4.25" customWidth="1"/>
    <col min="151" max="152" width="9.125" customWidth="1"/>
    <col min="154" max="154" width="4.25" style="1" customWidth="1"/>
    <col min="155" max="156" width="9.375" customWidth="1"/>
    <col min="158" max="158" width="4.25" style="1" customWidth="1"/>
    <col min="159" max="161" width="10.5" style="1"/>
    <col min="162" max="162" width="4.25" style="1" customWidth="1"/>
    <col min="163" max="165" width="10.5" style="1"/>
    <col min="166" max="166" width="4.25" customWidth="1"/>
    <col min="167" max="167" width="9.625" customWidth="1"/>
    <col min="170" max="170" width="4.25" style="1" customWidth="1"/>
    <col min="171" max="173" width="9.125" customWidth="1"/>
    <col min="174" max="174" width="4.25" style="1" customWidth="1"/>
    <col min="175" max="177" width="8.5" customWidth="1"/>
    <col min="178" max="178" width="4.25" style="1" customWidth="1"/>
    <col min="179" max="179" width="9.125" customWidth="1"/>
    <col min="180" max="181" width="8" style="1" customWidth="1"/>
    <col min="182" max="182" width="4.25" style="1" customWidth="1"/>
    <col min="183" max="184" width="9.125" customWidth="1"/>
    <col min="185" max="185" width="8.5" customWidth="1"/>
    <col min="186" max="186" width="4.25" customWidth="1"/>
    <col min="187" max="189" width="9.125" customWidth="1"/>
    <col min="190" max="190" width="4.25" customWidth="1"/>
  </cols>
  <sheetData>
    <row r="1" spans="1:192" ht="15.75" x14ac:dyDescent="0.25">
      <c r="A1" s="1"/>
      <c r="B1" s="2" t="s">
        <v>0</v>
      </c>
      <c r="C1" s="3"/>
      <c r="D1" s="4"/>
      <c r="E1" s="1"/>
      <c r="F1" s="1"/>
      <c r="G1" s="1"/>
      <c r="H1" s="1"/>
      <c r="I1" s="1"/>
      <c r="J1" s="1"/>
      <c r="K1" s="5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5"/>
      <c r="AA1" s="1"/>
      <c r="AB1" s="1"/>
      <c r="AC1" s="1"/>
      <c r="AD1" s="1"/>
      <c r="AE1" s="1"/>
      <c r="AF1" s="1"/>
      <c r="AG1" s="1"/>
      <c r="AH1" s="1"/>
      <c r="AI1" s="1"/>
      <c r="AJ1" s="1"/>
      <c r="AL1" s="5"/>
      <c r="AP1" s="5"/>
      <c r="AW1" s="5"/>
      <c r="AX1" s="5"/>
      <c r="BJ1" s="6"/>
      <c r="CF1" s="7"/>
      <c r="DA1" s="5"/>
      <c r="DB1" s="1"/>
      <c r="DC1" s="1"/>
      <c r="DD1" s="1"/>
      <c r="DE1" s="1"/>
      <c r="DF1" s="1"/>
      <c r="DG1" s="1"/>
      <c r="DH1" s="1"/>
      <c r="DJ1" s="5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Y1" s="1"/>
      <c r="EZ1" s="1"/>
      <c r="FA1" s="1"/>
      <c r="FJ1" s="1"/>
      <c r="FK1" s="1"/>
      <c r="FL1" s="1"/>
      <c r="FM1" s="1"/>
      <c r="FO1" s="1"/>
      <c r="FP1" s="1"/>
      <c r="FQ1" s="1"/>
      <c r="FS1" s="1"/>
      <c r="FT1" s="1"/>
      <c r="FU1" s="1"/>
      <c r="FW1" s="1"/>
      <c r="GA1" s="1"/>
      <c r="GB1" s="1"/>
      <c r="GC1" s="1"/>
      <c r="GD1" s="1"/>
      <c r="GE1" s="1"/>
      <c r="GF1" s="1"/>
      <c r="GG1" s="1"/>
      <c r="GH1" s="1"/>
      <c r="GI1" s="1"/>
      <c r="GJ1" s="1"/>
    </row>
    <row r="2" spans="1:192" ht="15.75" x14ac:dyDescent="0.25">
      <c r="A2" s="1"/>
      <c r="B2" s="2"/>
      <c r="C2" s="8"/>
      <c r="D2" s="8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10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9"/>
      <c r="CK2" s="9"/>
      <c r="CL2" s="9"/>
      <c r="CM2" s="9"/>
      <c r="CN2" s="9"/>
      <c r="CO2" s="9"/>
      <c r="CP2" s="9"/>
      <c r="CQ2" s="9"/>
      <c r="CR2" s="9"/>
      <c r="CS2" s="9"/>
      <c r="CT2" s="9"/>
      <c r="CU2" s="9"/>
      <c r="CV2" s="9"/>
      <c r="CW2" s="9"/>
      <c r="CX2" s="9"/>
      <c r="CY2" s="9"/>
      <c r="CZ2" s="9"/>
      <c r="DA2" s="9"/>
      <c r="DB2" s="9"/>
      <c r="DC2" s="9"/>
      <c r="DD2" s="9"/>
      <c r="DE2" s="9"/>
      <c r="DF2" s="9"/>
      <c r="DG2" s="9"/>
      <c r="DH2" s="9"/>
      <c r="DI2" s="9"/>
      <c r="DJ2" s="9"/>
      <c r="DK2" s="1"/>
      <c r="DL2" s="1"/>
      <c r="DM2" s="1"/>
      <c r="DN2" s="1"/>
      <c r="DO2" s="1"/>
      <c r="DP2" s="1"/>
      <c r="DQ2" s="5"/>
      <c r="DR2" s="1"/>
      <c r="DS2" s="1"/>
      <c r="DT2" s="1"/>
      <c r="DU2" s="5"/>
      <c r="DV2" s="1"/>
      <c r="DW2" s="1"/>
      <c r="DX2" s="1"/>
      <c r="DY2" s="9"/>
      <c r="DZ2" s="1"/>
      <c r="EA2" s="1"/>
      <c r="EB2" s="1"/>
      <c r="EC2" s="1"/>
      <c r="ED2" s="1"/>
      <c r="EE2" s="1"/>
      <c r="EF2" s="1"/>
      <c r="EG2" s="1"/>
      <c r="EH2" s="1"/>
      <c r="EI2" s="1"/>
      <c r="EJ2" s="9"/>
      <c r="EK2" s="1"/>
      <c r="EL2" s="1"/>
      <c r="EM2" s="1"/>
      <c r="EN2" s="1"/>
      <c r="EO2" s="1"/>
      <c r="EP2" s="1"/>
      <c r="EQ2" s="1"/>
      <c r="ER2" s="1"/>
      <c r="ES2" s="1"/>
      <c r="ET2" s="1"/>
      <c r="EU2" s="5"/>
      <c r="EV2" s="1"/>
      <c r="EW2" s="1"/>
      <c r="EY2" s="5"/>
      <c r="EZ2" s="1"/>
      <c r="FA2" s="1"/>
      <c r="FC2" s="5"/>
      <c r="FG2" s="5"/>
      <c r="FJ2" s="1"/>
      <c r="FK2" s="5"/>
      <c r="FL2" s="1"/>
      <c r="FM2" s="1"/>
      <c r="FO2" s="5"/>
      <c r="FP2" s="1"/>
      <c r="FQ2" s="1"/>
      <c r="FS2" s="5"/>
      <c r="FT2" s="1"/>
      <c r="FU2" s="1"/>
      <c r="FW2" s="5"/>
      <c r="GA2" s="5"/>
      <c r="GB2" s="1"/>
      <c r="GC2" s="1"/>
      <c r="GD2" s="1"/>
      <c r="GE2" s="5"/>
      <c r="GF2" s="1"/>
      <c r="GG2" s="1"/>
      <c r="GH2" s="1"/>
      <c r="GI2" s="5"/>
      <c r="GJ2" s="1"/>
    </row>
    <row r="3" spans="1:192" x14ac:dyDescent="0.2">
      <c r="A3" s="1"/>
      <c r="B3" s="1"/>
      <c r="C3" s="9" t="s">
        <v>1</v>
      </c>
      <c r="D3" s="9"/>
      <c r="E3" s="9"/>
      <c r="F3" s="9"/>
      <c r="G3" s="9"/>
      <c r="H3" s="9"/>
      <c r="I3" s="9"/>
      <c r="J3" s="9"/>
      <c r="K3" s="9" t="s">
        <v>2</v>
      </c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 t="s">
        <v>3</v>
      </c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 t="s">
        <v>4</v>
      </c>
      <c r="AM3" s="9"/>
      <c r="AN3" s="9"/>
      <c r="AO3" s="9"/>
      <c r="AP3" s="9" t="s">
        <v>5</v>
      </c>
      <c r="AQ3" s="9"/>
      <c r="AR3" s="9"/>
      <c r="AS3" s="9"/>
      <c r="AT3" s="9"/>
      <c r="AU3" s="9"/>
      <c r="AV3" s="9"/>
      <c r="AW3" s="9" t="s">
        <v>6</v>
      </c>
      <c r="AX3" s="9"/>
      <c r="AY3" s="9"/>
      <c r="AZ3" s="9"/>
      <c r="BA3" s="9"/>
      <c r="BB3" s="9"/>
      <c r="BC3" s="9" t="s">
        <v>7</v>
      </c>
      <c r="BD3" s="9"/>
      <c r="BE3" s="9"/>
      <c r="BF3" s="9"/>
      <c r="BG3" s="9" t="s">
        <v>8</v>
      </c>
      <c r="BH3" s="9"/>
      <c r="BI3" s="9"/>
      <c r="BJ3" s="9" t="s">
        <v>9</v>
      </c>
      <c r="BK3" s="9"/>
      <c r="BL3" s="9"/>
      <c r="BM3" s="9" t="s">
        <v>10</v>
      </c>
      <c r="BN3" s="9"/>
      <c r="BO3" s="9"/>
      <c r="BP3" s="9" t="s">
        <v>11</v>
      </c>
      <c r="BQ3" s="9"/>
      <c r="BR3" s="9"/>
      <c r="BS3" s="9" t="s">
        <v>12</v>
      </c>
      <c r="BT3" s="9"/>
      <c r="BU3" s="9"/>
      <c r="BV3" s="10"/>
      <c r="BW3" s="9"/>
      <c r="BX3" s="9"/>
      <c r="BY3" s="9"/>
      <c r="BZ3" s="9" t="s">
        <v>13</v>
      </c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 t="s">
        <v>14</v>
      </c>
      <c r="DB3" s="9"/>
      <c r="DC3" s="9"/>
      <c r="DD3" s="9"/>
      <c r="DE3" s="9"/>
      <c r="DF3" s="9"/>
      <c r="DG3" s="9"/>
      <c r="DH3" s="9"/>
      <c r="DI3" s="9"/>
      <c r="DJ3" s="9" t="s">
        <v>15</v>
      </c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9" t="s">
        <v>16</v>
      </c>
      <c r="DZ3" s="1"/>
      <c r="EA3" s="1"/>
      <c r="EB3" s="1"/>
      <c r="EC3" s="1"/>
      <c r="ED3" s="1"/>
      <c r="EE3" s="1"/>
      <c r="EF3" s="1"/>
      <c r="EG3" s="1"/>
      <c r="EH3" s="1"/>
      <c r="EI3" s="1"/>
      <c r="EJ3" s="9" t="s">
        <v>16</v>
      </c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Y3" s="1"/>
      <c r="EZ3" s="1"/>
      <c r="FA3" s="1"/>
      <c r="FJ3" s="1"/>
      <c r="FK3" s="1"/>
      <c r="FL3" s="1"/>
      <c r="FM3" s="1"/>
      <c r="FO3" s="1"/>
      <c r="FP3" s="1"/>
      <c r="FQ3" s="1"/>
      <c r="FS3" s="1"/>
      <c r="FT3" s="1"/>
      <c r="FU3" s="1"/>
      <c r="FW3" s="1"/>
      <c r="GA3" s="1"/>
      <c r="GB3" s="1"/>
      <c r="GC3" s="1"/>
      <c r="GD3" s="1"/>
      <c r="GE3" s="1"/>
      <c r="GF3" s="1"/>
      <c r="GG3" s="1"/>
      <c r="GH3" s="1"/>
      <c r="GI3" s="1"/>
      <c r="GJ3" s="1"/>
    </row>
    <row r="4" spans="1:192" ht="39" customHeight="1" x14ac:dyDescent="0.2">
      <c r="A4" s="1"/>
      <c r="B4" s="11" t="s">
        <v>17</v>
      </c>
      <c r="C4" s="12" t="s">
        <v>18</v>
      </c>
      <c r="D4" s="13" t="s">
        <v>19</v>
      </c>
      <c r="E4" s="13" t="s">
        <v>20</v>
      </c>
      <c r="F4" s="13" t="s">
        <v>21</v>
      </c>
      <c r="G4" s="13" t="s">
        <v>22</v>
      </c>
      <c r="H4" s="13" t="s">
        <v>23</v>
      </c>
      <c r="I4" s="14" t="s">
        <v>24</v>
      </c>
      <c r="J4" s="15"/>
      <c r="K4" s="12" t="s">
        <v>25</v>
      </c>
      <c r="L4" s="13" t="s">
        <v>26</v>
      </c>
      <c r="M4" s="13" t="s">
        <v>27</v>
      </c>
      <c r="N4" s="16" t="s">
        <v>28</v>
      </c>
      <c r="O4" s="13" t="s">
        <v>29</v>
      </c>
      <c r="P4" s="16" t="s">
        <v>30</v>
      </c>
      <c r="Q4" s="13" t="s">
        <v>31</v>
      </c>
      <c r="R4" s="16" t="s">
        <v>32</v>
      </c>
      <c r="S4" s="13" t="s">
        <v>33</v>
      </c>
      <c r="T4" s="13" t="s">
        <v>34</v>
      </c>
      <c r="U4" s="13" t="s">
        <v>35</v>
      </c>
      <c r="V4" s="16" t="s">
        <v>36</v>
      </c>
      <c r="W4" s="13" t="s">
        <v>37</v>
      </c>
      <c r="X4" s="17" t="s">
        <v>38</v>
      </c>
      <c r="Y4" s="18"/>
      <c r="Z4" s="12" t="s">
        <v>39</v>
      </c>
      <c r="AA4" s="13" t="s">
        <v>40</v>
      </c>
      <c r="AB4" s="13" t="s">
        <v>41</v>
      </c>
      <c r="AC4" s="13" t="s">
        <v>42</v>
      </c>
      <c r="AD4" s="13" t="s">
        <v>43</v>
      </c>
      <c r="AE4" s="13" t="s">
        <v>44</v>
      </c>
      <c r="AF4" s="13" t="s">
        <v>45</v>
      </c>
      <c r="AG4" s="13" t="s">
        <v>46</v>
      </c>
      <c r="AH4" s="13" t="s">
        <v>47</v>
      </c>
      <c r="AI4" s="13" t="s">
        <v>48</v>
      </c>
      <c r="AJ4" s="14" t="s">
        <v>49</v>
      </c>
      <c r="AK4" s="19"/>
      <c r="AL4" s="20" t="s">
        <v>50</v>
      </c>
      <c r="AM4" s="13" t="s">
        <v>51</v>
      </c>
      <c r="AN4" s="21" t="s">
        <v>52</v>
      </c>
      <c r="AO4" s="18"/>
      <c r="AP4" s="22" t="s">
        <v>53</v>
      </c>
      <c r="AQ4" s="14" t="s">
        <v>54</v>
      </c>
      <c r="AR4" s="14" t="s">
        <v>55</v>
      </c>
      <c r="AS4" s="14" t="s">
        <v>56</v>
      </c>
      <c r="AT4" s="22" t="s">
        <v>57</v>
      </c>
      <c r="AU4" s="22" t="s">
        <v>58</v>
      </c>
      <c r="AV4" s="19"/>
      <c r="AW4" s="12" t="s">
        <v>59</v>
      </c>
      <c r="AX4" s="13" t="s">
        <v>60</v>
      </c>
      <c r="AY4" s="13" t="s">
        <v>61</v>
      </c>
      <c r="AZ4" s="13" t="s">
        <v>62</v>
      </c>
      <c r="BA4" s="14" t="s">
        <v>63</v>
      </c>
      <c r="BB4" s="19"/>
      <c r="BC4" s="13" t="s">
        <v>64</v>
      </c>
      <c r="BD4" s="13" t="s">
        <v>65</v>
      </c>
      <c r="BE4" s="14" t="s">
        <v>66</v>
      </c>
      <c r="BF4" s="18"/>
      <c r="BG4" s="12" t="s">
        <v>67</v>
      </c>
      <c r="BH4" s="14" t="s">
        <v>68</v>
      </c>
      <c r="BI4" s="19"/>
      <c r="BJ4" s="14" t="s">
        <v>69</v>
      </c>
      <c r="BK4" s="14" t="s">
        <v>70</v>
      </c>
      <c r="BL4" s="19"/>
      <c r="BM4" s="14" t="s">
        <v>69</v>
      </c>
      <c r="BN4" s="14" t="s">
        <v>70</v>
      </c>
      <c r="BO4" s="19"/>
      <c r="BP4" s="14" t="s">
        <v>69</v>
      </c>
      <c r="BQ4" s="14" t="s">
        <v>70</v>
      </c>
      <c r="BR4" s="19"/>
      <c r="BS4" s="22" t="s">
        <v>71</v>
      </c>
      <c r="BT4" s="14" t="s">
        <v>72</v>
      </c>
      <c r="BU4" s="14" t="s">
        <v>73</v>
      </c>
      <c r="BV4" s="23" t="s">
        <v>74</v>
      </c>
      <c r="BW4" s="21" t="s">
        <v>75</v>
      </c>
      <c r="BX4" s="21" t="s">
        <v>76</v>
      </c>
      <c r="BY4" s="18"/>
      <c r="BZ4" s="20" t="s">
        <v>77</v>
      </c>
      <c r="CA4" s="24" t="s">
        <v>78</v>
      </c>
      <c r="CB4" s="16" t="s">
        <v>79</v>
      </c>
      <c r="CC4" s="13" t="s">
        <v>80</v>
      </c>
      <c r="CD4" s="13" t="s">
        <v>81</v>
      </c>
      <c r="CE4" s="13" t="s">
        <v>82</v>
      </c>
      <c r="CF4" s="16" t="s">
        <v>83</v>
      </c>
      <c r="CG4" s="13" t="s">
        <v>84</v>
      </c>
      <c r="CH4" s="25" t="s">
        <v>85</v>
      </c>
      <c r="CI4" s="16" t="s">
        <v>86</v>
      </c>
      <c r="CJ4" s="13" t="s">
        <v>87</v>
      </c>
      <c r="CK4" s="13" t="s">
        <v>88</v>
      </c>
      <c r="CL4" s="13" t="s">
        <v>89</v>
      </c>
      <c r="CM4" s="13" t="s">
        <v>90</v>
      </c>
      <c r="CN4" s="16" t="s">
        <v>18</v>
      </c>
      <c r="CO4" s="13" t="s">
        <v>91</v>
      </c>
      <c r="CP4" s="13" t="s">
        <v>92</v>
      </c>
      <c r="CQ4" s="16" t="s">
        <v>93</v>
      </c>
      <c r="CR4" s="13" t="s">
        <v>94</v>
      </c>
      <c r="CS4" s="13" t="s">
        <v>95</v>
      </c>
      <c r="CT4" s="16" t="s">
        <v>96</v>
      </c>
      <c r="CU4" s="13" t="s">
        <v>97</v>
      </c>
      <c r="CV4" s="13" t="s">
        <v>98</v>
      </c>
      <c r="CW4" s="14" t="s">
        <v>99</v>
      </c>
      <c r="CX4" s="18"/>
      <c r="CY4" s="23" t="s">
        <v>100</v>
      </c>
      <c r="CZ4" s="18"/>
      <c r="DA4" s="26">
        <v>44196</v>
      </c>
      <c r="DB4" s="23" t="s">
        <v>101</v>
      </c>
      <c r="DC4" s="23" t="s">
        <v>102</v>
      </c>
      <c r="DD4" s="23" t="s">
        <v>103</v>
      </c>
      <c r="DE4" s="23" t="s">
        <v>104</v>
      </c>
      <c r="DF4" s="22" t="s">
        <v>105</v>
      </c>
      <c r="DG4" s="14" t="s">
        <v>106</v>
      </c>
      <c r="DH4" s="14" t="s">
        <v>107</v>
      </c>
      <c r="DI4" s="18"/>
      <c r="DJ4" s="22" t="s">
        <v>108</v>
      </c>
      <c r="DK4" s="27" t="s">
        <v>109</v>
      </c>
      <c r="DL4" s="22" t="s">
        <v>110</v>
      </c>
      <c r="DM4" s="22" t="s">
        <v>111</v>
      </c>
      <c r="DN4" s="22" t="s">
        <v>112</v>
      </c>
      <c r="DO4" s="22" t="s">
        <v>113</v>
      </c>
      <c r="DP4" s="18"/>
      <c r="DQ4" s="22" t="s">
        <v>114</v>
      </c>
      <c r="DR4" s="22" t="s">
        <v>115</v>
      </c>
      <c r="DS4" s="22" t="s">
        <v>116</v>
      </c>
      <c r="DT4" s="18"/>
      <c r="DU4" s="22" t="s">
        <v>117</v>
      </c>
      <c r="DV4" s="22" t="s">
        <v>118</v>
      </c>
      <c r="DW4" s="22" t="s">
        <v>119</v>
      </c>
      <c r="DX4" s="18"/>
      <c r="DY4" s="12" t="s">
        <v>120</v>
      </c>
      <c r="DZ4" s="13" t="s">
        <v>121</v>
      </c>
      <c r="EA4" s="13" t="s">
        <v>122</v>
      </c>
      <c r="EB4" s="13" t="s">
        <v>123</v>
      </c>
      <c r="EC4" s="13" t="s">
        <v>124</v>
      </c>
      <c r="ED4" s="13" t="s">
        <v>125</v>
      </c>
      <c r="EE4" s="13" t="s">
        <v>126</v>
      </c>
      <c r="EF4" s="13" t="s">
        <v>127</v>
      </c>
      <c r="EG4" s="14" t="s">
        <v>128</v>
      </c>
      <c r="EH4" s="14" t="s">
        <v>129</v>
      </c>
      <c r="EI4" s="18"/>
      <c r="EJ4" s="20" t="s">
        <v>120</v>
      </c>
      <c r="EK4" s="24" t="s">
        <v>121</v>
      </c>
      <c r="EL4" s="24" t="s">
        <v>122</v>
      </c>
      <c r="EM4" s="24" t="s">
        <v>123</v>
      </c>
      <c r="EN4" s="24" t="s">
        <v>124</v>
      </c>
      <c r="EO4" s="24" t="s">
        <v>125</v>
      </c>
      <c r="EP4" s="24" t="s">
        <v>126</v>
      </c>
      <c r="EQ4" s="24" t="s">
        <v>127</v>
      </c>
      <c r="ER4" s="21" t="s">
        <v>128</v>
      </c>
      <c r="ES4" s="21" t="s">
        <v>130</v>
      </c>
      <c r="ET4" s="18"/>
      <c r="EU4" s="22" t="s">
        <v>131</v>
      </c>
      <c r="EV4" s="22" t="s">
        <v>132</v>
      </c>
      <c r="EW4" s="22" t="s">
        <v>133</v>
      </c>
      <c r="EY4" s="22" t="s">
        <v>134</v>
      </c>
      <c r="EZ4" s="22" t="s">
        <v>135</v>
      </c>
      <c r="FA4" s="22" t="s">
        <v>136</v>
      </c>
      <c r="FC4" s="22" t="s">
        <v>137</v>
      </c>
      <c r="FD4" s="22" t="s">
        <v>138</v>
      </c>
      <c r="FE4" s="14" t="s">
        <v>139</v>
      </c>
      <c r="FG4" s="22" t="s">
        <v>137</v>
      </c>
      <c r="FH4" s="22" t="s">
        <v>138</v>
      </c>
      <c r="FI4" s="14" t="s">
        <v>139</v>
      </c>
      <c r="FJ4" s="18"/>
      <c r="FK4" s="22" t="s">
        <v>140</v>
      </c>
      <c r="FL4" s="22" t="s">
        <v>141</v>
      </c>
      <c r="FM4" s="22" t="s">
        <v>142</v>
      </c>
      <c r="FO4" s="22" t="s">
        <v>143</v>
      </c>
      <c r="FP4" s="14" t="s">
        <v>144</v>
      </c>
      <c r="FQ4" s="14" t="s">
        <v>145</v>
      </c>
      <c r="FS4" s="22" t="s">
        <v>146</v>
      </c>
      <c r="FT4" s="14" t="s">
        <v>147</v>
      </c>
      <c r="FU4" s="22" t="s">
        <v>148</v>
      </c>
      <c r="FW4" s="22" t="s">
        <v>149</v>
      </c>
      <c r="FX4" s="22" t="s">
        <v>150</v>
      </c>
      <c r="FY4" s="22" t="s">
        <v>151</v>
      </c>
      <c r="GA4" s="22" t="s">
        <v>152</v>
      </c>
      <c r="GB4" s="22" t="s">
        <v>153</v>
      </c>
      <c r="GC4" s="22" t="s">
        <v>154</v>
      </c>
      <c r="GD4" s="18"/>
      <c r="GE4" s="22" t="s">
        <v>155</v>
      </c>
      <c r="GF4" s="22" t="s">
        <v>156</v>
      </c>
      <c r="GG4" s="22" t="s">
        <v>157</v>
      </c>
      <c r="GH4" s="18"/>
      <c r="GI4" s="22" t="s">
        <v>158</v>
      </c>
      <c r="GJ4" s="1"/>
    </row>
    <row r="5" spans="1:192" x14ac:dyDescent="0.2">
      <c r="A5" s="1"/>
      <c r="B5" s="28" t="s">
        <v>159</v>
      </c>
      <c r="C5" s="29">
        <v>3981.5369999999998</v>
      </c>
      <c r="D5" s="30">
        <v>3898.038</v>
      </c>
      <c r="E5" s="30">
        <v>3279.7910000000002</v>
      </c>
      <c r="F5" s="30">
        <v>1427.1980000000001</v>
      </c>
      <c r="G5" s="30">
        <v>2730.8420000000001</v>
      </c>
      <c r="H5" s="30">
        <f t="shared" ref="H5:H36" si="0">C5+F5</f>
        <v>5408.7349999999997</v>
      </c>
      <c r="I5" s="31">
        <f t="shared" ref="I5:I36" si="1">E5+F5</f>
        <v>4706.9890000000005</v>
      </c>
      <c r="J5" s="30"/>
      <c r="K5" s="32">
        <v>42.875999999999998</v>
      </c>
      <c r="L5" s="33">
        <v>11.425000000000001</v>
      </c>
      <c r="M5" s="33">
        <v>0.216</v>
      </c>
      <c r="N5" s="34">
        <f t="shared" ref="N5:N36" si="2">K5+L5+M5</f>
        <v>54.517000000000003</v>
      </c>
      <c r="O5" s="33">
        <v>27.82</v>
      </c>
      <c r="P5" s="34">
        <f t="shared" ref="P5:P36" si="3">N5-O5</f>
        <v>26.697000000000003</v>
      </c>
      <c r="Q5" s="33">
        <v>2.9420000000000002</v>
      </c>
      <c r="R5" s="34">
        <f t="shared" ref="R5:R36" si="4">P5-Q5</f>
        <v>23.755000000000003</v>
      </c>
      <c r="S5" s="33">
        <v>4.0640000000000001</v>
      </c>
      <c r="T5" s="33">
        <v>-0.85299999999999976</v>
      </c>
      <c r="U5" s="33">
        <v>0</v>
      </c>
      <c r="V5" s="34">
        <f t="shared" ref="V5:V36" si="5">R5+S5+T5+U5</f>
        <v>26.966000000000001</v>
      </c>
      <c r="W5" s="33">
        <v>5.7309999999999999</v>
      </c>
      <c r="X5" s="35">
        <f t="shared" ref="X5:X36" si="6">V5-W5</f>
        <v>21.234999999999999</v>
      </c>
      <c r="Y5" s="33"/>
      <c r="Z5" s="36">
        <f t="shared" ref="Z5:Z36" si="7">K5/D5*2</f>
        <v>2.1998759375870629E-2</v>
      </c>
      <c r="AA5" s="37">
        <f t="shared" ref="AA5:AA36" si="8">L5/D5*2</f>
        <v>5.861923357340283E-3</v>
      </c>
      <c r="AB5" s="6">
        <f t="shared" ref="AB5:AB36" si="9">O5/(N5+S5+T5)</f>
        <v>0.48191518847006654</v>
      </c>
      <c r="AC5" s="6">
        <f t="shared" ref="AC5:AC36" si="10">O5/(N5+S5)</f>
        <v>0.47489800447243985</v>
      </c>
      <c r="AD5" s="6">
        <f t="shared" ref="AD5:AD36" si="11">O5/N5</f>
        <v>0.51029953959315444</v>
      </c>
      <c r="AE5" s="37">
        <f t="shared" ref="AE5:AE36" si="12">O5/D5*2</f>
        <v>1.4273847509952442E-2</v>
      </c>
      <c r="AF5" s="37">
        <f t="shared" ref="AF5:AF36" si="13">X5/D5*2</f>
        <v>1.0895224725874914E-2</v>
      </c>
      <c r="AG5" s="37">
        <f>X5/DU5*2</f>
        <v>2.0136006944954783E-2</v>
      </c>
      <c r="AH5" s="37">
        <f>(P5+S5+T5)/DU5*2</f>
        <v>2.8360145783362736E-2</v>
      </c>
      <c r="AI5" s="37">
        <f>R5/DU5*2</f>
        <v>2.2525587236986153E-2</v>
      </c>
      <c r="AJ5" s="38">
        <f>X5/FK5*2</f>
        <v>9.4940882702070725E-2</v>
      </c>
      <c r="AK5" s="33"/>
      <c r="AL5" s="39">
        <f t="shared" ref="AL5:AL36" si="14">(FQ5-FP5)/FP5</f>
        <v>1.6015972293213641E-2</v>
      </c>
      <c r="AM5" s="6">
        <f t="shared" ref="AM5:AM36" si="15">(FY5-FX5)/FX5</f>
        <v>2.9054740943007317E-2</v>
      </c>
      <c r="AN5" s="40">
        <f t="shared" ref="AN5:AN36" si="16">(GC5-GB5)/GB5</f>
        <v>4.6439142077181195E-2</v>
      </c>
      <c r="AO5" s="33"/>
      <c r="AP5" s="39">
        <f t="shared" ref="AP5:AP36" si="17">G5/E5</f>
        <v>0.83262683506357571</v>
      </c>
      <c r="AQ5" s="41">
        <f t="shared" ref="AQ5:AQ36" si="18">CP5/(CP5+CO5+CR5+CU5)</f>
        <v>0.78550999691933399</v>
      </c>
      <c r="AR5" s="41">
        <f t="shared" ref="AR5:AR36" si="19">((CO5+CR5+CU5)-CY5)/CN5</f>
        <v>4.5342790987500547E-2</v>
      </c>
      <c r="AS5" s="41">
        <f t="shared" ref="AS5:AS36" si="20">CY5/CW5</f>
        <v>0.14194141609132352</v>
      </c>
      <c r="AT5" s="42">
        <v>1.56</v>
      </c>
      <c r="AU5" s="43">
        <v>1.26</v>
      </c>
      <c r="AV5" s="33"/>
      <c r="AW5" s="44">
        <f>FM5/C5</f>
        <v>0.11752571933903917</v>
      </c>
      <c r="AX5" s="6">
        <v>0.1033</v>
      </c>
      <c r="AY5" s="41">
        <f t="shared" ref="AY5:AY36" si="21">(DQ5)/DW5</f>
        <v>0.18194051634766897</v>
      </c>
      <c r="AZ5" s="41">
        <f t="shared" ref="AZ5:AZ36" si="22">(DR5)/DW5</f>
        <v>0.2014</v>
      </c>
      <c r="BA5" s="40">
        <f t="shared" ref="BA5:BA36" si="23">(DS5)/DW5</f>
        <v>0.22820000000000001</v>
      </c>
      <c r="BB5" s="6"/>
      <c r="BC5" s="39">
        <v>0.16519999999999999</v>
      </c>
      <c r="BD5" s="41">
        <v>0.184</v>
      </c>
      <c r="BE5" s="40">
        <v>0.20929999999999999</v>
      </c>
      <c r="BF5" s="6"/>
      <c r="BG5" s="39">
        <v>2.9000000000000001E-2</v>
      </c>
      <c r="BH5" s="40"/>
      <c r="BI5" s="6"/>
      <c r="BJ5" s="39">
        <f>AY5-(4.5%+2.5%+3%+1%+BG5)</f>
        <v>4.2940516347668961E-2</v>
      </c>
      <c r="BK5" s="40"/>
      <c r="BL5" s="6"/>
      <c r="BM5" s="39">
        <f>AZ5-(6%+2.5%+3%+1%+BG5)</f>
        <v>4.7399999999999998E-2</v>
      </c>
      <c r="BN5" s="40"/>
      <c r="BO5" s="6"/>
      <c r="BP5" s="39">
        <f>BA5-(8%+2.5%+3%+1%+BG5)</f>
        <v>5.4199999999999998E-2</v>
      </c>
      <c r="BQ5" s="38"/>
      <c r="BR5" s="33"/>
      <c r="BS5" s="36">
        <f>Q5/FO5*2</f>
        <v>1.808269081748729E-3</v>
      </c>
      <c r="BT5" s="6">
        <f t="shared" ref="BT5:BT36" si="24">Q5/(P5+S5+T5)</f>
        <v>9.8368329543934735E-2</v>
      </c>
      <c r="BU5" s="37">
        <f>EW5/E5</f>
        <v>1.6044619916330032E-2</v>
      </c>
      <c r="BV5" s="41">
        <f t="shared" ref="BV5:BV36" si="25">EW5/(FM5+FA5)</f>
        <v>0.10667523479579405</v>
      </c>
      <c r="BW5" s="41">
        <f t="shared" ref="BW5:BW36" si="26">FC5/FE5</f>
        <v>0.66877188211078076</v>
      </c>
      <c r="BX5" s="40">
        <f t="shared" ref="BX5:BX36" si="27">(BW5*E5+F5)/(E5+F5)</f>
        <v>0.76920298730249836</v>
      </c>
      <c r="BY5" s="33"/>
      <c r="BZ5" s="45">
        <v>12.807</v>
      </c>
      <c r="CA5" s="46">
        <v>206.01</v>
      </c>
      <c r="CB5" s="47">
        <f t="shared" ref="CB5:CB36" si="28">BZ5+CA5</f>
        <v>218.81699999999998</v>
      </c>
      <c r="CC5" s="48">
        <v>3279.7910000000002</v>
      </c>
      <c r="CD5" s="49">
        <v>14.51</v>
      </c>
      <c r="CE5" s="49">
        <v>10.858000000000001</v>
      </c>
      <c r="CF5" s="47">
        <f t="shared" ref="CF5:CF36" si="29">CC5-CD5-CE5</f>
        <v>3254.4229999999998</v>
      </c>
      <c r="CG5" s="49">
        <v>342.60399999999998</v>
      </c>
      <c r="CH5" s="49">
        <v>116.504</v>
      </c>
      <c r="CI5" s="47">
        <f t="shared" ref="CI5:CI36" si="30">CG5+CH5</f>
        <v>459.108</v>
      </c>
      <c r="CJ5" s="49">
        <v>2.9809999999999999</v>
      </c>
      <c r="CK5" s="49">
        <v>0</v>
      </c>
      <c r="CL5" s="49">
        <v>24.423999999999999</v>
      </c>
      <c r="CM5" s="49">
        <v>21.78400000000002</v>
      </c>
      <c r="CN5" s="47">
        <f t="shared" ref="CN5:CN36" si="31">CB5+CF5+CI5+CJ5+CK5+CL5+CM5</f>
        <v>3981.5370000000003</v>
      </c>
      <c r="CO5" s="49">
        <v>103.90900000000001</v>
      </c>
      <c r="CP5" s="48">
        <v>2730.8420000000001</v>
      </c>
      <c r="CQ5" s="47">
        <f t="shared" ref="CQ5:CQ36" si="32">CO5+CP5</f>
        <v>2834.7510000000002</v>
      </c>
      <c r="CR5" s="49">
        <v>546.50400000000002</v>
      </c>
      <c r="CS5" s="49">
        <v>37.082999999999572</v>
      </c>
      <c r="CT5" s="47">
        <f t="shared" ref="CT5:CT36" si="33">CR5+CS5</f>
        <v>583.58699999999953</v>
      </c>
      <c r="CU5" s="49">
        <v>95.266000000000005</v>
      </c>
      <c r="CV5" s="49">
        <v>467.93299999999999</v>
      </c>
      <c r="CW5" s="46">
        <f t="shared" ref="CW5:CW36" si="34">CQ5+CT5+CU5+CV5</f>
        <v>3981.5369999999998</v>
      </c>
      <c r="CX5" s="33"/>
      <c r="CY5" s="50">
        <v>565.14499999999998</v>
      </c>
      <c r="CZ5" s="33"/>
      <c r="DA5" s="51">
        <v>180</v>
      </c>
      <c r="DB5" s="48">
        <v>225</v>
      </c>
      <c r="DC5" s="48">
        <v>210</v>
      </c>
      <c r="DD5" s="48">
        <v>50</v>
      </c>
      <c r="DE5" s="48">
        <v>0</v>
      </c>
      <c r="DF5" s="52">
        <v>0</v>
      </c>
      <c r="DG5" s="31">
        <f t="shared" ref="DG5:DG36" si="35">DA5+DB5+DC5+DD5+DE5+DF5</f>
        <v>665</v>
      </c>
      <c r="DH5" s="53">
        <f t="shared" ref="DH5:DH36" si="36">DG5/C5</f>
        <v>0.16702092684307593</v>
      </c>
      <c r="DI5" s="33"/>
      <c r="DJ5" s="54" t="str">
        <f>VLOOKUP($B5,'[1]Tlf + Fylke'!$A$3:$O$97,11,FALSE)</f>
        <v>KPMG</v>
      </c>
      <c r="DK5" s="55">
        <v>28.5</v>
      </c>
      <c r="DL5" s="56">
        <v>3</v>
      </c>
      <c r="DM5" s="57" t="s">
        <v>160</v>
      </c>
      <c r="DN5" s="58" t="s">
        <v>161</v>
      </c>
      <c r="DO5" s="53">
        <v>0.2492641966759003</v>
      </c>
      <c r="DP5" s="55"/>
      <c r="DQ5" s="51">
        <v>373.98837419999995</v>
      </c>
      <c r="DR5" s="48">
        <v>413.98837419999995</v>
      </c>
      <c r="DS5" s="52">
        <v>469.07719459999998</v>
      </c>
      <c r="DT5" s="30"/>
      <c r="DU5" s="54">
        <f t="shared" ref="DU5:DU36" si="37">DV5/2+DW5/2</f>
        <v>2109.1570000000002</v>
      </c>
      <c r="DV5" s="48">
        <v>2162.761</v>
      </c>
      <c r="DW5" s="52">
        <v>2055.5529999999999</v>
      </c>
      <c r="DX5" s="30"/>
      <c r="DY5" s="29">
        <v>355.08300000000003</v>
      </c>
      <c r="DZ5" s="30">
        <v>24.158000000000001</v>
      </c>
      <c r="EA5" s="30">
        <v>169.47200000000001</v>
      </c>
      <c r="EB5" s="30">
        <v>22.245999999999999</v>
      </c>
      <c r="EC5" s="30">
        <v>362.30099999999999</v>
      </c>
      <c r="ED5" s="30">
        <v>43.969000000000001</v>
      </c>
      <c r="EE5" s="30">
        <v>20.603999999999999</v>
      </c>
      <c r="EF5" s="59">
        <v>1.0000000002037268E-3</v>
      </c>
      <c r="EG5" s="48">
        <v>2256.5529999999999</v>
      </c>
      <c r="EH5" s="60">
        <v>3254.3870000000002</v>
      </c>
      <c r="EI5" s="55"/>
      <c r="EJ5" s="39">
        <f t="shared" ref="EJ5:EJ36" si="38">DY5/$EH5</f>
        <v>0.10910902729146842</v>
      </c>
      <c r="EK5" s="41">
        <f t="shared" ref="EK5:EK36" si="39">DZ5/$EH5</f>
        <v>7.4232105769842368E-3</v>
      </c>
      <c r="EL5" s="41">
        <f t="shared" ref="EL5:EL36" si="40">EA5/$EH5</f>
        <v>5.2074937614979409E-2</v>
      </c>
      <c r="EM5" s="41">
        <f t="shared" ref="EM5:EM36" si="41">EB5/$EH5</f>
        <v>6.8356959390508867E-3</v>
      </c>
      <c r="EN5" s="41">
        <f t="shared" ref="EN5:EN36" si="42">EC5/$EH5</f>
        <v>0.11132695650517285</v>
      </c>
      <c r="EO5" s="41">
        <f t="shared" ref="EO5:EO36" si="43">ED5/$EH5</f>
        <v>1.3510685729754942E-2</v>
      </c>
      <c r="EP5" s="41">
        <f t="shared" ref="EP5:EP36" si="44">EE5/$EH5</f>
        <v>6.3311462342985018E-3</v>
      </c>
      <c r="EQ5" s="41">
        <f t="shared" ref="EQ5:EQ36" si="45">EF5/$EH5</f>
        <v>3.0727753036246972E-7</v>
      </c>
      <c r="ER5" s="41">
        <f t="shared" ref="ER5:ER36" si="46">EG5/$EH5</f>
        <v>0.69338803283076034</v>
      </c>
      <c r="ES5" s="53">
        <f t="shared" ref="ES5:ES36" si="47">EJ5+EK5+EL5+EM5+EN5+EO5+EP5+EQ5+ER5</f>
        <v>1</v>
      </c>
      <c r="ET5" s="55"/>
      <c r="EU5" s="45">
        <v>21.954999999999998</v>
      </c>
      <c r="EV5" s="49">
        <v>30.667999999999999</v>
      </c>
      <c r="EW5" s="46">
        <f t="shared" ref="EW5:EW36" si="48">EU5+EV5</f>
        <v>52.622999999999998</v>
      </c>
      <c r="EY5" s="45">
        <f t="shared" ref="EY5:EY36" si="49">CD5</f>
        <v>14.51</v>
      </c>
      <c r="EZ5" s="49">
        <f t="shared" ref="EZ5:EZ36" si="50">CE5</f>
        <v>10.858000000000001</v>
      </c>
      <c r="FA5" s="46">
        <f t="shared" ref="FA5:FA36" si="51">EY5+EZ5</f>
        <v>25.368000000000002</v>
      </c>
      <c r="FC5" s="51">
        <v>2193.4319999999998</v>
      </c>
      <c r="FD5" s="48">
        <v>1086.3590000000004</v>
      </c>
      <c r="FE5" s="52">
        <f t="shared" ref="FE5:FE36" si="52">FC5+FD5</f>
        <v>3279.7910000000002</v>
      </c>
      <c r="FG5" s="39">
        <f>FC5/FE5</f>
        <v>0.66877188211078076</v>
      </c>
      <c r="FH5" s="41">
        <f>FD5/FE5</f>
        <v>0.33122811788921924</v>
      </c>
      <c r="FI5" s="40">
        <f t="shared" ref="FI5:FI36" si="53">FG5+FH5</f>
        <v>1</v>
      </c>
      <c r="FJ5" s="55"/>
      <c r="FK5" s="61">
        <f t="shared" ref="FK5:FK36" si="54">FL5/2+FM5/2</f>
        <v>447.33100000000002</v>
      </c>
      <c r="FL5" s="48">
        <v>426.72899999999998</v>
      </c>
      <c r="FM5" s="31">
        <v>467.93299999999999</v>
      </c>
      <c r="FO5" s="61">
        <f t="shared" ref="FO5:FO36" si="55">FP5/2+FQ5/2</f>
        <v>3253.9405000000002</v>
      </c>
      <c r="FP5" s="30">
        <v>3228.09</v>
      </c>
      <c r="FQ5" s="52">
        <v>3279.7910000000002</v>
      </c>
      <c r="FS5" s="61">
        <f t="shared" ref="FS5:FS36" si="56">FT5/2+FU5/2</f>
        <v>1386.5990000000002</v>
      </c>
      <c r="FT5" s="30">
        <v>1346</v>
      </c>
      <c r="FU5" s="31">
        <v>1427.1980000000001</v>
      </c>
      <c r="FW5" s="61">
        <f t="shared" ref="FW5:FW36" si="57">FX5/2+FY5/2</f>
        <v>4640.5395000000008</v>
      </c>
      <c r="FX5" s="55">
        <f t="shared" ref="FX5:FX36" si="58">FP5+FT5</f>
        <v>4574.09</v>
      </c>
      <c r="FY5" s="56">
        <f t="shared" ref="FY5:FY36" si="59">FQ5+FU5</f>
        <v>4706.9890000000005</v>
      </c>
      <c r="GA5" s="61">
        <f t="shared" ref="GA5:GA36" si="60">GB5/2+GC5/2</f>
        <v>2670.2470000000003</v>
      </c>
      <c r="GB5" s="30">
        <v>2609.652</v>
      </c>
      <c r="GC5" s="52">
        <v>2730.8420000000001</v>
      </c>
      <c r="GD5" s="30"/>
      <c r="GE5" s="54">
        <f t="shared" ref="GE5:GE36" si="61">GF5/2+GG5/2</f>
        <v>3898.038</v>
      </c>
      <c r="GF5" s="48">
        <v>3814.5390000000002</v>
      </c>
      <c r="GG5" s="52">
        <v>3981.5369999999998</v>
      </c>
      <c r="GH5" s="30"/>
      <c r="GI5" s="62">
        <f>DW5/C5</f>
        <v>0.51627122892491017</v>
      </c>
      <c r="GJ5" s="63"/>
    </row>
    <row r="6" spans="1:192" x14ac:dyDescent="0.2">
      <c r="A6" s="1"/>
      <c r="B6" s="64" t="s">
        <v>162</v>
      </c>
      <c r="C6" s="29">
        <v>4018.846</v>
      </c>
      <c r="D6" s="30">
        <v>3856.1800000000003</v>
      </c>
      <c r="E6" s="30">
        <v>3152.5720000000001</v>
      </c>
      <c r="F6" s="30">
        <v>1368.643</v>
      </c>
      <c r="G6" s="30">
        <v>2941.9169999999999</v>
      </c>
      <c r="H6" s="30">
        <f t="shared" si="0"/>
        <v>5387.4889999999996</v>
      </c>
      <c r="I6" s="31">
        <f t="shared" si="1"/>
        <v>4521.2150000000001</v>
      </c>
      <c r="J6" s="30"/>
      <c r="K6" s="32">
        <v>30.667999999999999</v>
      </c>
      <c r="L6" s="33">
        <v>10.221</v>
      </c>
      <c r="M6" s="33">
        <v>0.11600000000000001</v>
      </c>
      <c r="N6" s="34">
        <f t="shared" si="2"/>
        <v>41.004999999999995</v>
      </c>
      <c r="O6" s="33">
        <v>27.655999999999999</v>
      </c>
      <c r="P6" s="34">
        <f t="shared" si="3"/>
        <v>13.348999999999997</v>
      </c>
      <c r="Q6" s="33">
        <v>2.371</v>
      </c>
      <c r="R6" s="34">
        <f t="shared" si="4"/>
        <v>10.977999999999996</v>
      </c>
      <c r="S6" s="33">
        <v>7.2640000000000002</v>
      </c>
      <c r="T6" s="33">
        <v>-0.10700000000000021</v>
      </c>
      <c r="U6" s="33">
        <v>0</v>
      </c>
      <c r="V6" s="34">
        <f t="shared" si="5"/>
        <v>18.134999999999998</v>
      </c>
      <c r="W6" s="33">
        <v>2.569</v>
      </c>
      <c r="X6" s="35">
        <f t="shared" si="6"/>
        <v>15.565999999999999</v>
      </c>
      <c r="Y6" s="33"/>
      <c r="Z6" s="36">
        <f t="shared" si="7"/>
        <v>1.5905896508980388E-2</v>
      </c>
      <c r="AA6" s="37">
        <f t="shared" si="8"/>
        <v>5.3011010896794235E-3</v>
      </c>
      <c r="AB6" s="6">
        <f t="shared" si="9"/>
        <v>0.57422864498982595</v>
      </c>
      <c r="AC6" s="6">
        <f t="shared" si="10"/>
        <v>0.5729557272783774</v>
      </c>
      <c r="AD6" s="6">
        <f t="shared" si="11"/>
        <v>0.67445433483721506</v>
      </c>
      <c r="AE6" s="37">
        <f t="shared" si="12"/>
        <v>1.4343728767847973E-2</v>
      </c>
      <c r="AF6" s="37">
        <f t="shared" si="13"/>
        <v>8.07327458780451E-3</v>
      </c>
      <c r="AG6" s="37">
        <f>X6/DU6*2</f>
        <v>1.6910223238086129E-2</v>
      </c>
      <c r="AH6" s="37">
        <f>(P6+S6+T6)/DU6*2</f>
        <v>2.2276823700385081E-2</v>
      </c>
      <c r="AI6" s="37">
        <f>R6/DU6*2</f>
        <v>1.1926020217635197E-2</v>
      </c>
      <c r="AJ6" s="38">
        <f>X6/FK6*2</f>
        <v>7.3604198928989381E-2</v>
      </c>
      <c r="AK6" s="33"/>
      <c r="AL6" s="44">
        <f t="shared" si="14"/>
        <v>4.5601688323565663E-3</v>
      </c>
      <c r="AM6" s="6">
        <f t="shared" si="15"/>
        <v>4.6030075462819044E-2</v>
      </c>
      <c r="AN6" s="38">
        <f t="shared" si="16"/>
        <v>0.1013989509084926</v>
      </c>
      <c r="AO6" s="33"/>
      <c r="AP6" s="44">
        <f t="shared" si="17"/>
        <v>0.93317995592170455</v>
      </c>
      <c r="AQ6" s="6">
        <f t="shared" si="18"/>
        <v>0.83426758625852759</v>
      </c>
      <c r="AR6" s="6">
        <f t="shared" si="19"/>
        <v>-3.9996307397695739E-2</v>
      </c>
      <c r="AS6" s="6">
        <f t="shared" si="20"/>
        <v>0.18541865003038183</v>
      </c>
      <c r="AT6" s="65">
        <v>1.66</v>
      </c>
      <c r="AU6" s="66">
        <v>1.41</v>
      </c>
      <c r="AV6" s="33"/>
      <c r="AW6" s="44">
        <f>FM6/C6</f>
        <v>0.11646602034514386</v>
      </c>
      <c r="AX6" s="6">
        <v>0.1031</v>
      </c>
      <c r="AY6" s="6">
        <f t="shared" si="21"/>
        <v>0.21189438129176535</v>
      </c>
      <c r="AZ6" s="6">
        <f t="shared" si="22"/>
        <v>0.23338675320021499</v>
      </c>
      <c r="BA6" s="38">
        <f t="shared" si="23"/>
        <v>0.24721177050913667</v>
      </c>
      <c r="BB6" s="6"/>
      <c r="BC6" s="44">
        <v>0.19210000000000002</v>
      </c>
      <c r="BD6" s="6">
        <v>0.21299999999999999</v>
      </c>
      <c r="BE6" s="38">
        <v>0.22870000000000001</v>
      </c>
      <c r="BF6" s="6"/>
      <c r="BG6" s="44"/>
      <c r="BH6" s="38">
        <v>2.1999999999999999E-2</v>
      </c>
      <c r="BI6" s="6"/>
      <c r="BJ6" s="44"/>
      <c r="BK6" s="38">
        <f>BC6-(4.5%+2.5%+3%+1%+BH6)</f>
        <v>6.0100000000000015E-2</v>
      </c>
      <c r="BL6" s="6"/>
      <c r="BM6" s="44"/>
      <c r="BN6" s="38">
        <f>BD6-(6%+2.5%+3%+1%+BH6)</f>
        <v>6.6000000000000003E-2</v>
      </c>
      <c r="BO6" s="6"/>
      <c r="BP6" s="44"/>
      <c r="BQ6" s="38">
        <f>BE6-(8%+2.5%+3%+1%+BH6)</f>
        <v>6.1700000000000005E-2</v>
      </c>
      <c r="BR6" s="33"/>
      <c r="BS6" s="36">
        <f>Q6/FO6*2</f>
        <v>1.5075904892086628E-3</v>
      </c>
      <c r="BT6" s="6">
        <f t="shared" si="24"/>
        <v>0.11562469521115773</v>
      </c>
      <c r="BU6" s="37">
        <f>EW6/E6</f>
        <v>1.4104991099330957E-2</v>
      </c>
      <c r="BV6" s="6">
        <f t="shared" si="25"/>
        <v>9.2039600189597393E-2</v>
      </c>
      <c r="BW6" s="6">
        <f t="shared" si="26"/>
        <v>0.79709107357421183</v>
      </c>
      <c r="BX6" s="38">
        <f t="shared" si="27"/>
        <v>0.85851480188400686</v>
      </c>
      <c r="BY6" s="33"/>
      <c r="BZ6" s="32">
        <v>4.8529999999999998</v>
      </c>
      <c r="CA6" s="67">
        <v>117.57899999999999</v>
      </c>
      <c r="CB6" s="34">
        <f t="shared" si="28"/>
        <v>122.43199999999999</v>
      </c>
      <c r="CC6" s="30">
        <v>3152.5720000000001</v>
      </c>
      <c r="CD6" s="33">
        <v>9.6</v>
      </c>
      <c r="CE6" s="33">
        <v>5.4700000000000006</v>
      </c>
      <c r="CF6" s="34">
        <f t="shared" si="29"/>
        <v>3137.5020000000004</v>
      </c>
      <c r="CG6" s="33">
        <v>554.23199999999997</v>
      </c>
      <c r="CH6" s="33">
        <v>159.52199999999999</v>
      </c>
      <c r="CI6" s="34">
        <f t="shared" si="30"/>
        <v>713.75399999999991</v>
      </c>
      <c r="CJ6" s="33">
        <v>0</v>
      </c>
      <c r="CK6" s="33">
        <v>0</v>
      </c>
      <c r="CL6" s="33">
        <v>36.223999999999997</v>
      </c>
      <c r="CM6" s="33">
        <v>8.9339999999999051</v>
      </c>
      <c r="CN6" s="34">
        <f t="shared" si="31"/>
        <v>4018.846</v>
      </c>
      <c r="CO6" s="33">
        <v>2.1999999999999999E-2</v>
      </c>
      <c r="CP6" s="30">
        <v>2941.9169999999999</v>
      </c>
      <c r="CQ6" s="34">
        <f t="shared" si="32"/>
        <v>2941.9389999999999</v>
      </c>
      <c r="CR6" s="33">
        <v>519.40800000000002</v>
      </c>
      <c r="CS6" s="33">
        <v>24.440000000000111</v>
      </c>
      <c r="CT6" s="34">
        <f t="shared" si="33"/>
        <v>543.84800000000018</v>
      </c>
      <c r="CU6" s="33">
        <v>65</v>
      </c>
      <c r="CV6" s="33">
        <v>468.05900000000003</v>
      </c>
      <c r="CW6" s="67">
        <f t="shared" si="34"/>
        <v>4018.8460000000005</v>
      </c>
      <c r="CX6" s="33"/>
      <c r="CY6" s="68">
        <v>745.16899999999998</v>
      </c>
      <c r="CZ6" s="33"/>
      <c r="DA6" s="29">
        <v>0</v>
      </c>
      <c r="DB6" s="30">
        <v>195</v>
      </c>
      <c r="DC6" s="30">
        <v>200</v>
      </c>
      <c r="DD6" s="30">
        <v>190</v>
      </c>
      <c r="DE6" s="30">
        <v>0</v>
      </c>
      <c r="DF6" s="31">
        <v>0</v>
      </c>
      <c r="DG6" s="31">
        <f t="shared" si="35"/>
        <v>585</v>
      </c>
      <c r="DH6" s="38">
        <f t="shared" si="36"/>
        <v>0.14556417439235045</v>
      </c>
      <c r="DI6" s="33"/>
      <c r="DJ6" s="61" t="str">
        <f>VLOOKUP($B6,'[1]Tlf + Fylke'!$A$3:$O$97,11,FALSE)</f>
        <v xml:space="preserve">Ernst &amp; Young </v>
      </c>
      <c r="DK6" s="55">
        <v>27.6</v>
      </c>
      <c r="DL6" s="69">
        <v>2</v>
      </c>
      <c r="DM6" s="70" t="s">
        <v>160</v>
      </c>
      <c r="DN6" s="58" t="s">
        <v>163</v>
      </c>
      <c r="DO6" s="71">
        <v>9.392314005584658E-2</v>
      </c>
      <c r="DP6" s="55"/>
      <c r="DQ6" s="29">
        <v>383.17199999999997</v>
      </c>
      <c r="DR6" s="30">
        <v>422.03699999999998</v>
      </c>
      <c r="DS6" s="31">
        <v>447.03699999999998</v>
      </c>
      <c r="DT6" s="30"/>
      <c r="DU6" s="61">
        <f t="shared" si="37"/>
        <v>1841.0165000000002</v>
      </c>
      <c r="DV6" s="30">
        <v>1873.7170000000001</v>
      </c>
      <c r="DW6" s="31">
        <v>1808.316</v>
      </c>
      <c r="DX6" s="30"/>
      <c r="DY6" s="29">
        <v>210.428</v>
      </c>
      <c r="DZ6" s="30">
        <v>6.8940000000000001</v>
      </c>
      <c r="EA6" s="30">
        <v>88.004999999999995</v>
      </c>
      <c r="EB6" s="30">
        <v>21.914999999999999</v>
      </c>
      <c r="EC6" s="30">
        <v>215.34</v>
      </c>
      <c r="ED6" s="30">
        <v>62.98</v>
      </c>
      <c r="EE6" s="30">
        <v>15.217000000000001</v>
      </c>
      <c r="EF6" s="59">
        <v>0</v>
      </c>
      <c r="EG6" s="30">
        <v>2504.12</v>
      </c>
      <c r="EH6" s="72">
        <v>3124.8989999999999</v>
      </c>
      <c r="EI6" s="55"/>
      <c r="EJ6" s="44">
        <f t="shared" si="38"/>
        <v>6.7339136400888483E-2</v>
      </c>
      <c r="EK6" s="6">
        <f t="shared" si="39"/>
        <v>2.2061513028101068E-3</v>
      </c>
      <c r="EL6" s="6">
        <f t="shared" si="40"/>
        <v>2.8162510212330061E-2</v>
      </c>
      <c r="EM6" s="6">
        <f t="shared" si="41"/>
        <v>7.0130266610216839E-3</v>
      </c>
      <c r="EN6" s="6">
        <f t="shared" si="42"/>
        <v>6.8911027204399247E-2</v>
      </c>
      <c r="EO6" s="6">
        <f t="shared" si="43"/>
        <v>2.0154251385404776E-2</v>
      </c>
      <c r="EP6" s="6">
        <f t="shared" si="44"/>
        <v>4.869597385387496E-3</v>
      </c>
      <c r="EQ6" s="6">
        <f t="shared" si="45"/>
        <v>0</v>
      </c>
      <c r="ER6" s="6">
        <f t="shared" si="46"/>
        <v>0.80134429944775809</v>
      </c>
      <c r="ES6" s="71">
        <f t="shared" si="47"/>
        <v>1</v>
      </c>
      <c r="ET6" s="55"/>
      <c r="EU6" s="32">
        <v>6.0419999999999998</v>
      </c>
      <c r="EV6" s="33">
        <v>38.424999999999997</v>
      </c>
      <c r="EW6" s="67">
        <f t="shared" si="48"/>
        <v>44.466999999999999</v>
      </c>
      <c r="EY6" s="32">
        <f t="shared" si="49"/>
        <v>9.6</v>
      </c>
      <c r="EZ6" s="33">
        <f t="shared" si="50"/>
        <v>5.4700000000000006</v>
      </c>
      <c r="FA6" s="67">
        <f t="shared" si="51"/>
        <v>15.07</v>
      </c>
      <c r="FC6" s="29">
        <v>2512.8870000000002</v>
      </c>
      <c r="FD6" s="30">
        <v>639.68499999999995</v>
      </c>
      <c r="FE6" s="31">
        <f t="shared" si="52"/>
        <v>3152.5720000000001</v>
      </c>
      <c r="FG6" s="44">
        <f t="shared" ref="FG6:FG68" si="62">FC6/FE6</f>
        <v>0.79709107357421183</v>
      </c>
      <c r="FH6" s="6">
        <f t="shared" ref="FH6:FH68" si="63">FD6/FE6</f>
        <v>0.2029089264257882</v>
      </c>
      <c r="FI6" s="38">
        <f t="shared" si="53"/>
        <v>1</v>
      </c>
      <c r="FJ6" s="55"/>
      <c r="FK6" s="61">
        <f t="shared" si="54"/>
        <v>422.96500000000003</v>
      </c>
      <c r="FL6" s="30">
        <v>377.87099999999998</v>
      </c>
      <c r="FM6" s="31">
        <v>468.05900000000003</v>
      </c>
      <c r="FO6" s="61">
        <f t="shared" si="55"/>
        <v>3145.4165000000003</v>
      </c>
      <c r="FP6" s="30">
        <v>3138.261</v>
      </c>
      <c r="FQ6" s="31">
        <v>3152.5720000000001</v>
      </c>
      <c r="FS6" s="61">
        <f t="shared" si="56"/>
        <v>1276.3215</v>
      </c>
      <c r="FT6" s="30">
        <v>1184</v>
      </c>
      <c r="FU6" s="31">
        <v>1368.643</v>
      </c>
      <c r="FW6" s="61">
        <f t="shared" si="57"/>
        <v>4421.7380000000003</v>
      </c>
      <c r="FX6" s="55">
        <f t="shared" si="58"/>
        <v>4322.2610000000004</v>
      </c>
      <c r="FY6" s="69">
        <f t="shared" si="59"/>
        <v>4521.2150000000001</v>
      </c>
      <c r="GA6" s="61">
        <f t="shared" si="60"/>
        <v>2806.4949999999999</v>
      </c>
      <c r="GB6" s="30">
        <v>2671.0729999999999</v>
      </c>
      <c r="GC6" s="31">
        <v>2941.9169999999999</v>
      </c>
      <c r="GD6" s="30"/>
      <c r="GE6" s="61">
        <f t="shared" si="61"/>
        <v>3856.1800000000003</v>
      </c>
      <c r="GF6" s="30">
        <v>3693.5140000000001</v>
      </c>
      <c r="GG6" s="31">
        <v>4018.846</v>
      </c>
      <c r="GH6" s="30"/>
      <c r="GI6" s="73">
        <f>DW6/C6</f>
        <v>0.44995901808628647</v>
      </c>
      <c r="GJ6" s="63"/>
    </row>
    <row r="7" spans="1:192" x14ac:dyDescent="0.2">
      <c r="A7" s="1"/>
      <c r="B7" s="74" t="s">
        <v>164</v>
      </c>
      <c r="C7" s="29">
        <v>3394.0410000000002</v>
      </c>
      <c r="D7" s="30">
        <v>3337.9094999999998</v>
      </c>
      <c r="E7" s="30">
        <v>2651.9549999999999</v>
      </c>
      <c r="F7" s="30">
        <v>1265.7180000000001</v>
      </c>
      <c r="G7" s="30">
        <v>2443.884</v>
      </c>
      <c r="H7" s="30">
        <f t="shared" si="0"/>
        <v>4659.759</v>
      </c>
      <c r="I7" s="31">
        <f t="shared" si="1"/>
        <v>3917.6729999999998</v>
      </c>
      <c r="J7" s="30"/>
      <c r="K7" s="32">
        <v>28.152999999999999</v>
      </c>
      <c r="L7" s="33">
        <v>8.0500000000000007</v>
      </c>
      <c r="M7" s="33">
        <v>3.4000000000000002E-2</v>
      </c>
      <c r="N7" s="34">
        <f t="shared" si="2"/>
        <v>36.237000000000002</v>
      </c>
      <c r="O7" s="33">
        <v>20.402999999999999</v>
      </c>
      <c r="P7" s="34">
        <f t="shared" si="3"/>
        <v>15.834000000000003</v>
      </c>
      <c r="Q7" s="33">
        <v>4.2690000000000001</v>
      </c>
      <c r="R7" s="34">
        <f t="shared" si="4"/>
        <v>11.565000000000003</v>
      </c>
      <c r="S7" s="33">
        <v>5.3630000000000004</v>
      </c>
      <c r="T7" s="33">
        <v>0.28799999999999981</v>
      </c>
      <c r="U7" s="33">
        <v>0</v>
      </c>
      <c r="V7" s="34">
        <f t="shared" si="5"/>
        <v>17.216000000000005</v>
      </c>
      <c r="W7" s="33">
        <v>3.36</v>
      </c>
      <c r="X7" s="35">
        <f t="shared" si="6"/>
        <v>13.856000000000005</v>
      </c>
      <c r="Y7" s="33"/>
      <c r="Z7" s="36">
        <f t="shared" si="7"/>
        <v>1.6868641884988194E-2</v>
      </c>
      <c r="AA7" s="37">
        <f t="shared" si="8"/>
        <v>4.82337822520353E-3</v>
      </c>
      <c r="AB7" s="6">
        <f t="shared" si="9"/>
        <v>0.48708460656990066</v>
      </c>
      <c r="AC7" s="6">
        <f t="shared" si="10"/>
        <v>0.49045673076923074</v>
      </c>
      <c r="AD7" s="6">
        <f t="shared" si="11"/>
        <v>0.56304329828628186</v>
      </c>
      <c r="AE7" s="37">
        <f t="shared" si="12"/>
        <v>1.2225016885568648E-2</v>
      </c>
      <c r="AF7" s="37">
        <f t="shared" si="13"/>
        <v>8.3022023215428738E-3</v>
      </c>
      <c r="AG7" s="37">
        <f>X7/DU7*2</f>
        <v>1.7159451878363072E-2</v>
      </c>
      <c r="AH7" s="37">
        <f>(P7+S7+T7)/DU7*2</f>
        <v>2.6607305398861903E-2</v>
      </c>
      <c r="AI7" s="37">
        <f>R7/DU7*2</f>
        <v>1.4322247472089268E-2</v>
      </c>
      <c r="AJ7" s="38">
        <f>X7/FK7*2</f>
        <v>7.3694875770203491E-2</v>
      </c>
      <c r="AK7" s="33"/>
      <c r="AL7" s="44">
        <f t="shared" si="14"/>
        <v>1.1653283904406973E-2</v>
      </c>
      <c r="AM7" s="6">
        <f t="shared" si="15"/>
        <v>4.6273281723915059E-2</v>
      </c>
      <c r="AN7" s="38">
        <f t="shared" si="16"/>
        <v>5.5018092433296251E-2</v>
      </c>
      <c r="AO7" s="33"/>
      <c r="AP7" s="44">
        <f t="shared" si="17"/>
        <v>0.92154052387766761</v>
      </c>
      <c r="AQ7" s="6">
        <f t="shared" si="18"/>
        <v>0.82241794275376368</v>
      </c>
      <c r="AR7" s="6">
        <f t="shared" si="19"/>
        <v>-2.9131351094462341E-2</v>
      </c>
      <c r="AS7" s="6">
        <f t="shared" si="20"/>
        <v>0.18460973217471446</v>
      </c>
      <c r="AT7" s="65">
        <v>3.8452999999999999</v>
      </c>
      <c r="AU7" s="66">
        <v>1.33</v>
      </c>
      <c r="AV7" s="33"/>
      <c r="AW7" s="44">
        <f>FM7/C7</f>
        <v>0.11680913695503382</v>
      </c>
      <c r="AX7" s="6">
        <v>9.2100000000000001E-2</v>
      </c>
      <c r="AY7" s="6">
        <f t="shared" si="21"/>
        <v>0.18730368259206481</v>
      </c>
      <c r="AZ7" s="6">
        <f t="shared" si="22"/>
        <v>0.18730368259206481</v>
      </c>
      <c r="BA7" s="38">
        <f t="shared" si="23"/>
        <v>0.20230405760144005</v>
      </c>
      <c r="BB7" s="6"/>
      <c r="BC7" s="44">
        <v>0.17610000000000001</v>
      </c>
      <c r="BD7" s="6">
        <v>0.18010000000000001</v>
      </c>
      <c r="BE7" s="38">
        <v>0.19649999999999998</v>
      </c>
      <c r="BF7" s="6"/>
      <c r="BG7" s="44">
        <v>2.5000000000000001E-2</v>
      </c>
      <c r="BH7" s="38"/>
      <c r="BI7" s="6"/>
      <c r="BJ7" s="44">
        <f>AY7-(4.5%+2.5%+3%+1%+BG7)</f>
        <v>5.2303682592064804E-2</v>
      </c>
      <c r="BK7" s="38"/>
      <c r="BL7" s="6"/>
      <c r="BM7" s="44">
        <f>AZ7-(6%+2.5%+3%+1%+BG7)</f>
        <v>3.7303682592064819E-2</v>
      </c>
      <c r="BN7" s="38"/>
      <c r="BO7" s="6"/>
      <c r="BP7" s="44">
        <f>BA7-(8%+2.5%+3%+1%+BG7)</f>
        <v>3.2304057601440034E-2</v>
      </c>
      <c r="BQ7" s="38"/>
      <c r="BR7" s="33"/>
      <c r="BS7" s="36">
        <f>Q7/FO7*2</f>
        <v>3.2381619164396453E-3</v>
      </c>
      <c r="BT7" s="6">
        <f t="shared" si="24"/>
        <v>0.19869676518501278</v>
      </c>
      <c r="BU7" s="37">
        <f>EW7/E7</f>
        <v>1.6871704082459919E-2</v>
      </c>
      <c r="BV7" s="6">
        <f t="shared" si="25"/>
        <v>0.10748526801050277</v>
      </c>
      <c r="BW7" s="6">
        <f t="shared" si="26"/>
        <v>0.84966336155779409</v>
      </c>
      <c r="BX7" s="38">
        <f t="shared" si="27"/>
        <v>0.89823397715940057</v>
      </c>
      <c r="BY7" s="33"/>
      <c r="BZ7" s="32">
        <v>3.0609999999999999</v>
      </c>
      <c r="CA7" s="67">
        <v>179.608</v>
      </c>
      <c r="CB7" s="34">
        <f t="shared" si="28"/>
        <v>182.66900000000001</v>
      </c>
      <c r="CC7" s="30">
        <v>2651.9549999999999</v>
      </c>
      <c r="CD7" s="33">
        <v>10.025</v>
      </c>
      <c r="CE7" s="33">
        <v>9.7910000000000004</v>
      </c>
      <c r="CF7" s="34">
        <f t="shared" si="29"/>
        <v>2632.1389999999997</v>
      </c>
      <c r="CG7" s="33">
        <v>366.48700000000002</v>
      </c>
      <c r="CH7" s="33">
        <v>162.44800000000001</v>
      </c>
      <c r="CI7" s="34">
        <f t="shared" si="30"/>
        <v>528.93500000000006</v>
      </c>
      <c r="CJ7" s="33">
        <v>0</v>
      </c>
      <c r="CK7" s="33">
        <v>0</v>
      </c>
      <c r="CL7" s="33">
        <v>46.622</v>
      </c>
      <c r="CM7" s="33">
        <v>3.6760000000005704</v>
      </c>
      <c r="CN7" s="34">
        <f t="shared" si="31"/>
        <v>3394.0409999999997</v>
      </c>
      <c r="CO7" s="33">
        <v>102.455</v>
      </c>
      <c r="CP7" s="30">
        <v>2443.884</v>
      </c>
      <c r="CQ7" s="34">
        <f t="shared" si="32"/>
        <v>2546.3389999999999</v>
      </c>
      <c r="CR7" s="33">
        <v>400.23200000000003</v>
      </c>
      <c r="CS7" s="33">
        <v>26.002000000000237</v>
      </c>
      <c r="CT7" s="34">
        <f t="shared" si="33"/>
        <v>426.23400000000026</v>
      </c>
      <c r="CU7" s="33">
        <v>25.013000000000002</v>
      </c>
      <c r="CV7" s="33">
        <v>396.45499999999998</v>
      </c>
      <c r="CW7" s="67">
        <f t="shared" si="34"/>
        <v>3394.0410000000002</v>
      </c>
      <c r="CX7" s="33"/>
      <c r="CY7" s="68">
        <v>626.57300000000009</v>
      </c>
      <c r="CZ7" s="33"/>
      <c r="DA7" s="29">
        <v>150</v>
      </c>
      <c r="DB7" s="30">
        <v>150</v>
      </c>
      <c r="DC7" s="30">
        <v>150</v>
      </c>
      <c r="DD7" s="30">
        <v>125</v>
      </c>
      <c r="DE7" s="30">
        <v>0</v>
      </c>
      <c r="DF7" s="31">
        <v>0</v>
      </c>
      <c r="DG7" s="31">
        <f t="shared" si="35"/>
        <v>575</v>
      </c>
      <c r="DH7" s="38">
        <f t="shared" si="36"/>
        <v>0.16941457100842328</v>
      </c>
      <c r="DI7" s="33"/>
      <c r="DJ7" s="61" t="str">
        <f>VLOOKUP($B7,'[1]Tlf + Fylke'!$A$3:$O$97,11,FALSE)</f>
        <v>RSM Norge AS</v>
      </c>
      <c r="DK7" s="55">
        <v>22</v>
      </c>
      <c r="DL7" s="69">
        <v>1</v>
      </c>
      <c r="DM7" s="70" t="s">
        <v>160</v>
      </c>
      <c r="DN7" s="55"/>
      <c r="DO7" s="71" t="s">
        <v>232</v>
      </c>
      <c r="DP7" s="55"/>
      <c r="DQ7" s="29">
        <v>312.16500000000002</v>
      </c>
      <c r="DR7" s="30">
        <v>312.16500000000002</v>
      </c>
      <c r="DS7" s="31">
        <v>337.16500000000002</v>
      </c>
      <c r="DT7" s="30"/>
      <c r="DU7" s="61">
        <f t="shared" si="37"/>
        <v>1614.97</v>
      </c>
      <c r="DV7" s="30">
        <v>1563.3150000000001</v>
      </c>
      <c r="DW7" s="31">
        <v>1666.625</v>
      </c>
      <c r="DX7" s="30"/>
      <c r="DY7" s="29">
        <v>15.679</v>
      </c>
      <c r="DZ7" s="30">
        <v>4.3710000000000004</v>
      </c>
      <c r="EA7" s="30">
        <v>76.165000000000006</v>
      </c>
      <c r="EB7" s="30">
        <v>14.811999999999999</v>
      </c>
      <c r="EC7" s="30">
        <v>219.59399999999999</v>
      </c>
      <c r="ED7" s="30">
        <v>36.012</v>
      </c>
      <c r="EE7" s="30">
        <v>3.399</v>
      </c>
      <c r="EF7" s="59">
        <v>-3.2000000000152795E-2</v>
      </c>
      <c r="EG7" s="30">
        <v>2319.7669999999998</v>
      </c>
      <c r="EH7" s="72">
        <v>2689.7669999999998</v>
      </c>
      <c r="EI7" s="55"/>
      <c r="EJ7" s="44">
        <f t="shared" si="38"/>
        <v>5.8291294376055626E-3</v>
      </c>
      <c r="EK7" s="6">
        <f t="shared" si="39"/>
        <v>1.6250478201271712E-3</v>
      </c>
      <c r="EL7" s="6">
        <f t="shared" si="40"/>
        <v>2.8316579094025622E-2</v>
      </c>
      <c r="EM7" s="6">
        <f t="shared" si="41"/>
        <v>5.5067966853634539E-3</v>
      </c>
      <c r="EN7" s="6">
        <f t="shared" si="42"/>
        <v>8.1640528714940735E-2</v>
      </c>
      <c r="EO7" s="6">
        <f t="shared" si="43"/>
        <v>1.3388520269599561E-2</v>
      </c>
      <c r="EP7" s="6">
        <f t="shared" si="44"/>
        <v>1.2636782293782324E-3</v>
      </c>
      <c r="EQ7" s="6">
        <f t="shared" si="45"/>
        <v>-1.1896941259281119E-5</v>
      </c>
      <c r="ER7" s="6">
        <f t="shared" si="46"/>
        <v>0.8624416166902189</v>
      </c>
      <c r="ES7" s="71">
        <f t="shared" si="47"/>
        <v>1</v>
      </c>
      <c r="ET7" s="55"/>
      <c r="EU7" s="32">
        <v>22.178999999999998</v>
      </c>
      <c r="EV7" s="33">
        <v>22.564</v>
      </c>
      <c r="EW7" s="67">
        <f t="shared" si="48"/>
        <v>44.742999999999995</v>
      </c>
      <c r="EY7" s="32">
        <f t="shared" si="49"/>
        <v>10.025</v>
      </c>
      <c r="EZ7" s="33">
        <f t="shared" si="50"/>
        <v>9.7910000000000004</v>
      </c>
      <c r="FA7" s="67">
        <f t="shared" si="51"/>
        <v>19.816000000000003</v>
      </c>
      <c r="FC7" s="29">
        <v>2253.2689999999998</v>
      </c>
      <c r="FD7" s="30">
        <v>398.68600000000015</v>
      </c>
      <c r="FE7" s="31">
        <f t="shared" si="52"/>
        <v>2651.9549999999999</v>
      </c>
      <c r="FG7" s="44">
        <f t="shared" si="62"/>
        <v>0.84966336155779409</v>
      </c>
      <c r="FH7" s="6">
        <f t="shared" si="63"/>
        <v>0.15033663844220591</v>
      </c>
      <c r="FI7" s="38">
        <f t="shared" si="53"/>
        <v>1</v>
      </c>
      <c r="FJ7" s="55"/>
      <c r="FK7" s="61">
        <f t="shared" si="54"/>
        <v>376.03700000000003</v>
      </c>
      <c r="FL7" s="30">
        <v>355.61900000000003</v>
      </c>
      <c r="FM7" s="31">
        <v>396.45499999999998</v>
      </c>
      <c r="FO7" s="61">
        <f t="shared" si="55"/>
        <v>2636.681</v>
      </c>
      <c r="FP7" s="30">
        <v>2621.4070000000002</v>
      </c>
      <c r="FQ7" s="31">
        <v>2651.9549999999999</v>
      </c>
      <c r="FS7" s="61">
        <f t="shared" si="56"/>
        <v>1194.3589999999999</v>
      </c>
      <c r="FT7" s="30">
        <v>1123</v>
      </c>
      <c r="FU7" s="31">
        <v>1265.7180000000001</v>
      </c>
      <c r="FW7" s="61">
        <f t="shared" si="57"/>
        <v>3831.04</v>
      </c>
      <c r="FX7" s="55">
        <f t="shared" si="58"/>
        <v>3744.4070000000002</v>
      </c>
      <c r="FY7" s="69">
        <f t="shared" si="59"/>
        <v>3917.6729999999998</v>
      </c>
      <c r="GA7" s="61">
        <f t="shared" si="60"/>
        <v>2380.1610000000001</v>
      </c>
      <c r="GB7" s="30">
        <v>2316.4380000000001</v>
      </c>
      <c r="GC7" s="31">
        <v>2443.884</v>
      </c>
      <c r="GD7" s="30"/>
      <c r="GE7" s="61">
        <f t="shared" si="61"/>
        <v>3337.9094999999998</v>
      </c>
      <c r="GF7" s="30">
        <v>3281.7779999999998</v>
      </c>
      <c r="GG7" s="31">
        <v>3394.0410000000002</v>
      </c>
      <c r="GH7" s="30"/>
      <c r="GI7" s="73">
        <f>DW7/C7</f>
        <v>0.4910444511424582</v>
      </c>
      <c r="GJ7" s="63"/>
    </row>
    <row r="8" spans="1:192" x14ac:dyDescent="0.2">
      <c r="A8" s="1"/>
      <c r="B8" s="74" t="s">
        <v>165</v>
      </c>
      <c r="C8" s="29">
        <v>9684.9519999999993</v>
      </c>
      <c r="D8" s="30">
        <v>9405.7599999999984</v>
      </c>
      <c r="E8" s="30">
        <v>8019.9949999999999</v>
      </c>
      <c r="F8" s="30">
        <v>3918.9340000000002</v>
      </c>
      <c r="G8" s="30">
        <v>6857.9040000000005</v>
      </c>
      <c r="H8" s="30">
        <f t="shared" si="0"/>
        <v>13603.885999999999</v>
      </c>
      <c r="I8" s="31">
        <f t="shared" si="1"/>
        <v>11938.929</v>
      </c>
      <c r="J8" s="30"/>
      <c r="K8" s="32">
        <v>99.522999999999996</v>
      </c>
      <c r="L8" s="33">
        <v>32.424000000000007</v>
      </c>
      <c r="M8" s="33">
        <v>0.55900000000000005</v>
      </c>
      <c r="N8" s="34">
        <f t="shared" si="2"/>
        <v>132.506</v>
      </c>
      <c r="O8" s="33">
        <v>54.53</v>
      </c>
      <c r="P8" s="34">
        <f t="shared" si="3"/>
        <v>77.975999999999999</v>
      </c>
      <c r="Q8" s="33">
        <v>16.771999999999998</v>
      </c>
      <c r="R8" s="34">
        <f t="shared" si="4"/>
        <v>61.204000000000001</v>
      </c>
      <c r="S8" s="33">
        <v>17.394000000000002</v>
      </c>
      <c r="T8" s="33">
        <v>3.3000000000000007</v>
      </c>
      <c r="U8" s="33">
        <v>0</v>
      </c>
      <c r="V8" s="34">
        <f t="shared" si="5"/>
        <v>81.897999999999996</v>
      </c>
      <c r="W8" s="33">
        <v>16.009</v>
      </c>
      <c r="X8" s="35">
        <f t="shared" si="6"/>
        <v>65.888999999999996</v>
      </c>
      <c r="Y8" s="33"/>
      <c r="Z8" s="36">
        <f t="shared" si="7"/>
        <v>2.1162138944646688E-2</v>
      </c>
      <c r="AA8" s="37">
        <f t="shared" si="8"/>
        <v>6.8944986901643274E-3</v>
      </c>
      <c r="AB8" s="6">
        <f t="shared" si="9"/>
        <v>0.35593994778067883</v>
      </c>
      <c r="AC8" s="6">
        <f t="shared" si="10"/>
        <v>0.3637758505670447</v>
      </c>
      <c r="AD8" s="6">
        <f t="shared" si="11"/>
        <v>0.41152853455692573</v>
      </c>
      <c r="AE8" s="37">
        <f t="shared" si="12"/>
        <v>1.1595022624434391E-2</v>
      </c>
      <c r="AF8" s="37">
        <f t="shared" si="13"/>
        <v>1.4010351104004356E-2</v>
      </c>
      <c r="AG8" s="37">
        <f>X8/DU8*2</f>
        <v>2.647367523893316E-2</v>
      </c>
      <c r="AH8" s="37">
        <f>(P8+S8+T8)/DU8*2</f>
        <v>3.9644819861062316E-2</v>
      </c>
      <c r="AI8" s="37">
        <f>R8/DU8*2</f>
        <v>2.4591279565992278E-2</v>
      </c>
      <c r="AJ8" s="38">
        <f>X8/FK8*2</f>
        <v>0.11512590175535156</v>
      </c>
      <c r="AK8" s="33"/>
      <c r="AL8" s="44">
        <f t="shared" si="14"/>
        <v>6.3330097378293065E-2</v>
      </c>
      <c r="AM8" s="6">
        <f t="shared" si="15"/>
        <v>5.641730209290266E-2</v>
      </c>
      <c r="AN8" s="38">
        <f t="shared" si="16"/>
        <v>4.1718857137302022E-2</v>
      </c>
      <c r="AO8" s="33"/>
      <c r="AP8" s="44">
        <f t="shared" si="17"/>
        <v>0.85510078248178467</v>
      </c>
      <c r="AQ8" s="6">
        <f t="shared" si="18"/>
        <v>0.81945380452706162</v>
      </c>
      <c r="AR8" s="6">
        <f t="shared" si="19"/>
        <v>5.5223815254840632E-3</v>
      </c>
      <c r="AS8" s="6">
        <f t="shared" si="20"/>
        <v>0.15048954295281999</v>
      </c>
      <c r="AT8" s="65">
        <v>1.58</v>
      </c>
      <c r="AU8" s="66">
        <v>1.1299999999999999</v>
      </c>
      <c r="AV8" s="33"/>
      <c r="AW8" s="44">
        <f>FM8/C8</f>
        <v>0.12541569643298181</v>
      </c>
      <c r="AX8" s="6">
        <v>0.1046</v>
      </c>
      <c r="AY8" s="6">
        <f t="shared" si="21"/>
        <v>0.19122960456225097</v>
      </c>
      <c r="AZ8" s="6">
        <f t="shared" si="22"/>
        <v>0.20934144153317905</v>
      </c>
      <c r="BA8" s="38">
        <f t="shared" si="23"/>
        <v>0.23147813116431337</v>
      </c>
      <c r="BB8" s="6"/>
      <c r="BC8" s="44">
        <v>0.17489999999999997</v>
      </c>
      <c r="BD8" s="6">
        <v>0.19269999999999998</v>
      </c>
      <c r="BE8" s="38">
        <v>0.21460000000000001</v>
      </c>
      <c r="BF8" s="6"/>
      <c r="BG8" s="44">
        <v>2.3E-2</v>
      </c>
      <c r="BH8" s="38"/>
      <c r="BI8" s="6"/>
      <c r="BJ8" s="44">
        <f>AY8-(4.5%+2.5%+3%+1%+BG8)</f>
        <v>5.8229604562250958E-2</v>
      </c>
      <c r="BK8" s="38"/>
      <c r="BL8" s="6"/>
      <c r="BM8" s="44">
        <f>AZ8-(6%+2.5%+3%+1%+BG8)</f>
        <v>6.1341441533179053E-2</v>
      </c>
      <c r="BN8" s="38"/>
      <c r="BO8" s="6"/>
      <c r="BP8" s="44">
        <f>BA8-(8%+2.5%+3%+1%+BG8)</f>
        <v>6.3478131164313362E-2</v>
      </c>
      <c r="BQ8" s="38"/>
      <c r="BR8" s="33"/>
      <c r="BS8" s="36">
        <f>Q8/FO8*2</f>
        <v>4.3109217621805163E-3</v>
      </c>
      <c r="BT8" s="6">
        <f t="shared" si="24"/>
        <v>0.16998074389378737</v>
      </c>
      <c r="BU8" s="37">
        <f>EW8/E8</f>
        <v>2.7686301550063307E-2</v>
      </c>
      <c r="BV8" s="6">
        <f t="shared" si="25"/>
        <v>0.16960229269082586</v>
      </c>
      <c r="BW8" s="6">
        <f t="shared" si="26"/>
        <v>0.69997225684055919</v>
      </c>
      <c r="BX8" s="38">
        <f t="shared" si="27"/>
        <v>0.79845587489464087</v>
      </c>
      <c r="BY8" s="33"/>
      <c r="BZ8" s="32">
        <v>14.143000000000001</v>
      </c>
      <c r="CA8" s="67">
        <v>653.48199999999997</v>
      </c>
      <c r="CB8" s="34">
        <f t="shared" si="28"/>
        <v>667.625</v>
      </c>
      <c r="CC8" s="30">
        <v>8019.9949999999999</v>
      </c>
      <c r="CD8" s="33">
        <v>51.935000000000002</v>
      </c>
      <c r="CE8" s="33">
        <v>42.624000000000002</v>
      </c>
      <c r="CF8" s="34">
        <f t="shared" si="29"/>
        <v>7925.4359999999997</v>
      </c>
      <c r="CG8" s="33">
        <v>789.85900000000004</v>
      </c>
      <c r="CH8" s="33">
        <v>323.851</v>
      </c>
      <c r="CI8" s="34">
        <f t="shared" si="30"/>
        <v>1113.71</v>
      </c>
      <c r="CJ8" s="33">
        <v>4.9450000000000003</v>
      </c>
      <c r="CK8" s="33">
        <v>0</v>
      </c>
      <c r="CL8" s="33">
        <v>51.168999999999997</v>
      </c>
      <c r="CM8" s="33">
        <v>-77.933000000000419</v>
      </c>
      <c r="CN8" s="34">
        <f t="shared" si="31"/>
        <v>9684.9519999999993</v>
      </c>
      <c r="CO8" s="33">
        <v>58.518999999999998</v>
      </c>
      <c r="CP8" s="30">
        <v>6857.9040000000005</v>
      </c>
      <c r="CQ8" s="34">
        <f t="shared" si="32"/>
        <v>6916.4230000000007</v>
      </c>
      <c r="CR8" s="33">
        <v>1252.175</v>
      </c>
      <c r="CS8" s="33">
        <v>101.43499999999858</v>
      </c>
      <c r="CT8" s="34">
        <f t="shared" si="33"/>
        <v>1353.6099999999985</v>
      </c>
      <c r="CU8" s="33">
        <v>200.274</v>
      </c>
      <c r="CV8" s="33">
        <v>1214.645</v>
      </c>
      <c r="CW8" s="67">
        <f t="shared" si="34"/>
        <v>9684.9519999999993</v>
      </c>
      <c r="CX8" s="33"/>
      <c r="CY8" s="68">
        <v>1457.4839999999999</v>
      </c>
      <c r="CZ8" s="33"/>
      <c r="DA8" s="29">
        <v>165</v>
      </c>
      <c r="DB8" s="30">
        <v>460</v>
      </c>
      <c r="DC8" s="30">
        <v>300</v>
      </c>
      <c r="DD8" s="30">
        <v>470</v>
      </c>
      <c r="DE8" s="30">
        <v>120</v>
      </c>
      <c r="DF8" s="31">
        <v>0</v>
      </c>
      <c r="DG8" s="31">
        <f t="shared" si="35"/>
        <v>1515</v>
      </c>
      <c r="DH8" s="38">
        <f t="shared" si="36"/>
        <v>0.15642824042906978</v>
      </c>
      <c r="DI8" s="33"/>
      <c r="DJ8" s="61" t="str">
        <f>VLOOKUP($B8,'[1]Tlf + Fylke'!$A$3:$O$97,11,FALSE)</f>
        <v>KPMG</v>
      </c>
      <c r="DK8" s="55">
        <v>54</v>
      </c>
      <c r="DL8" s="69">
        <v>4</v>
      </c>
      <c r="DM8" s="70" t="s">
        <v>160</v>
      </c>
      <c r="DN8" s="58" t="s">
        <v>163</v>
      </c>
      <c r="DO8" s="71">
        <v>0.8497734376376318</v>
      </c>
      <c r="DP8" s="55"/>
      <c r="DQ8" s="29">
        <v>950.24399999999991</v>
      </c>
      <c r="DR8" s="30">
        <v>1040.2439999999999</v>
      </c>
      <c r="DS8" s="31">
        <v>1150.2439999999999</v>
      </c>
      <c r="DT8" s="30"/>
      <c r="DU8" s="61">
        <f t="shared" si="37"/>
        <v>4977.6995000000006</v>
      </c>
      <c r="DV8" s="30">
        <v>4986.2730000000001</v>
      </c>
      <c r="DW8" s="31">
        <v>4969.1260000000002</v>
      </c>
      <c r="DX8" s="30"/>
      <c r="DY8" s="29">
        <v>263.18700000000001</v>
      </c>
      <c r="DZ8" s="30">
        <v>94.637</v>
      </c>
      <c r="EA8" s="30">
        <v>436.84100000000001</v>
      </c>
      <c r="EB8" s="30">
        <v>120.092</v>
      </c>
      <c r="EC8" s="30">
        <v>1058.7670000000001</v>
      </c>
      <c r="ED8" s="30">
        <v>173.13399999999999</v>
      </c>
      <c r="EE8" s="30">
        <v>41.295999999999999</v>
      </c>
      <c r="EF8" s="59">
        <v>4.6000000000276486E-2</v>
      </c>
      <c r="EG8" s="30">
        <v>5436.5140000000001</v>
      </c>
      <c r="EH8" s="72">
        <v>7624.5140000000001</v>
      </c>
      <c r="EI8" s="55"/>
      <c r="EJ8" s="44">
        <f t="shared" si="38"/>
        <v>3.451852800060437E-2</v>
      </c>
      <c r="EK8" s="6">
        <f t="shared" si="39"/>
        <v>1.2412200961267826E-2</v>
      </c>
      <c r="EL8" s="6">
        <f t="shared" si="40"/>
        <v>5.729427475639759E-2</v>
      </c>
      <c r="EM8" s="6">
        <f t="shared" si="41"/>
        <v>1.5750774410014854E-2</v>
      </c>
      <c r="EN8" s="6">
        <f t="shared" si="42"/>
        <v>0.13886353936788629</v>
      </c>
      <c r="EO8" s="6">
        <f t="shared" si="43"/>
        <v>2.2707545687502179E-2</v>
      </c>
      <c r="EP8" s="6">
        <f t="shared" si="44"/>
        <v>5.4162140695131521E-3</v>
      </c>
      <c r="EQ8" s="6">
        <f t="shared" si="45"/>
        <v>6.0331714257822181E-6</v>
      </c>
      <c r="ER8" s="6">
        <f t="shared" si="46"/>
        <v>0.71303088957538807</v>
      </c>
      <c r="ES8" s="71">
        <f t="shared" si="47"/>
        <v>1</v>
      </c>
      <c r="ET8" s="55"/>
      <c r="EU8" s="32">
        <v>174.494</v>
      </c>
      <c r="EV8" s="33">
        <v>47.55</v>
      </c>
      <c r="EW8" s="67">
        <f t="shared" si="48"/>
        <v>222.04399999999998</v>
      </c>
      <c r="EX8" s="75"/>
      <c r="EY8" s="32">
        <f t="shared" si="49"/>
        <v>51.935000000000002</v>
      </c>
      <c r="EZ8" s="33">
        <f t="shared" si="50"/>
        <v>42.624000000000002</v>
      </c>
      <c r="FA8" s="67">
        <f t="shared" si="51"/>
        <v>94.558999999999997</v>
      </c>
      <c r="FB8" s="75"/>
      <c r="FC8" s="29">
        <v>5613.7740000000003</v>
      </c>
      <c r="FD8" s="30">
        <v>2406.2209999999995</v>
      </c>
      <c r="FE8" s="31">
        <f t="shared" si="52"/>
        <v>8019.9949999999999</v>
      </c>
      <c r="FG8" s="44">
        <f t="shared" si="62"/>
        <v>0.69997225684055919</v>
      </c>
      <c r="FH8" s="6">
        <f t="shared" si="63"/>
        <v>0.30002774315944081</v>
      </c>
      <c r="FI8" s="38">
        <f t="shared" si="53"/>
        <v>1</v>
      </c>
      <c r="FJ8" s="55"/>
      <c r="FK8" s="61">
        <f t="shared" si="54"/>
        <v>1144.6424999999999</v>
      </c>
      <c r="FL8" s="30">
        <v>1074.6400000000001</v>
      </c>
      <c r="FM8" s="31">
        <v>1214.645</v>
      </c>
      <c r="FO8" s="61">
        <f t="shared" si="55"/>
        <v>7781.1664999999994</v>
      </c>
      <c r="FP8" s="30">
        <v>7542.3379999999997</v>
      </c>
      <c r="FQ8" s="31">
        <v>8019.9949999999999</v>
      </c>
      <c r="FS8" s="61">
        <f t="shared" si="56"/>
        <v>3838.9670000000001</v>
      </c>
      <c r="FT8" s="30">
        <v>3759</v>
      </c>
      <c r="FU8" s="31">
        <v>3918.9340000000002</v>
      </c>
      <c r="FW8" s="61">
        <f t="shared" si="57"/>
        <v>11620.1335</v>
      </c>
      <c r="FX8" s="55">
        <f t="shared" si="58"/>
        <v>11301.338</v>
      </c>
      <c r="FY8" s="69">
        <f t="shared" si="59"/>
        <v>11938.929</v>
      </c>
      <c r="GA8" s="61">
        <f t="shared" si="60"/>
        <v>6720.5810000000001</v>
      </c>
      <c r="GB8" s="30">
        <v>6583.2579999999998</v>
      </c>
      <c r="GC8" s="31">
        <v>6857.9040000000005</v>
      </c>
      <c r="GD8" s="30"/>
      <c r="GE8" s="61">
        <f t="shared" si="61"/>
        <v>9405.7599999999984</v>
      </c>
      <c r="GF8" s="30">
        <v>9126.5679999999993</v>
      </c>
      <c r="GG8" s="31">
        <v>9684.9519999999993</v>
      </c>
      <c r="GH8" s="30"/>
      <c r="GI8" s="73">
        <f>DW8/C8</f>
        <v>0.51307698788801437</v>
      </c>
      <c r="GJ8" s="63"/>
    </row>
    <row r="9" spans="1:192" x14ac:dyDescent="0.2">
      <c r="A9" s="1"/>
      <c r="B9" s="74" t="s">
        <v>166</v>
      </c>
      <c r="C9" s="29">
        <v>11761.91</v>
      </c>
      <c r="D9" s="30">
        <v>11549.236000000001</v>
      </c>
      <c r="E9" s="30">
        <v>9718.2049999999999</v>
      </c>
      <c r="F9" s="30">
        <v>1847.346</v>
      </c>
      <c r="G9" s="30">
        <v>7097.6989999999996</v>
      </c>
      <c r="H9" s="30">
        <f t="shared" si="0"/>
        <v>13609.255999999999</v>
      </c>
      <c r="I9" s="31">
        <f t="shared" si="1"/>
        <v>11565.550999999999</v>
      </c>
      <c r="J9" s="30"/>
      <c r="K9" s="32">
        <v>88.388000000000005</v>
      </c>
      <c r="L9" s="33">
        <v>18.396000000000001</v>
      </c>
      <c r="M9" s="33">
        <v>4.9000000000000002E-2</v>
      </c>
      <c r="N9" s="34">
        <f t="shared" si="2"/>
        <v>106.83300000000001</v>
      </c>
      <c r="O9" s="33">
        <v>48.891000000000005</v>
      </c>
      <c r="P9" s="34">
        <f t="shared" si="3"/>
        <v>57.942000000000007</v>
      </c>
      <c r="Q9" s="33">
        <v>12.901999999999999</v>
      </c>
      <c r="R9" s="34">
        <f t="shared" si="4"/>
        <v>45.040000000000006</v>
      </c>
      <c r="S9" s="33">
        <v>18.173000000000002</v>
      </c>
      <c r="T9" s="33">
        <v>5.3529999999999998</v>
      </c>
      <c r="U9" s="33">
        <v>0</v>
      </c>
      <c r="V9" s="34">
        <f t="shared" si="5"/>
        <v>68.566000000000003</v>
      </c>
      <c r="W9" s="33">
        <v>13.513</v>
      </c>
      <c r="X9" s="35">
        <f t="shared" si="6"/>
        <v>55.053000000000004</v>
      </c>
      <c r="Y9" s="33"/>
      <c r="Z9" s="36">
        <f t="shared" si="7"/>
        <v>1.5306293853550139E-2</v>
      </c>
      <c r="AA9" s="37">
        <f t="shared" si="8"/>
        <v>3.1856652682480469E-3</v>
      </c>
      <c r="AB9" s="6">
        <f t="shared" si="9"/>
        <v>0.37504890341288288</v>
      </c>
      <c r="AC9" s="6">
        <f t="shared" si="10"/>
        <v>0.39110922675711568</v>
      </c>
      <c r="AD9" s="6">
        <f t="shared" si="11"/>
        <v>0.45763949341495602</v>
      </c>
      <c r="AE9" s="37">
        <f t="shared" si="12"/>
        <v>8.4665340633787375E-3</v>
      </c>
      <c r="AF9" s="37">
        <f t="shared" si="13"/>
        <v>9.5336176349673698E-3</v>
      </c>
      <c r="AG9" s="37">
        <f>X9/DU9*2</f>
        <v>1.7948732996091597E-2</v>
      </c>
      <c r="AH9" s="37">
        <f>(P9+S9+T9)/DU9*2</f>
        <v>2.6560721118296736E-2</v>
      </c>
      <c r="AI9" s="37">
        <f>R9/DU9*2</f>
        <v>1.4684230362450104E-2</v>
      </c>
      <c r="AJ9" s="38">
        <f>X9/FK9*2</f>
        <v>9.5238877834034771E-2</v>
      </c>
      <c r="AK9" s="33"/>
      <c r="AL9" s="44">
        <f t="shared" si="14"/>
        <v>2.697599148171069E-2</v>
      </c>
      <c r="AM9" s="6">
        <f t="shared" si="15"/>
        <v>2.0615900217553225E-2</v>
      </c>
      <c r="AN9" s="38">
        <f t="shared" si="16"/>
        <v>1.1284175923035333E-2</v>
      </c>
      <c r="AO9" s="33"/>
      <c r="AP9" s="44">
        <f t="shared" si="17"/>
        <v>0.73035082095922033</v>
      </c>
      <c r="AQ9" s="6">
        <f t="shared" si="18"/>
        <v>0.67991067100775504</v>
      </c>
      <c r="AR9" s="6">
        <f t="shared" si="19"/>
        <v>0.18882009809631264</v>
      </c>
      <c r="AS9" s="6">
        <f t="shared" si="20"/>
        <v>9.5271941376868202E-2</v>
      </c>
      <c r="AT9" s="65">
        <v>1.8150999999999999</v>
      </c>
      <c r="AU9" s="66">
        <v>1.36</v>
      </c>
      <c r="AV9" s="33"/>
      <c r="AW9" s="44">
        <f>FM9/C9</f>
        <v>0.10491093708419806</v>
      </c>
      <c r="AX9" s="6">
        <v>9.6299999999999997E-2</v>
      </c>
      <c r="AY9" s="6">
        <f t="shared" si="21"/>
        <v>0.17218271960005471</v>
      </c>
      <c r="AZ9" s="6">
        <f t="shared" si="22"/>
        <v>0.18833664192585767</v>
      </c>
      <c r="BA9" s="38">
        <f t="shared" si="23"/>
        <v>0.21015929867423144</v>
      </c>
      <c r="BB9" s="6"/>
      <c r="BC9" s="44">
        <v>0.16829999999999998</v>
      </c>
      <c r="BD9" s="6">
        <v>0.18460000000000001</v>
      </c>
      <c r="BE9" s="38">
        <v>0.20649999999999999</v>
      </c>
      <c r="BF9" s="6"/>
      <c r="BG9" s="44"/>
      <c r="BH9" s="38">
        <v>2.8000000000000001E-2</v>
      </c>
      <c r="BI9" s="6"/>
      <c r="BJ9" s="44"/>
      <c r="BK9" s="38">
        <f>BC9-(4.5%+2.5%+3%+1%+BH9)</f>
        <v>3.0299999999999966E-2</v>
      </c>
      <c r="BL9" s="6"/>
      <c r="BM9" s="44"/>
      <c r="BN9" s="38">
        <f>BD9-(6%+2.5%+3%+1%+BH9)</f>
        <v>3.1600000000000017E-2</v>
      </c>
      <c r="BO9" s="6"/>
      <c r="BP9" s="44"/>
      <c r="BQ9" s="38">
        <f>BE9-(8%+2.5%+3%+1%+BH9)</f>
        <v>3.3499999999999974E-2</v>
      </c>
      <c r="BR9" s="33"/>
      <c r="BS9" s="36">
        <f>Q9/FO9*2</f>
        <v>2.6905598614639027E-3</v>
      </c>
      <c r="BT9" s="6">
        <f t="shared" si="24"/>
        <v>0.15836893013207637</v>
      </c>
      <c r="BU9" s="37">
        <f>EW9/E9</f>
        <v>3.0784491580492491E-3</v>
      </c>
      <c r="BV9" s="6">
        <f t="shared" si="25"/>
        <v>2.3352933967485275E-2</v>
      </c>
      <c r="BW9" s="6">
        <f t="shared" si="26"/>
        <v>0.71094404779483455</v>
      </c>
      <c r="BX9" s="38">
        <f t="shared" si="27"/>
        <v>0.75711446864918064</v>
      </c>
      <c r="BY9" s="33"/>
      <c r="BZ9" s="32">
        <v>6.2649999999999997</v>
      </c>
      <c r="CA9" s="67">
        <v>598.74900000000002</v>
      </c>
      <c r="CB9" s="34">
        <f t="shared" si="28"/>
        <v>605.01400000000001</v>
      </c>
      <c r="CC9" s="30">
        <v>9718.2049999999999</v>
      </c>
      <c r="CD9" s="33">
        <v>14.41</v>
      </c>
      <c r="CE9" s="33">
        <v>32.718000000000004</v>
      </c>
      <c r="CF9" s="34">
        <f t="shared" si="29"/>
        <v>9671.0769999999993</v>
      </c>
      <c r="CG9" s="33">
        <v>515.56600000000003</v>
      </c>
      <c r="CH9" s="33">
        <v>874.46</v>
      </c>
      <c r="CI9" s="34">
        <f t="shared" si="30"/>
        <v>1390.0260000000001</v>
      </c>
      <c r="CJ9" s="33">
        <v>21.998999999999999</v>
      </c>
      <c r="CK9" s="33">
        <v>0</v>
      </c>
      <c r="CL9" s="33">
        <v>30.844999999999999</v>
      </c>
      <c r="CM9" s="33">
        <v>42.949000000001263</v>
      </c>
      <c r="CN9" s="34">
        <f t="shared" si="31"/>
        <v>11761.909999999998</v>
      </c>
      <c r="CO9" s="33">
        <v>176.56299999999999</v>
      </c>
      <c r="CP9" s="30">
        <v>7097.6989999999996</v>
      </c>
      <c r="CQ9" s="34">
        <f t="shared" si="32"/>
        <v>7274.2619999999997</v>
      </c>
      <c r="CR9" s="33">
        <v>2929.8609999999999</v>
      </c>
      <c r="CS9" s="33">
        <v>88.793000000000347</v>
      </c>
      <c r="CT9" s="34">
        <f t="shared" si="33"/>
        <v>3018.6540000000005</v>
      </c>
      <c r="CU9" s="33">
        <v>235.041</v>
      </c>
      <c r="CV9" s="33">
        <v>1233.953</v>
      </c>
      <c r="CW9" s="67">
        <f t="shared" si="34"/>
        <v>11761.91</v>
      </c>
      <c r="CX9" s="33"/>
      <c r="CY9" s="68">
        <v>1120.58</v>
      </c>
      <c r="CZ9" s="33"/>
      <c r="DA9" s="29">
        <v>295</v>
      </c>
      <c r="DB9" s="30">
        <v>900</v>
      </c>
      <c r="DC9" s="30">
        <v>700</v>
      </c>
      <c r="DD9" s="30">
        <v>635</v>
      </c>
      <c r="DE9" s="30">
        <v>650</v>
      </c>
      <c r="DF9" s="31">
        <v>0</v>
      </c>
      <c r="DG9" s="31">
        <f t="shared" si="35"/>
        <v>3180</v>
      </c>
      <c r="DH9" s="38">
        <f t="shared" si="36"/>
        <v>0.27036425206450315</v>
      </c>
      <c r="DI9" s="33"/>
      <c r="DJ9" s="61" t="str">
        <f>VLOOKUP($B9,'[1]Tlf + Fylke'!$A$3:$O$97,11,FALSE)</f>
        <v>RSM Norge AS</v>
      </c>
      <c r="DK9" s="55">
        <v>56.8</v>
      </c>
      <c r="DL9" s="69">
        <v>5</v>
      </c>
      <c r="DM9" s="70" t="s">
        <v>160</v>
      </c>
      <c r="DN9" s="58" t="s">
        <v>161</v>
      </c>
      <c r="DO9" s="71">
        <v>0.37416102630908216</v>
      </c>
      <c r="DP9" s="55"/>
      <c r="DQ9" s="29">
        <v>1065.8879999999999</v>
      </c>
      <c r="DR9" s="30">
        <v>1165.8879999999999</v>
      </c>
      <c r="DS9" s="31">
        <v>1300.98</v>
      </c>
      <c r="DT9" s="30"/>
      <c r="DU9" s="61">
        <f t="shared" si="37"/>
        <v>6134.4719999999998</v>
      </c>
      <c r="DV9" s="30">
        <v>6078.4970000000003</v>
      </c>
      <c r="DW9" s="31">
        <v>6190.4470000000001</v>
      </c>
      <c r="DX9" s="30"/>
      <c r="DY9" s="29">
        <v>75.147999999999996</v>
      </c>
      <c r="DZ9" s="30">
        <v>17.84</v>
      </c>
      <c r="EA9" s="30">
        <v>823.82299999999998</v>
      </c>
      <c r="EB9" s="30">
        <v>107.61199999999999</v>
      </c>
      <c r="EC9" s="30">
        <v>1183.748</v>
      </c>
      <c r="ED9" s="30">
        <v>248.161</v>
      </c>
      <c r="EE9" s="30">
        <v>21.552999999999997</v>
      </c>
      <c r="EF9" s="59">
        <v>200.63100000000213</v>
      </c>
      <c r="EG9" s="30">
        <v>6877.8</v>
      </c>
      <c r="EH9" s="72">
        <v>9556.3160000000025</v>
      </c>
      <c r="EI9" s="55"/>
      <c r="EJ9" s="44">
        <f t="shared" si="38"/>
        <v>7.863699777194472E-3</v>
      </c>
      <c r="EK9" s="6">
        <f t="shared" si="39"/>
        <v>1.8668281793946533E-3</v>
      </c>
      <c r="EL9" s="6">
        <f t="shared" si="40"/>
        <v>8.620717439649335E-2</v>
      </c>
      <c r="EM9" s="6">
        <f t="shared" si="41"/>
        <v>1.1260824778083937E-2</v>
      </c>
      <c r="EN9" s="6">
        <f t="shared" si="42"/>
        <v>0.12387074684428599</v>
      </c>
      <c r="EO9" s="6">
        <f t="shared" si="43"/>
        <v>2.5968270618091736E-2</v>
      </c>
      <c r="EP9" s="6">
        <f t="shared" si="44"/>
        <v>2.2553670263729237E-3</v>
      </c>
      <c r="EQ9" s="6">
        <f t="shared" si="45"/>
        <v>2.0994596662563491E-2</v>
      </c>
      <c r="ER9" s="6">
        <f t="shared" si="46"/>
        <v>0.71971249171751939</v>
      </c>
      <c r="ES9" s="71">
        <f t="shared" si="47"/>
        <v>1</v>
      </c>
      <c r="ET9" s="55"/>
      <c r="EU9" s="32">
        <v>19.199000000000002</v>
      </c>
      <c r="EV9" s="33">
        <v>10.718</v>
      </c>
      <c r="EW9" s="67">
        <f t="shared" si="48"/>
        <v>29.917000000000002</v>
      </c>
      <c r="EY9" s="32">
        <f t="shared" si="49"/>
        <v>14.41</v>
      </c>
      <c r="EZ9" s="33">
        <f t="shared" si="50"/>
        <v>32.718000000000004</v>
      </c>
      <c r="FA9" s="67">
        <f t="shared" si="51"/>
        <v>47.128</v>
      </c>
      <c r="FC9" s="29">
        <v>6909.1</v>
      </c>
      <c r="FD9" s="30">
        <v>2809.105</v>
      </c>
      <c r="FE9" s="31">
        <f t="shared" si="52"/>
        <v>9718.2049999999999</v>
      </c>
      <c r="FG9" s="44">
        <f t="shared" si="62"/>
        <v>0.71094404779483455</v>
      </c>
      <c r="FH9" s="6">
        <f t="shared" si="63"/>
        <v>0.28905595220516545</v>
      </c>
      <c r="FI9" s="38">
        <f t="shared" si="53"/>
        <v>1</v>
      </c>
      <c r="FJ9" s="55"/>
      <c r="FK9" s="61">
        <f t="shared" si="54"/>
        <v>1156.1034999999999</v>
      </c>
      <c r="FL9" s="30">
        <v>1078.2539999999999</v>
      </c>
      <c r="FM9" s="31">
        <v>1233.953</v>
      </c>
      <c r="FO9" s="61">
        <f t="shared" si="55"/>
        <v>9590.5689999999995</v>
      </c>
      <c r="FP9" s="30">
        <v>9462.9330000000009</v>
      </c>
      <c r="FQ9" s="31">
        <v>9718.2049999999999</v>
      </c>
      <c r="FS9" s="61">
        <f t="shared" si="56"/>
        <v>1858.173</v>
      </c>
      <c r="FT9" s="30">
        <v>1869</v>
      </c>
      <c r="FU9" s="31">
        <v>1847.346</v>
      </c>
      <c r="FW9" s="61">
        <f t="shared" si="57"/>
        <v>11448.742</v>
      </c>
      <c r="FX9" s="55">
        <f t="shared" si="58"/>
        <v>11331.933000000001</v>
      </c>
      <c r="FY9" s="69">
        <f t="shared" si="59"/>
        <v>11565.550999999999</v>
      </c>
      <c r="GA9" s="61">
        <f t="shared" si="60"/>
        <v>7058.1</v>
      </c>
      <c r="GB9" s="30">
        <v>7018.5010000000002</v>
      </c>
      <c r="GC9" s="31">
        <v>7097.6989999999996</v>
      </c>
      <c r="GD9" s="30"/>
      <c r="GE9" s="61">
        <f t="shared" si="61"/>
        <v>11549.236000000001</v>
      </c>
      <c r="GF9" s="30">
        <v>11336.562</v>
      </c>
      <c r="GG9" s="31">
        <v>11761.91</v>
      </c>
      <c r="GH9" s="30"/>
      <c r="GI9" s="73">
        <f>DW9/C9</f>
        <v>0.52631307330187016</v>
      </c>
      <c r="GJ9" s="63"/>
    </row>
    <row r="10" spans="1:192" x14ac:dyDescent="0.2">
      <c r="A10" s="1"/>
      <c r="B10" s="74" t="s">
        <v>167</v>
      </c>
      <c r="C10" s="29">
        <v>3725.5160000000001</v>
      </c>
      <c r="D10" s="30">
        <v>3649.9865</v>
      </c>
      <c r="E10" s="30">
        <v>2842.1880000000001</v>
      </c>
      <c r="F10" s="30">
        <v>1360.37</v>
      </c>
      <c r="G10" s="30">
        <v>2651.5430000000001</v>
      </c>
      <c r="H10" s="30">
        <f t="shared" si="0"/>
        <v>5085.8860000000004</v>
      </c>
      <c r="I10" s="31">
        <f t="shared" si="1"/>
        <v>4202.558</v>
      </c>
      <c r="J10" s="30"/>
      <c r="K10" s="32">
        <v>31.732999999999997</v>
      </c>
      <c r="L10" s="33">
        <v>13.193000000000001</v>
      </c>
      <c r="M10" s="33">
        <v>0</v>
      </c>
      <c r="N10" s="34">
        <f t="shared" si="2"/>
        <v>44.926000000000002</v>
      </c>
      <c r="O10" s="33">
        <v>23.487000000000002</v>
      </c>
      <c r="P10" s="34">
        <f t="shared" si="3"/>
        <v>21.439</v>
      </c>
      <c r="Q10" s="33">
        <v>0.23300000000000004</v>
      </c>
      <c r="R10" s="34">
        <f t="shared" si="4"/>
        <v>21.206</v>
      </c>
      <c r="S10" s="33">
        <v>11.379000000000001</v>
      </c>
      <c r="T10" s="33">
        <v>2.4000000000000021E-2</v>
      </c>
      <c r="U10" s="33">
        <v>0</v>
      </c>
      <c r="V10" s="34">
        <f t="shared" si="5"/>
        <v>32.609000000000002</v>
      </c>
      <c r="W10" s="33">
        <v>4.2</v>
      </c>
      <c r="X10" s="35">
        <f t="shared" si="6"/>
        <v>28.409000000000002</v>
      </c>
      <c r="Y10" s="33"/>
      <c r="Z10" s="36">
        <f t="shared" si="7"/>
        <v>1.7388009517295473E-2</v>
      </c>
      <c r="AA10" s="37">
        <f t="shared" si="8"/>
        <v>7.2290678335385633E-3</v>
      </c>
      <c r="AB10" s="6">
        <f t="shared" si="9"/>
        <v>0.41696106801114874</v>
      </c>
      <c r="AC10" s="6">
        <f t="shared" si="10"/>
        <v>0.41713879762010475</v>
      </c>
      <c r="AD10" s="6">
        <f t="shared" si="11"/>
        <v>0.52279303743934469</v>
      </c>
      <c r="AE10" s="37">
        <f t="shared" si="12"/>
        <v>1.2869636641121824E-2</v>
      </c>
      <c r="AF10" s="37">
        <f t="shared" si="13"/>
        <v>1.5566632917683395E-2</v>
      </c>
      <c r="AG10" s="37">
        <f>X10/DU10*2</f>
        <v>3.2473264480959579E-2</v>
      </c>
      <c r="AH10" s="37">
        <f>(P10+S10+T10)/DU10*2</f>
        <v>3.7540460842820034E-2</v>
      </c>
      <c r="AI10" s="37">
        <f>R10/DU10*2</f>
        <v>2.4239784807041035E-2</v>
      </c>
      <c r="AJ10" s="38">
        <f>X10/FK10*2</f>
        <v>0.11850909394293344</v>
      </c>
      <c r="AK10" s="33"/>
      <c r="AL10" s="44">
        <f t="shared" si="14"/>
        <v>-1.8863703913894928E-2</v>
      </c>
      <c r="AM10" s="6">
        <f t="shared" si="15"/>
        <v>-2.3984906056505335E-2</v>
      </c>
      <c r="AN10" s="38">
        <f t="shared" si="16"/>
        <v>0.1011029953751517</v>
      </c>
      <c r="AO10" s="33"/>
      <c r="AP10" s="44">
        <f t="shared" si="17"/>
        <v>0.93292315638515122</v>
      </c>
      <c r="AQ10" s="6">
        <f t="shared" si="18"/>
        <v>0.83723092768987051</v>
      </c>
      <c r="AR10" s="6">
        <f t="shared" si="19"/>
        <v>-5.5976675445763763E-2</v>
      </c>
      <c r="AS10" s="6">
        <f t="shared" si="20"/>
        <v>0.19434569600560031</v>
      </c>
      <c r="AT10" s="65">
        <v>1.95</v>
      </c>
      <c r="AU10" s="66">
        <v>1.38</v>
      </c>
      <c r="AV10" s="33"/>
      <c r="AW10" s="44">
        <f>FM10/C10</f>
        <v>0.14131492120822994</v>
      </c>
      <c r="AX10" s="6">
        <v>0.1043</v>
      </c>
      <c r="AY10" s="6">
        <f t="shared" si="21"/>
        <v>0.22406433337734019</v>
      </c>
      <c r="AZ10" s="6">
        <f t="shared" si="22"/>
        <v>0.22406433337734019</v>
      </c>
      <c r="BA10" s="38">
        <f t="shared" si="23"/>
        <v>0.24722583155568836</v>
      </c>
      <c r="BB10" s="6"/>
      <c r="BC10" s="44">
        <v>0.2114</v>
      </c>
      <c r="BD10" s="6">
        <v>0.21609999999999999</v>
      </c>
      <c r="BE10" s="38">
        <v>0.23860000000000001</v>
      </c>
      <c r="BF10" s="6"/>
      <c r="BG10" s="44"/>
      <c r="BH10" s="38"/>
      <c r="BI10" s="6"/>
      <c r="BJ10" s="44"/>
      <c r="BK10" s="38"/>
      <c r="BL10" s="6"/>
      <c r="BM10" s="44"/>
      <c r="BN10" s="38"/>
      <c r="BO10" s="6"/>
      <c r="BP10" s="44"/>
      <c r="BQ10" s="38"/>
      <c r="BR10" s="33"/>
      <c r="BS10" s="36">
        <f>Q10/FO10*2</f>
        <v>1.6239703601014877E-4</v>
      </c>
      <c r="BT10" s="6">
        <f t="shared" si="24"/>
        <v>7.0945740210705821E-3</v>
      </c>
      <c r="BU10" s="37">
        <f>EW10/E10</f>
        <v>1.2919623895393268E-3</v>
      </c>
      <c r="BV10" s="6">
        <f t="shared" si="25"/>
        <v>6.8322126172658502E-3</v>
      </c>
      <c r="BW10" s="6">
        <f t="shared" si="26"/>
        <v>0.83265990849303417</v>
      </c>
      <c r="BX10" s="38">
        <f t="shared" si="27"/>
        <v>0.88682797477155573</v>
      </c>
      <c r="BY10" s="33"/>
      <c r="BZ10" s="32">
        <v>5.2249999999999996</v>
      </c>
      <c r="CA10" s="67">
        <v>133.029</v>
      </c>
      <c r="CB10" s="34">
        <f t="shared" si="28"/>
        <v>138.25399999999999</v>
      </c>
      <c r="CC10" s="30">
        <v>2842.1880000000001</v>
      </c>
      <c r="CD10" s="33">
        <v>1.4259999999999999</v>
      </c>
      <c r="CE10" s="33">
        <v>9.5569999999999986</v>
      </c>
      <c r="CF10" s="34">
        <f t="shared" si="29"/>
        <v>2831.2050000000004</v>
      </c>
      <c r="CG10" s="33">
        <v>386.96300000000002</v>
      </c>
      <c r="CH10" s="33">
        <v>325.387</v>
      </c>
      <c r="CI10" s="34">
        <f t="shared" si="30"/>
        <v>712.35</v>
      </c>
      <c r="CJ10" s="33">
        <v>20.024000000000001</v>
      </c>
      <c r="CK10" s="33">
        <v>0</v>
      </c>
      <c r="CL10" s="33">
        <v>7.8490000000000002</v>
      </c>
      <c r="CM10" s="33">
        <v>15.833999999999765</v>
      </c>
      <c r="CN10" s="34">
        <f t="shared" si="31"/>
        <v>3725.5160000000001</v>
      </c>
      <c r="CO10" s="33">
        <v>200.25</v>
      </c>
      <c r="CP10" s="30">
        <v>2651.5430000000001</v>
      </c>
      <c r="CQ10" s="34">
        <f t="shared" si="32"/>
        <v>2851.7930000000001</v>
      </c>
      <c r="CR10" s="33">
        <v>275.22300000000001</v>
      </c>
      <c r="CS10" s="33">
        <v>32.005999999999972</v>
      </c>
      <c r="CT10" s="34">
        <f t="shared" si="33"/>
        <v>307.22899999999998</v>
      </c>
      <c r="CU10" s="33">
        <v>40.023000000000003</v>
      </c>
      <c r="CV10" s="33">
        <v>526.471</v>
      </c>
      <c r="CW10" s="67">
        <f t="shared" si="34"/>
        <v>3725.5160000000001</v>
      </c>
      <c r="CX10" s="33"/>
      <c r="CY10" s="68">
        <v>724.03800000000001</v>
      </c>
      <c r="CZ10" s="33"/>
      <c r="DA10" s="29">
        <v>90</v>
      </c>
      <c r="DB10" s="30">
        <v>250</v>
      </c>
      <c r="DC10" s="30">
        <v>175</v>
      </c>
      <c r="DD10" s="30">
        <v>40</v>
      </c>
      <c r="DE10" s="30">
        <v>0</v>
      </c>
      <c r="DF10" s="31">
        <v>0</v>
      </c>
      <c r="DG10" s="31">
        <f t="shared" si="35"/>
        <v>555</v>
      </c>
      <c r="DH10" s="38">
        <f t="shared" si="36"/>
        <v>0.14897265237889193</v>
      </c>
      <c r="DI10" s="33"/>
      <c r="DJ10" s="61" t="str">
        <f>VLOOKUP($B10,'[1]Tlf + Fylke'!$A$3:$O$97,11,FALSE)</f>
        <v>RSM Norge AS</v>
      </c>
      <c r="DK10" s="55">
        <v>27</v>
      </c>
      <c r="DL10" s="69">
        <v>2</v>
      </c>
      <c r="DM10" s="61"/>
      <c r="DN10" s="55"/>
      <c r="DO10" s="71" t="s">
        <v>232</v>
      </c>
      <c r="DP10" s="55"/>
      <c r="DQ10" s="29">
        <v>386.96</v>
      </c>
      <c r="DR10" s="30">
        <v>386.96</v>
      </c>
      <c r="DS10" s="31">
        <v>426.96</v>
      </c>
      <c r="DT10" s="30"/>
      <c r="DU10" s="61">
        <f t="shared" si="37"/>
        <v>1749.6855</v>
      </c>
      <c r="DV10" s="30">
        <v>1772.367</v>
      </c>
      <c r="DW10" s="31">
        <v>1727.0039999999999</v>
      </c>
      <c r="DX10" s="30"/>
      <c r="DY10" s="29">
        <v>137.60900000000001</v>
      </c>
      <c r="DZ10" s="30">
        <v>14.833</v>
      </c>
      <c r="EA10" s="30">
        <v>72.975999999999999</v>
      </c>
      <c r="EB10" s="30">
        <v>32.238999999999997</v>
      </c>
      <c r="EC10" s="30">
        <v>183.37799999999999</v>
      </c>
      <c r="ED10" s="30">
        <v>51.506999999999998</v>
      </c>
      <c r="EE10" s="30">
        <v>3.19</v>
      </c>
      <c r="EF10" s="59">
        <v>9.9999999974897946E-4</v>
      </c>
      <c r="EG10" s="30">
        <v>2446.154</v>
      </c>
      <c r="EH10" s="72">
        <v>2941.8869999999997</v>
      </c>
      <c r="EI10" s="55"/>
      <c r="EJ10" s="44">
        <f t="shared" si="38"/>
        <v>4.6775759911920484E-2</v>
      </c>
      <c r="EK10" s="6">
        <f t="shared" si="39"/>
        <v>5.0420019531681546E-3</v>
      </c>
      <c r="EL10" s="6">
        <f t="shared" si="40"/>
        <v>2.4805847403384294E-2</v>
      </c>
      <c r="EM10" s="6">
        <f t="shared" si="41"/>
        <v>1.0958612618363657E-2</v>
      </c>
      <c r="EN10" s="6">
        <f t="shared" si="42"/>
        <v>6.2333461482375091E-2</v>
      </c>
      <c r="EO10" s="6">
        <f t="shared" si="43"/>
        <v>1.750815038103095E-2</v>
      </c>
      <c r="EP10" s="6">
        <f t="shared" si="44"/>
        <v>1.0843380456149404E-3</v>
      </c>
      <c r="EQ10" s="6">
        <f t="shared" si="45"/>
        <v>3.3991788255258601E-7</v>
      </c>
      <c r="ER10" s="6">
        <f t="shared" si="46"/>
        <v>0.83149148828625985</v>
      </c>
      <c r="ES10" s="71">
        <f t="shared" si="47"/>
        <v>1</v>
      </c>
      <c r="ET10" s="55"/>
      <c r="EU10" s="32">
        <v>1.9610000000000001</v>
      </c>
      <c r="EV10" s="33">
        <v>1.7110000000000001</v>
      </c>
      <c r="EW10" s="67">
        <f t="shared" si="48"/>
        <v>3.6720000000000002</v>
      </c>
      <c r="EY10" s="32">
        <f t="shared" si="49"/>
        <v>1.4259999999999999</v>
      </c>
      <c r="EZ10" s="33">
        <f t="shared" si="50"/>
        <v>9.5569999999999986</v>
      </c>
      <c r="FA10" s="67">
        <f t="shared" si="51"/>
        <v>10.982999999999999</v>
      </c>
      <c r="FC10" s="29">
        <v>2366.576</v>
      </c>
      <c r="FD10" s="30">
        <v>475.61200000000019</v>
      </c>
      <c r="FE10" s="31">
        <f t="shared" si="52"/>
        <v>2842.1880000000001</v>
      </c>
      <c r="FG10" s="44">
        <f t="shared" si="62"/>
        <v>0.83265990849303417</v>
      </c>
      <c r="FH10" s="6">
        <f t="shared" si="63"/>
        <v>0.16734009150696583</v>
      </c>
      <c r="FI10" s="38">
        <f t="shared" si="53"/>
        <v>1</v>
      </c>
      <c r="FJ10" s="55"/>
      <c r="FK10" s="61">
        <f t="shared" si="54"/>
        <v>479.44</v>
      </c>
      <c r="FL10" s="30">
        <v>432.40899999999999</v>
      </c>
      <c r="FM10" s="31">
        <v>526.471</v>
      </c>
      <c r="FO10" s="61">
        <f t="shared" si="55"/>
        <v>2869.5105000000003</v>
      </c>
      <c r="FP10" s="30">
        <v>2896.8330000000001</v>
      </c>
      <c r="FQ10" s="31">
        <v>2842.1880000000001</v>
      </c>
      <c r="FS10" s="61">
        <f t="shared" si="56"/>
        <v>1384.6849999999999</v>
      </c>
      <c r="FT10" s="30">
        <v>1409</v>
      </c>
      <c r="FU10" s="31">
        <v>1360.37</v>
      </c>
      <c r="FW10" s="61">
        <f t="shared" si="57"/>
        <v>4254.1954999999998</v>
      </c>
      <c r="FX10" s="55">
        <f t="shared" si="58"/>
        <v>4305.8330000000005</v>
      </c>
      <c r="FY10" s="69">
        <f t="shared" si="59"/>
        <v>4202.558</v>
      </c>
      <c r="GA10" s="61">
        <f t="shared" si="60"/>
        <v>2529.8110000000001</v>
      </c>
      <c r="GB10" s="30">
        <v>2408.0790000000002</v>
      </c>
      <c r="GC10" s="31">
        <v>2651.5430000000001</v>
      </c>
      <c r="GD10" s="30"/>
      <c r="GE10" s="61">
        <f t="shared" si="61"/>
        <v>3649.9865</v>
      </c>
      <c r="GF10" s="30">
        <v>3574.4569999999999</v>
      </c>
      <c r="GG10" s="31">
        <v>3725.5160000000001</v>
      </c>
      <c r="GH10" s="30"/>
      <c r="GI10" s="73">
        <f>DW10/C10</f>
        <v>0.46356102080892952</v>
      </c>
      <c r="GJ10" s="63"/>
    </row>
    <row r="11" spans="1:192" x14ac:dyDescent="0.2">
      <c r="A11" s="1"/>
      <c r="B11" s="74" t="s">
        <v>168</v>
      </c>
      <c r="C11" s="29">
        <v>4886.1480000000001</v>
      </c>
      <c r="D11" s="30">
        <v>4906.4590000000007</v>
      </c>
      <c r="E11" s="30">
        <v>3882.326</v>
      </c>
      <c r="F11" s="30">
        <v>1319.3620000000001</v>
      </c>
      <c r="G11" s="30">
        <v>3321.3150000000001</v>
      </c>
      <c r="H11" s="30">
        <f t="shared" si="0"/>
        <v>6205.51</v>
      </c>
      <c r="I11" s="31">
        <f t="shared" si="1"/>
        <v>5201.6880000000001</v>
      </c>
      <c r="J11" s="30"/>
      <c r="K11" s="32">
        <v>38.465999999999994</v>
      </c>
      <c r="L11" s="33">
        <v>6.9829999999999988</v>
      </c>
      <c r="M11" s="33">
        <v>8.4000000000000005E-2</v>
      </c>
      <c r="N11" s="34">
        <f t="shared" si="2"/>
        <v>45.532999999999994</v>
      </c>
      <c r="O11" s="33">
        <v>26.963000000000001</v>
      </c>
      <c r="P11" s="34">
        <f t="shared" si="3"/>
        <v>18.569999999999993</v>
      </c>
      <c r="Q11" s="33">
        <v>4.7770000000000001</v>
      </c>
      <c r="R11" s="34">
        <f t="shared" si="4"/>
        <v>13.792999999999992</v>
      </c>
      <c r="S11" s="33">
        <v>7.28</v>
      </c>
      <c r="T11" s="33">
        <v>2.1050000000000004</v>
      </c>
      <c r="U11" s="33">
        <v>7.0000000000000001E-3</v>
      </c>
      <c r="V11" s="34">
        <f t="shared" si="5"/>
        <v>23.184999999999995</v>
      </c>
      <c r="W11" s="33">
        <v>4.0389999999999997</v>
      </c>
      <c r="X11" s="35">
        <f t="shared" si="6"/>
        <v>19.145999999999994</v>
      </c>
      <c r="Y11" s="33"/>
      <c r="Z11" s="36">
        <f t="shared" si="7"/>
        <v>1.5679739706374797E-2</v>
      </c>
      <c r="AA11" s="37">
        <f t="shared" si="8"/>
        <v>2.8464519931787865E-3</v>
      </c>
      <c r="AB11" s="6">
        <f t="shared" si="9"/>
        <v>0.49096835281692713</v>
      </c>
      <c r="AC11" s="6">
        <f t="shared" si="10"/>
        <v>0.51053717834624057</v>
      </c>
      <c r="AD11" s="6">
        <f t="shared" si="11"/>
        <v>0.59216392506533733</v>
      </c>
      <c r="AE11" s="37">
        <f t="shared" si="12"/>
        <v>1.0990818429339773E-2</v>
      </c>
      <c r="AF11" s="37">
        <f t="shared" si="13"/>
        <v>7.8044063957326418E-3</v>
      </c>
      <c r="AG11" s="37">
        <f>X11/DU11*2</f>
        <v>1.816536114400218E-2</v>
      </c>
      <c r="AH11" s="37">
        <f>(P11+S11+T11)/DU11*2</f>
        <v>2.6523173027294528E-2</v>
      </c>
      <c r="AI11" s="37">
        <f>R11/DU11*2</f>
        <v>1.3086536418010134E-2</v>
      </c>
      <c r="AJ11" s="38">
        <f>X11/FK11*2</f>
        <v>8.773845270814451E-2</v>
      </c>
      <c r="AK11" s="33"/>
      <c r="AL11" s="44">
        <f t="shared" si="14"/>
        <v>-2.5519848534022446E-2</v>
      </c>
      <c r="AM11" s="6">
        <f t="shared" si="15"/>
        <v>-4.4369741181620343E-4</v>
      </c>
      <c r="AN11" s="38">
        <f t="shared" si="16"/>
        <v>1.9249748664145284E-2</v>
      </c>
      <c r="AO11" s="33"/>
      <c r="AP11" s="44">
        <f t="shared" si="17"/>
        <v>0.85549616389762217</v>
      </c>
      <c r="AQ11" s="6">
        <f t="shared" si="18"/>
        <v>0.75455792914961817</v>
      </c>
      <c r="AR11" s="6">
        <f t="shared" si="19"/>
        <v>5.9216176014316377E-2</v>
      </c>
      <c r="AS11" s="6">
        <f t="shared" si="20"/>
        <v>0.16188948840681863</v>
      </c>
      <c r="AT11" s="65">
        <v>1.77</v>
      </c>
      <c r="AU11" s="66">
        <v>1.55</v>
      </c>
      <c r="AV11" s="33"/>
      <c r="AW11" s="44">
        <f>FM11/C11</f>
        <v>9.4494681700185906E-2</v>
      </c>
      <c r="AX11" s="6">
        <v>7.8600000000000003E-2</v>
      </c>
      <c r="AY11" s="6">
        <f t="shared" si="21"/>
        <v>0.16535704554173758</v>
      </c>
      <c r="AZ11" s="6">
        <f t="shared" si="22"/>
        <v>0.17891342040442279</v>
      </c>
      <c r="BA11" s="38">
        <f t="shared" si="23"/>
        <v>0.20150737850889816</v>
      </c>
      <c r="BB11" s="6"/>
      <c r="BC11" s="44">
        <v>0.16</v>
      </c>
      <c r="BD11" s="6">
        <v>0.17420000000000002</v>
      </c>
      <c r="BE11" s="38">
        <v>0.19649999999999998</v>
      </c>
      <c r="BF11" s="6"/>
      <c r="BG11" s="44"/>
      <c r="BH11" s="38">
        <v>2.7E-2</v>
      </c>
      <c r="BI11" s="6"/>
      <c r="BJ11" s="44"/>
      <c r="BK11" s="38">
        <f>BC11-(4.5%+2.5%+3%+1%+BH11)</f>
        <v>2.2999999999999993E-2</v>
      </c>
      <c r="BL11" s="6"/>
      <c r="BM11" s="44"/>
      <c r="BN11" s="38">
        <f>BD11-(6%+2.5%+3%+1%+BH11)</f>
        <v>2.2200000000000025E-2</v>
      </c>
      <c r="BO11" s="6"/>
      <c r="BP11" s="44"/>
      <c r="BQ11" s="38">
        <f>BE11-(8%+2.5%+3%+1%+BH11)</f>
        <v>2.4499999999999966E-2</v>
      </c>
      <c r="BR11" s="33"/>
      <c r="BS11" s="36">
        <f>Q11/FO11*2</f>
        <v>2.4290891691073455E-3</v>
      </c>
      <c r="BT11" s="6">
        <f t="shared" si="24"/>
        <v>0.17088177428009305</v>
      </c>
      <c r="BU11" s="37">
        <f>EW11/E11</f>
        <v>5.044141063887988E-3</v>
      </c>
      <c r="BV11" s="6">
        <f t="shared" si="25"/>
        <v>4.1389790673294784E-2</v>
      </c>
      <c r="BW11" s="6">
        <f t="shared" si="26"/>
        <v>0.87237779619743416</v>
      </c>
      <c r="BX11" s="38">
        <f t="shared" si="27"/>
        <v>0.90474803563766237</v>
      </c>
      <c r="BY11" s="33"/>
      <c r="BZ11" s="32">
        <v>2.5110000000000001</v>
      </c>
      <c r="CA11" s="67">
        <v>253.98099999999999</v>
      </c>
      <c r="CB11" s="34">
        <f t="shared" si="28"/>
        <v>256.49200000000002</v>
      </c>
      <c r="CC11" s="30">
        <v>3882.326</v>
      </c>
      <c r="CD11" s="33">
        <v>0</v>
      </c>
      <c r="CE11" s="33">
        <v>11.420999999999999</v>
      </c>
      <c r="CF11" s="34">
        <f t="shared" si="29"/>
        <v>3870.9050000000002</v>
      </c>
      <c r="CG11" s="33">
        <v>534.524</v>
      </c>
      <c r="CH11" s="33">
        <v>216.04499999999999</v>
      </c>
      <c r="CI11" s="34">
        <f t="shared" si="30"/>
        <v>750.56899999999996</v>
      </c>
      <c r="CJ11" s="33">
        <v>0</v>
      </c>
      <c r="CK11" s="33">
        <v>0</v>
      </c>
      <c r="CL11" s="33">
        <v>4.3419999999999996</v>
      </c>
      <c r="CM11" s="33">
        <v>3.8399999999997894</v>
      </c>
      <c r="CN11" s="34">
        <f t="shared" si="31"/>
        <v>4886.1480000000001</v>
      </c>
      <c r="CO11" s="33">
        <v>137.28299999999999</v>
      </c>
      <c r="CP11" s="30">
        <v>3321.3150000000001</v>
      </c>
      <c r="CQ11" s="34">
        <f t="shared" si="32"/>
        <v>3458.598</v>
      </c>
      <c r="CR11" s="33">
        <v>862.58399999999995</v>
      </c>
      <c r="CS11" s="33">
        <v>22.763000000000261</v>
      </c>
      <c r="CT11" s="34">
        <f t="shared" si="33"/>
        <v>885.34700000000021</v>
      </c>
      <c r="CU11" s="33">
        <v>80.488</v>
      </c>
      <c r="CV11" s="33">
        <v>461.71499999999997</v>
      </c>
      <c r="CW11" s="67">
        <f t="shared" si="34"/>
        <v>4886.1480000000001</v>
      </c>
      <c r="CX11" s="33"/>
      <c r="CY11" s="68">
        <v>791.01600000000008</v>
      </c>
      <c r="CZ11" s="33"/>
      <c r="DA11" s="29">
        <v>170</v>
      </c>
      <c r="DB11" s="30">
        <v>225</v>
      </c>
      <c r="DC11" s="30">
        <v>230</v>
      </c>
      <c r="DD11" s="30">
        <v>200</v>
      </c>
      <c r="DE11" s="30">
        <v>250</v>
      </c>
      <c r="DF11" s="31">
        <v>0</v>
      </c>
      <c r="DG11" s="31">
        <f t="shared" si="35"/>
        <v>1075</v>
      </c>
      <c r="DH11" s="38">
        <f t="shared" si="36"/>
        <v>0.22000970907962672</v>
      </c>
      <c r="DI11" s="33"/>
      <c r="DJ11" s="61" t="str">
        <f>VLOOKUP($B11,'[1]Tlf + Fylke'!$A$3:$O$97,11,FALSE)</f>
        <v>RSM Norge AS</v>
      </c>
      <c r="DK11" s="55">
        <v>24.5</v>
      </c>
      <c r="DL11" s="69">
        <v>1</v>
      </c>
      <c r="DM11" s="70" t="s">
        <v>160</v>
      </c>
      <c r="DN11" s="58" t="s">
        <v>169</v>
      </c>
      <c r="DO11" s="71" t="s">
        <v>232</v>
      </c>
      <c r="DP11" s="55"/>
      <c r="DQ11" s="29">
        <v>365.93200000000002</v>
      </c>
      <c r="DR11" s="30">
        <v>395.93200000000002</v>
      </c>
      <c r="DS11" s="31">
        <v>445.93200000000002</v>
      </c>
      <c r="DT11" s="30"/>
      <c r="DU11" s="61">
        <f t="shared" si="37"/>
        <v>2107.9679999999998</v>
      </c>
      <c r="DV11" s="30">
        <v>2002.9549999999999</v>
      </c>
      <c r="DW11" s="31">
        <v>2212.9810000000002</v>
      </c>
      <c r="DX11" s="30"/>
      <c r="DY11" s="29">
        <v>0</v>
      </c>
      <c r="DZ11" s="30">
        <v>7.1</v>
      </c>
      <c r="EA11" s="30">
        <v>130.66300000000001</v>
      </c>
      <c r="EB11" s="30">
        <v>5.0460000000000003</v>
      </c>
      <c r="EC11" s="30">
        <v>416.95400000000001</v>
      </c>
      <c r="ED11" s="30">
        <v>47.155000000000001</v>
      </c>
      <c r="EE11" s="30">
        <v>0.49199999999999999</v>
      </c>
      <c r="EF11" s="59">
        <v>-3.9000000000669388E-2</v>
      </c>
      <c r="EG11" s="30">
        <v>3448.1260000000002</v>
      </c>
      <c r="EH11" s="72">
        <v>4055.4969999999994</v>
      </c>
      <c r="EI11" s="55"/>
      <c r="EJ11" s="44">
        <f t="shared" si="38"/>
        <v>0</v>
      </c>
      <c r="EK11" s="6">
        <f t="shared" si="39"/>
        <v>1.7507102088843861E-3</v>
      </c>
      <c r="EL11" s="6">
        <f t="shared" si="40"/>
        <v>3.2218739158233881E-2</v>
      </c>
      <c r="EM11" s="6">
        <f t="shared" si="41"/>
        <v>1.244237142821213E-3</v>
      </c>
      <c r="EN11" s="6">
        <f t="shared" si="42"/>
        <v>0.10281205977960287</v>
      </c>
      <c r="EO11" s="6">
        <f t="shared" si="43"/>
        <v>1.1627428154921581E-2</v>
      </c>
      <c r="EP11" s="6">
        <f t="shared" si="44"/>
        <v>1.2131682010860816E-4</v>
      </c>
      <c r="EQ11" s="6">
        <f t="shared" si="45"/>
        <v>-9.6165772038961913E-6</v>
      </c>
      <c r="ER11" s="6">
        <f t="shared" si="46"/>
        <v>0.85023512531263146</v>
      </c>
      <c r="ES11" s="71">
        <f t="shared" si="47"/>
        <v>1</v>
      </c>
      <c r="ET11" s="55"/>
      <c r="EU11" s="32">
        <v>19.582999999999998</v>
      </c>
      <c r="EV11" s="33">
        <v>0</v>
      </c>
      <c r="EW11" s="67">
        <f t="shared" si="48"/>
        <v>19.582999999999998</v>
      </c>
      <c r="EY11" s="32">
        <f t="shared" si="49"/>
        <v>0</v>
      </c>
      <c r="EZ11" s="33">
        <f t="shared" si="50"/>
        <v>11.420999999999999</v>
      </c>
      <c r="FA11" s="67">
        <f t="shared" si="51"/>
        <v>11.420999999999999</v>
      </c>
      <c r="FC11" s="29">
        <v>3386.855</v>
      </c>
      <c r="FD11" s="30">
        <v>495.47100000000023</v>
      </c>
      <c r="FE11" s="31">
        <f t="shared" si="52"/>
        <v>3882.326</v>
      </c>
      <c r="FG11" s="44">
        <f t="shared" si="62"/>
        <v>0.87237779619743416</v>
      </c>
      <c r="FH11" s="6">
        <f t="shared" si="63"/>
        <v>0.12762220380256584</v>
      </c>
      <c r="FI11" s="38">
        <f t="shared" si="53"/>
        <v>1</v>
      </c>
      <c r="FJ11" s="55"/>
      <c r="FK11" s="61">
        <f t="shared" si="54"/>
        <v>436.43349999999998</v>
      </c>
      <c r="FL11" s="30">
        <v>411.15199999999999</v>
      </c>
      <c r="FM11" s="31">
        <v>461.71499999999997</v>
      </c>
      <c r="FO11" s="61">
        <f t="shared" si="55"/>
        <v>3933.1615000000002</v>
      </c>
      <c r="FP11" s="30">
        <v>3983.9969999999998</v>
      </c>
      <c r="FQ11" s="31">
        <v>3882.326</v>
      </c>
      <c r="FS11" s="61">
        <f t="shared" si="56"/>
        <v>1269.681</v>
      </c>
      <c r="FT11" s="30">
        <v>1220</v>
      </c>
      <c r="FU11" s="31">
        <v>1319.3620000000001</v>
      </c>
      <c r="FW11" s="61">
        <f t="shared" si="57"/>
        <v>5202.8424999999997</v>
      </c>
      <c r="FX11" s="55">
        <f t="shared" si="58"/>
        <v>5203.9969999999994</v>
      </c>
      <c r="FY11" s="69">
        <f t="shared" si="59"/>
        <v>5201.6880000000001</v>
      </c>
      <c r="GA11" s="61">
        <f t="shared" si="60"/>
        <v>3289.9515000000001</v>
      </c>
      <c r="GB11" s="30">
        <v>3258.5880000000002</v>
      </c>
      <c r="GC11" s="31">
        <v>3321.3150000000001</v>
      </c>
      <c r="GD11" s="30"/>
      <c r="GE11" s="61">
        <f t="shared" si="61"/>
        <v>4906.4590000000007</v>
      </c>
      <c r="GF11" s="30">
        <v>4926.7700000000004</v>
      </c>
      <c r="GG11" s="31">
        <v>4886.1480000000001</v>
      </c>
      <c r="GH11" s="30"/>
      <c r="GI11" s="73">
        <f>DW11/C11</f>
        <v>0.45290912186859672</v>
      </c>
      <c r="GJ11" s="63"/>
    </row>
    <row r="12" spans="1:192" x14ac:dyDescent="0.2">
      <c r="A12" s="1"/>
      <c r="B12" s="74" t="s">
        <v>170</v>
      </c>
      <c r="C12" s="29">
        <v>1732.8009999999999</v>
      </c>
      <c r="D12" s="30">
        <v>1674.204</v>
      </c>
      <c r="E12" s="30">
        <v>1404.58</v>
      </c>
      <c r="F12" s="30">
        <v>711.77800000000002</v>
      </c>
      <c r="G12" s="30">
        <v>1363.182</v>
      </c>
      <c r="H12" s="30">
        <f t="shared" si="0"/>
        <v>2444.5789999999997</v>
      </c>
      <c r="I12" s="31">
        <f t="shared" si="1"/>
        <v>2116.3580000000002</v>
      </c>
      <c r="J12" s="30"/>
      <c r="K12" s="32">
        <v>14.260999999999999</v>
      </c>
      <c r="L12" s="33">
        <v>4.4029999999999996</v>
      </c>
      <c r="M12" s="33">
        <v>0</v>
      </c>
      <c r="N12" s="34">
        <f t="shared" si="2"/>
        <v>18.663999999999998</v>
      </c>
      <c r="O12" s="33">
        <v>12.49</v>
      </c>
      <c r="P12" s="34">
        <f t="shared" si="3"/>
        <v>6.1739999999999977</v>
      </c>
      <c r="Q12" s="33">
        <v>8.7000000000000022E-2</v>
      </c>
      <c r="R12" s="34">
        <f t="shared" si="4"/>
        <v>6.086999999999998</v>
      </c>
      <c r="S12" s="33">
        <v>4.077</v>
      </c>
      <c r="T12" s="33">
        <v>0.13099999999999995</v>
      </c>
      <c r="U12" s="33">
        <v>0</v>
      </c>
      <c r="V12" s="34">
        <f t="shared" si="5"/>
        <v>10.294999999999998</v>
      </c>
      <c r="W12" s="33">
        <v>1.7649999999999999</v>
      </c>
      <c r="X12" s="35">
        <f t="shared" si="6"/>
        <v>8.5299999999999976</v>
      </c>
      <c r="Y12" s="33"/>
      <c r="Z12" s="36">
        <f t="shared" si="7"/>
        <v>1.7036155689509759E-2</v>
      </c>
      <c r="AA12" s="37">
        <f t="shared" si="8"/>
        <v>5.2598130215911554E-3</v>
      </c>
      <c r="AB12" s="6">
        <f t="shared" si="9"/>
        <v>0.54608254634487585</v>
      </c>
      <c r="AC12" s="6">
        <f t="shared" si="10"/>
        <v>0.54922826612725917</v>
      </c>
      <c r="AD12" s="6">
        <f t="shared" si="11"/>
        <v>0.66920274324903561</v>
      </c>
      <c r="AE12" s="37">
        <f t="shared" si="12"/>
        <v>1.4920523424863398E-2</v>
      </c>
      <c r="AF12" s="37">
        <f t="shared" si="13"/>
        <v>1.0189917118821838E-2</v>
      </c>
      <c r="AG12" s="37">
        <f>X12/DU12*2</f>
        <v>2.0755230019897521E-2</v>
      </c>
      <c r="AH12" s="37">
        <f>(P12+S12+T12)/DU12*2</f>
        <v>2.5261523806163665E-2</v>
      </c>
      <c r="AI12" s="37">
        <f>R12/DU12*2</f>
        <v>1.4810912676566963E-2</v>
      </c>
      <c r="AJ12" s="38">
        <f>X12/FK12*2</f>
        <v>7.2040724545575446E-2</v>
      </c>
      <c r="AK12" s="33"/>
      <c r="AL12" s="44">
        <f t="shared" si="14"/>
        <v>2.684785532980075E-2</v>
      </c>
      <c r="AM12" s="6">
        <f t="shared" si="15"/>
        <v>2.246629717236388E-2</v>
      </c>
      <c r="AN12" s="38">
        <f t="shared" si="16"/>
        <v>0.13214420079879019</v>
      </c>
      <c r="AO12" s="33"/>
      <c r="AP12" s="44">
        <f t="shared" si="17"/>
        <v>0.97052642070939366</v>
      </c>
      <c r="AQ12" s="6">
        <f t="shared" si="18"/>
        <v>0.92780553940979582</v>
      </c>
      <c r="AR12" s="6">
        <f t="shared" si="19"/>
        <v>-8.2801198752770797E-2</v>
      </c>
      <c r="AS12" s="6">
        <f t="shared" si="20"/>
        <v>0.14401538318595156</v>
      </c>
      <c r="AT12" s="65">
        <v>2.48</v>
      </c>
      <c r="AU12" s="66">
        <v>1.41</v>
      </c>
      <c r="AV12" s="33"/>
      <c r="AW12" s="44">
        <f>FM12/C12</f>
        <v>0.14466981494124254</v>
      </c>
      <c r="AX12" s="6">
        <v>0.1133</v>
      </c>
      <c r="AY12" s="6">
        <f t="shared" si="21"/>
        <v>0.23420000000000002</v>
      </c>
      <c r="AZ12" s="6">
        <f t="shared" si="22"/>
        <v>0.23420000000000002</v>
      </c>
      <c r="BA12" s="38">
        <f t="shared" si="23"/>
        <v>0.23420000000000002</v>
      </c>
      <c r="BB12" s="6"/>
      <c r="BC12" s="44">
        <v>0.21489999999999998</v>
      </c>
      <c r="BD12" s="6">
        <v>0.2195</v>
      </c>
      <c r="BE12" s="38">
        <v>0.22539999999999999</v>
      </c>
      <c r="BF12" s="6"/>
      <c r="BG12" s="44"/>
      <c r="BH12" s="38"/>
      <c r="BI12" s="6"/>
      <c r="BJ12" s="44"/>
      <c r="BK12" s="38"/>
      <c r="BL12" s="6"/>
      <c r="BM12" s="44"/>
      <c r="BN12" s="38"/>
      <c r="BO12" s="6"/>
      <c r="BP12" s="44"/>
      <c r="BQ12" s="38"/>
      <c r="BR12" s="33"/>
      <c r="BS12" s="36">
        <f>Q12/FO12*2</f>
        <v>1.2552138263967143E-4</v>
      </c>
      <c r="BT12" s="6">
        <f t="shared" si="24"/>
        <v>8.3798882681564279E-3</v>
      </c>
      <c r="BU12" s="37">
        <f>EW12/E12</f>
        <v>1.2506941576841476E-2</v>
      </c>
      <c r="BV12" s="6">
        <f t="shared" si="25"/>
        <v>6.8809783077031547E-2</v>
      </c>
      <c r="BW12" s="6">
        <f t="shared" si="26"/>
        <v>0.82281820900197922</v>
      </c>
      <c r="BX12" s="38">
        <f t="shared" si="27"/>
        <v>0.88240836380234333</v>
      </c>
      <c r="BY12" s="33"/>
      <c r="BZ12" s="32">
        <v>5.6760000000000002</v>
      </c>
      <c r="CA12" s="67">
        <v>113.051</v>
      </c>
      <c r="CB12" s="34">
        <f t="shared" si="28"/>
        <v>118.727</v>
      </c>
      <c r="CC12" s="30">
        <v>1404.58</v>
      </c>
      <c r="CD12" s="33">
        <v>2.48</v>
      </c>
      <c r="CE12" s="33">
        <v>2.1339999999999999</v>
      </c>
      <c r="CF12" s="34">
        <f t="shared" si="29"/>
        <v>1399.9659999999999</v>
      </c>
      <c r="CG12" s="33">
        <v>130.82300000000001</v>
      </c>
      <c r="CH12" s="33">
        <v>74.626000000000005</v>
      </c>
      <c r="CI12" s="34">
        <f t="shared" si="30"/>
        <v>205.44900000000001</v>
      </c>
      <c r="CJ12" s="33">
        <v>0</v>
      </c>
      <c r="CK12" s="33">
        <v>0</v>
      </c>
      <c r="CL12" s="33">
        <v>5.9279999999999999</v>
      </c>
      <c r="CM12" s="33">
        <v>2.730999999999935</v>
      </c>
      <c r="CN12" s="34">
        <f t="shared" si="31"/>
        <v>1732.8010000000002</v>
      </c>
      <c r="CO12" s="33">
        <v>100.098</v>
      </c>
      <c r="CP12" s="30">
        <v>1363.182</v>
      </c>
      <c r="CQ12" s="34">
        <f t="shared" si="32"/>
        <v>1463.28</v>
      </c>
      <c r="CR12" s="33">
        <v>5.9740000000000002</v>
      </c>
      <c r="CS12" s="33">
        <v>12.862999999999971</v>
      </c>
      <c r="CT12" s="34">
        <f t="shared" si="33"/>
        <v>18.836999999999971</v>
      </c>
      <c r="CU12" s="33">
        <v>0</v>
      </c>
      <c r="CV12" s="33">
        <v>250.684</v>
      </c>
      <c r="CW12" s="67">
        <f t="shared" si="34"/>
        <v>1732.8009999999999</v>
      </c>
      <c r="CX12" s="33"/>
      <c r="CY12" s="68">
        <v>249.55</v>
      </c>
      <c r="CZ12" s="33"/>
      <c r="DA12" s="29">
        <v>75</v>
      </c>
      <c r="DB12" s="30">
        <v>25</v>
      </c>
      <c r="DC12" s="30">
        <v>25</v>
      </c>
      <c r="DD12" s="30">
        <v>25</v>
      </c>
      <c r="DE12" s="30">
        <v>0</v>
      </c>
      <c r="DF12" s="31">
        <v>0</v>
      </c>
      <c r="DG12" s="31">
        <f t="shared" si="35"/>
        <v>150</v>
      </c>
      <c r="DH12" s="38">
        <f t="shared" si="36"/>
        <v>8.6565046996164019E-2</v>
      </c>
      <c r="DI12" s="33"/>
      <c r="DJ12" s="61" t="str">
        <f>VLOOKUP($B12,'[1]Tlf + Fylke'!$A$3:$O$97,11,FALSE)</f>
        <v>RSM Norge AS</v>
      </c>
      <c r="DK12" s="55">
        <v>15</v>
      </c>
      <c r="DL12" s="69">
        <v>2</v>
      </c>
      <c r="DM12" s="61"/>
      <c r="DN12" s="55"/>
      <c r="DO12" s="71" t="s">
        <v>232</v>
      </c>
      <c r="DP12" s="55"/>
      <c r="DQ12" s="29">
        <v>193.26394780000001</v>
      </c>
      <c r="DR12" s="30">
        <v>193.26394780000001</v>
      </c>
      <c r="DS12" s="31">
        <v>193.26394780000001</v>
      </c>
      <c r="DT12" s="30"/>
      <c r="DU12" s="61">
        <f t="shared" si="37"/>
        <v>821.9615</v>
      </c>
      <c r="DV12" s="30">
        <v>818.71400000000006</v>
      </c>
      <c r="DW12" s="31">
        <v>825.20899999999995</v>
      </c>
      <c r="DX12" s="30"/>
      <c r="DY12" s="29">
        <v>20.161999999999999</v>
      </c>
      <c r="DZ12" s="30">
        <v>11.728</v>
      </c>
      <c r="EA12" s="30">
        <v>94.162000000000006</v>
      </c>
      <c r="EB12" s="30">
        <v>8.2249999999999996</v>
      </c>
      <c r="EC12" s="30">
        <v>57.52</v>
      </c>
      <c r="ED12" s="30">
        <v>25.515999999999998</v>
      </c>
      <c r="EE12" s="30">
        <v>14.166</v>
      </c>
      <c r="EF12" s="59">
        <v>9.9999999997635314E-4</v>
      </c>
      <c r="EG12" s="30">
        <v>1154.6980000000001</v>
      </c>
      <c r="EH12" s="72">
        <v>1386.1780000000001</v>
      </c>
      <c r="EI12" s="55"/>
      <c r="EJ12" s="44">
        <f t="shared" si="38"/>
        <v>1.4545029570516916E-2</v>
      </c>
      <c r="EK12" s="6">
        <f t="shared" si="39"/>
        <v>8.4606738817092752E-3</v>
      </c>
      <c r="EL12" s="6">
        <f t="shared" si="40"/>
        <v>6.7929226982393315E-2</v>
      </c>
      <c r="EM12" s="6">
        <f t="shared" si="41"/>
        <v>5.9335814015227476E-3</v>
      </c>
      <c r="EN12" s="6">
        <f t="shared" si="42"/>
        <v>4.1495392366636893E-2</v>
      </c>
      <c r="EO12" s="6">
        <f t="shared" si="43"/>
        <v>1.8407448394073486E-2</v>
      </c>
      <c r="EP12" s="6">
        <f t="shared" si="44"/>
        <v>1.0219466764008662E-2</v>
      </c>
      <c r="EQ12" s="6">
        <f t="shared" si="45"/>
        <v>7.2140807311640578E-7</v>
      </c>
      <c r="ER12" s="6">
        <f t="shared" si="46"/>
        <v>0.83300845923106559</v>
      </c>
      <c r="ES12" s="71">
        <f t="shared" si="47"/>
        <v>1</v>
      </c>
      <c r="ET12" s="55"/>
      <c r="EU12" s="32">
        <v>4.2939999999999996</v>
      </c>
      <c r="EV12" s="33">
        <v>13.273</v>
      </c>
      <c r="EW12" s="67">
        <f t="shared" si="48"/>
        <v>17.567</v>
      </c>
      <c r="EY12" s="32">
        <f t="shared" si="49"/>
        <v>2.48</v>
      </c>
      <c r="EZ12" s="33">
        <f t="shared" si="50"/>
        <v>2.1339999999999999</v>
      </c>
      <c r="FA12" s="67">
        <f t="shared" si="51"/>
        <v>4.6139999999999999</v>
      </c>
      <c r="FC12" s="29">
        <v>1155.7139999999999</v>
      </c>
      <c r="FD12" s="30">
        <v>248.86600000000001</v>
      </c>
      <c r="FE12" s="31">
        <f t="shared" si="52"/>
        <v>1404.58</v>
      </c>
      <c r="FG12" s="44">
        <f t="shared" si="62"/>
        <v>0.82281820900197922</v>
      </c>
      <c r="FH12" s="6">
        <f t="shared" si="63"/>
        <v>0.17718179099802078</v>
      </c>
      <c r="FI12" s="38">
        <f t="shared" si="53"/>
        <v>1</v>
      </c>
      <c r="FJ12" s="55"/>
      <c r="FK12" s="61">
        <f t="shared" si="54"/>
        <v>236.81049999999999</v>
      </c>
      <c r="FL12" s="30">
        <v>222.93700000000001</v>
      </c>
      <c r="FM12" s="31">
        <v>250.684</v>
      </c>
      <c r="FO12" s="61">
        <f t="shared" si="55"/>
        <v>1386.2179999999998</v>
      </c>
      <c r="FP12" s="30">
        <v>1367.856</v>
      </c>
      <c r="FQ12" s="31">
        <v>1404.58</v>
      </c>
      <c r="FS12" s="61">
        <f t="shared" si="56"/>
        <v>706.88900000000001</v>
      </c>
      <c r="FT12" s="30">
        <v>702</v>
      </c>
      <c r="FU12" s="31">
        <v>711.77800000000002</v>
      </c>
      <c r="FW12" s="61">
        <f t="shared" si="57"/>
        <v>2093.107</v>
      </c>
      <c r="FX12" s="55">
        <f t="shared" si="58"/>
        <v>2069.8559999999998</v>
      </c>
      <c r="FY12" s="69">
        <f t="shared" si="59"/>
        <v>2116.3580000000002</v>
      </c>
      <c r="GA12" s="61">
        <f t="shared" si="60"/>
        <v>1283.6264999999999</v>
      </c>
      <c r="GB12" s="30">
        <v>1204.0709999999999</v>
      </c>
      <c r="GC12" s="31">
        <v>1363.182</v>
      </c>
      <c r="GD12" s="30"/>
      <c r="GE12" s="61">
        <f t="shared" si="61"/>
        <v>1674.204</v>
      </c>
      <c r="GF12" s="30">
        <v>1615.607</v>
      </c>
      <c r="GG12" s="31">
        <v>1732.8009999999999</v>
      </c>
      <c r="GH12" s="30"/>
      <c r="GI12" s="73">
        <f>DW12/C12</f>
        <v>0.47622837244438337</v>
      </c>
      <c r="GJ12" s="63"/>
    </row>
    <row r="13" spans="1:192" x14ac:dyDescent="0.2">
      <c r="A13" s="1"/>
      <c r="B13" s="74" t="s">
        <v>171</v>
      </c>
      <c r="C13" s="29">
        <v>3471.3780000000002</v>
      </c>
      <c r="D13" s="30">
        <v>3346.8789999999999</v>
      </c>
      <c r="E13" s="30">
        <v>2879.42</v>
      </c>
      <c r="F13" s="30">
        <v>188.28299999999999</v>
      </c>
      <c r="G13" s="30">
        <v>2551.4720000000002</v>
      </c>
      <c r="H13" s="30">
        <f t="shared" si="0"/>
        <v>3659.6610000000001</v>
      </c>
      <c r="I13" s="31">
        <f t="shared" si="1"/>
        <v>3067.703</v>
      </c>
      <c r="J13" s="30"/>
      <c r="K13" s="32">
        <v>36.654000000000003</v>
      </c>
      <c r="L13" s="33">
        <v>6.766</v>
      </c>
      <c r="M13" s="33">
        <v>1.3999999999999999E-2</v>
      </c>
      <c r="N13" s="34">
        <f t="shared" si="2"/>
        <v>43.434000000000005</v>
      </c>
      <c r="O13" s="33">
        <v>20.902000000000001</v>
      </c>
      <c r="P13" s="34">
        <f t="shared" si="3"/>
        <v>22.532000000000004</v>
      </c>
      <c r="Q13" s="33">
        <v>1.399</v>
      </c>
      <c r="R13" s="34">
        <f t="shared" si="4"/>
        <v>21.133000000000003</v>
      </c>
      <c r="S13" s="33">
        <v>3.7320000000000002</v>
      </c>
      <c r="T13" s="33">
        <v>-1.871</v>
      </c>
      <c r="U13" s="33">
        <v>0</v>
      </c>
      <c r="V13" s="34">
        <f t="shared" si="5"/>
        <v>22.994000000000003</v>
      </c>
      <c r="W13" s="33">
        <v>5.0999999999999996</v>
      </c>
      <c r="X13" s="35">
        <f t="shared" si="6"/>
        <v>17.894000000000005</v>
      </c>
      <c r="Y13" s="33"/>
      <c r="Z13" s="36">
        <f t="shared" si="7"/>
        <v>2.1903391189224353E-2</v>
      </c>
      <c r="AA13" s="37">
        <f t="shared" si="8"/>
        <v>4.0431697710015813E-3</v>
      </c>
      <c r="AB13" s="6">
        <f t="shared" si="9"/>
        <v>0.46146373771939508</v>
      </c>
      <c r="AC13" s="6">
        <f t="shared" si="10"/>
        <v>0.44315820718314036</v>
      </c>
      <c r="AD13" s="6">
        <f t="shared" si="11"/>
        <v>0.48123589814431089</v>
      </c>
      <c r="AE13" s="37">
        <f t="shared" si="12"/>
        <v>1.2490442588453303E-2</v>
      </c>
      <c r="AF13" s="37">
        <f t="shared" si="13"/>
        <v>1.0692947070987632E-2</v>
      </c>
      <c r="AG13" s="37">
        <f>X13/DU13*2</f>
        <v>2.0749018222065173E-2</v>
      </c>
      <c r="AH13" s="37">
        <f>(P13+S13+T13)/DU13*2</f>
        <v>2.8284944757507303E-2</v>
      </c>
      <c r="AI13" s="37">
        <f>R13/DU13*2</f>
        <v>2.4504806196876228E-2</v>
      </c>
      <c r="AJ13" s="38">
        <f>X13/FK13*2</f>
        <v>9.4971207175649511E-2</v>
      </c>
      <c r="AK13" s="33"/>
      <c r="AL13" s="44">
        <f t="shared" si="14"/>
        <v>5.2794764216049207E-2</v>
      </c>
      <c r="AM13" s="6">
        <f t="shared" si="15"/>
        <v>3.3932305929339955E-2</v>
      </c>
      <c r="AN13" s="38">
        <f t="shared" si="16"/>
        <v>4.5145539598404096E-2</v>
      </c>
      <c r="AO13" s="33"/>
      <c r="AP13" s="44">
        <f t="shared" si="17"/>
        <v>0.88610622972682007</v>
      </c>
      <c r="AQ13" s="6">
        <f t="shared" si="18"/>
        <v>0.83866631035694417</v>
      </c>
      <c r="AR13" s="6">
        <f t="shared" si="19"/>
        <v>-9.0433827719136571E-3</v>
      </c>
      <c r="AS13" s="6">
        <f t="shared" si="20"/>
        <v>0.15043536025175019</v>
      </c>
      <c r="AT13" s="65">
        <v>2.2400000000000002</v>
      </c>
      <c r="AU13" s="66">
        <v>1.43</v>
      </c>
      <c r="AV13" s="33"/>
      <c r="AW13" s="44">
        <f>FM13/C13</f>
        <v>0.11739603120144219</v>
      </c>
      <c r="AX13" s="6">
        <v>0.10769999999999999</v>
      </c>
      <c r="AY13" s="6">
        <f t="shared" si="21"/>
        <v>0.21879999999999997</v>
      </c>
      <c r="AZ13" s="6">
        <f t="shared" si="22"/>
        <v>0.21879999999999997</v>
      </c>
      <c r="BA13" s="38">
        <f t="shared" si="23"/>
        <v>0.21879999999999997</v>
      </c>
      <c r="BB13" s="6"/>
      <c r="BC13" s="44">
        <v>0.21260000000000001</v>
      </c>
      <c r="BD13" s="6">
        <v>0.21359999999999998</v>
      </c>
      <c r="BE13" s="38">
        <v>0.21489999999999998</v>
      </c>
      <c r="BF13" s="6"/>
      <c r="BG13" s="44">
        <v>0.03</v>
      </c>
      <c r="BH13" s="38"/>
      <c r="BI13" s="6"/>
      <c r="BJ13" s="44">
        <f>AY13-(4.5%+2.5%+3%+1%+BG13)</f>
        <v>7.8799999999999953E-2</v>
      </c>
      <c r="BK13" s="38"/>
      <c r="BL13" s="6"/>
      <c r="BM13" s="44">
        <f>AZ13-(6%+2.5%+3%+1%+BG13)</f>
        <v>6.3799999999999996E-2</v>
      </c>
      <c r="BN13" s="38"/>
      <c r="BO13" s="6"/>
      <c r="BP13" s="44">
        <f>BA13-(8%+2.5%+3%+1%+BG13)</f>
        <v>4.379999999999995E-2</v>
      </c>
      <c r="BQ13" s="38"/>
      <c r="BR13" s="33"/>
      <c r="BS13" s="36">
        <f>Q13/FO13*2</f>
        <v>9.9671472425146208E-4</v>
      </c>
      <c r="BT13" s="6">
        <f t="shared" si="24"/>
        <v>5.7352519165334306E-2</v>
      </c>
      <c r="BU13" s="37">
        <f>EW13/E13</f>
        <v>1.907015996277028E-2</v>
      </c>
      <c r="BV13" s="6">
        <f t="shared" si="25"/>
        <v>0.13030117508590086</v>
      </c>
      <c r="BW13" s="6">
        <f t="shared" si="26"/>
        <v>0.80899556160615682</v>
      </c>
      <c r="BX13" s="38">
        <f t="shared" si="27"/>
        <v>0.82071862888943292</v>
      </c>
      <c r="BY13" s="33"/>
      <c r="BZ13" s="32">
        <v>4.1189999999999998</v>
      </c>
      <c r="CA13" s="67">
        <v>112.05500000000001</v>
      </c>
      <c r="CB13" s="34">
        <f t="shared" si="28"/>
        <v>116.17400000000001</v>
      </c>
      <c r="CC13" s="30">
        <v>2879.42</v>
      </c>
      <c r="CD13" s="33">
        <v>7.2110000000000003</v>
      </c>
      <c r="CE13" s="33">
        <v>6.6790000000000003</v>
      </c>
      <c r="CF13" s="34">
        <f t="shared" si="29"/>
        <v>2865.53</v>
      </c>
      <c r="CG13" s="33">
        <v>226.905</v>
      </c>
      <c r="CH13" s="33">
        <v>220.148</v>
      </c>
      <c r="CI13" s="34">
        <f t="shared" si="30"/>
        <v>447.053</v>
      </c>
      <c r="CJ13" s="33">
        <v>0</v>
      </c>
      <c r="CK13" s="33">
        <v>0</v>
      </c>
      <c r="CL13" s="33">
        <v>32.222999999999999</v>
      </c>
      <c r="CM13" s="33">
        <v>10.397999999999982</v>
      </c>
      <c r="CN13" s="34">
        <f t="shared" si="31"/>
        <v>3471.3780000000002</v>
      </c>
      <c r="CO13" s="33">
        <v>75.31</v>
      </c>
      <c r="CP13" s="30">
        <v>2551.4720000000002</v>
      </c>
      <c r="CQ13" s="34">
        <f t="shared" si="32"/>
        <v>2626.7820000000002</v>
      </c>
      <c r="CR13" s="33">
        <v>415.51499999999999</v>
      </c>
      <c r="CS13" s="33">
        <v>21.555000000000007</v>
      </c>
      <c r="CT13" s="34">
        <f t="shared" si="33"/>
        <v>437.07</v>
      </c>
      <c r="CU13" s="33">
        <v>0</v>
      </c>
      <c r="CV13" s="33">
        <v>407.52600000000001</v>
      </c>
      <c r="CW13" s="67">
        <f t="shared" si="34"/>
        <v>3471.3780000000002</v>
      </c>
      <c r="CX13" s="33"/>
      <c r="CY13" s="68">
        <v>522.21800000000007</v>
      </c>
      <c r="CZ13" s="33"/>
      <c r="DA13" s="29">
        <v>0</v>
      </c>
      <c r="DB13" s="30">
        <v>250</v>
      </c>
      <c r="DC13" s="30">
        <v>150</v>
      </c>
      <c r="DD13" s="30">
        <v>50</v>
      </c>
      <c r="DE13" s="30">
        <v>0</v>
      </c>
      <c r="DF13" s="31">
        <v>0</v>
      </c>
      <c r="DG13" s="31">
        <f t="shared" si="35"/>
        <v>450</v>
      </c>
      <c r="DH13" s="38">
        <f t="shared" si="36"/>
        <v>0.12963151808878204</v>
      </c>
      <c r="DI13" s="33"/>
      <c r="DJ13" s="61" t="str">
        <f>VLOOKUP($B13,'[1]Tlf + Fylke'!$A$3:$O$97,11,FALSE)</f>
        <v xml:space="preserve">Revisorkonsult </v>
      </c>
      <c r="DK13" s="55">
        <v>17.7</v>
      </c>
      <c r="DL13" s="69">
        <v>1</v>
      </c>
      <c r="DM13" s="70" t="s">
        <v>160</v>
      </c>
      <c r="DN13" s="55"/>
      <c r="DO13" s="71" t="s">
        <v>232</v>
      </c>
      <c r="DP13" s="55"/>
      <c r="DQ13" s="29">
        <v>383.81239599999998</v>
      </c>
      <c r="DR13" s="30">
        <v>383.81239599999998</v>
      </c>
      <c r="DS13" s="31">
        <v>383.81239599999998</v>
      </c>
      <c r="DT13" s="30"/>
      <c r="DU13" s="61">
        <f t="shared" si="37"/>
        <v>1724.8045000000002</v>
      </c>
      <c r="DV13" s="30">
        <v>1695.4390000000001</v>
      </c>
      <c r="DW13" s="31">
        <v>1754.17</v>
      </c>
      <c r="DX13" s="30"/>
      <c r="DY13" s="29">
        <v>50.835999999999999</v>
      </c>
      <c r="DZ13" s="30">
        <v>24.888000000000002</v>
      </c>
      <c r="EA13" s="30">
        <v>100.31</v>
      </c>
      <c r="EB13" s="30">
        <v>17.074000000000002</v>
      </c>
      <c r="EC13" s="30">
        <v>276.84199999999998</v>
      </c>
      <c r="ED13" s="30">
        <v>29.21</v>
      </c>
      <c r="EE13" s="30">
        <v>9.3330000000000002</v>
      </c>
      <c r="EF13" s="59">
        <v>5.9999999998581188E-3</v>
      </c>
      <c r="EG13" s="30">
        <v>2311.6410000000001</v>
      </c>
      <c r="EH13" s="72">
        <v>2820.14</v>
      </c>
      <c r="EI13" s="55"/>
      <c r="EJ13" s="44">
        <f t="shared" si="38"/>
        <v>1.8026055444055968E-2</v>
      </c>
      <c r="EK13" s="6">
        <f t="shared" si="39"/>
        <v>8.8250937896700177E-3</v>
      </c>
      <c r="EL13" s="6">
        <f t="shared" si="40"/>
        <v>3.5569156141184485E-2</v>
      </c>
      <c r="EM13" s="6">
        <f t="shared" si="41"/>
        <v>6.0543093605282018E-3</v>
      </c>
      <c r="EN13" s="6">
        <f t="shared" si="42"/>
        <v>9.8166048494046393E-2</v>
      </c>
      <c r="EO13" s="6">
        <f t="shared" si="43"/>
        <v>1.0357641819200465E-2</v>
      </c>
      <c r="EP13" s="6">
        <f t="shared" si="44"/>
        <v>3.3094101711262564E-3</v>
      </c>
      <c r="EQ13" s="6">
        <f t="shared" si="45"/>
        <v>2.1275539511719698E-6</v>
      </c>
      <c r="ER13" s="6">
        <f t="shared" si="46"/>
        <v>0.81969015722623706</v>
      </c>
      <c r="ES13" s="71">
        <f t="shared" si="47"/>
        <v>1</v>
      </c>
      <c r="ET13" s="55"/>
      <c r="EU13" s="32">
        <v>29.693000000000001</v>
      </c>
      <c r="EV13" s="33">
        <v>25.218</v>
      </c>
      <c r="EW13" s="67">
        <f t="shared" si="48"/>
        <v>54.911000000000001</v>
      </c>
      <c r="EY13" s="32">
        <f t="shared" si="49"/>
        <v>7.2110000000000003</v>
      </c>
      <c r="EZ13" s="33">
        <f t="shared" si="50"/>
        <v>6.6790000000000003</v>
      </c>
      <c r="FA13" s="67">
        <f t="shared" si="51"/>
        <v>13.89</v>
      </c>
      <c r="FC13" s="29">
        <v>2329.4380000000001</v>
      </c>
      <c r="FD13" s="30">
        <v>549.98199999999997</v>
      </c>
      <c r="FE13" s="31">
        <f t="shared" si="52"/>
        <v>2879.42</v>
      </c>
      <c r="FG13" s="44">
        <f t="shared" si="62"/>
        <v>0.80899556160615682</v>
      </c>
      <c r="FH13" s="6">
        <f t="shared" si="63"/>
        <v>0.19100443839384318</v>
      </c>
      <c r="FI13" s="38">
        <f t="shared" si="53"/>
        <v>1</v>
      </c>
      <c r="FJ13" s="55"/>
      <c r="FK13" s="61">
        <f t="shared" si="54"/>
        <v>376.83000000000004</v>
      </c>
      <c r="FL13" s="30">
        <v>346.13400000000001</v>
      </c>
      <c r="FM13" s="31">
        <v>407.52600000000001</v>
      </c>
      <c r="FO13" s="61">
        <f t="shared" si="55"/>
        <v>2807.2224999999999</v>
      </c>
      <c r="FP13" s="30">
        <v>2735.0250000000001</v>
      </c>
      <c r="FQ13" s="31">
        <v>2879.42</v>
      </c>
      <c r="FS13" s="61">
        <f t="shared" si="56"/>
        <v>210.14150000000001</v>
      </c>
      <c r="FT13" s="30">
        <v>232</v>
      </c>
      <c r="FU13" s="31">
        <v>188.28299999999999</v>
      </c>
      <c r="FW13" s="61">
        <f t="shared" si="57"/>
        <v>3017.364</v>
      </c>
      <c r="FX13" s="55">
        <f t="shared" si="58"/>
        <v>2967.0250000000001</v>
      </c>
      <c r="FY13" s="69">
        <f t="shared" si="59"/>
        <v>3067.703</v>
      </c>
      <c r="GA13" s="61">
        <f t="shared" si="60"/>
        <v>2496.366</v>
      </c>
      <c r="GB13" s="30">
        <v>2441.2600000000002</v>
      </c>
      <c r="GC13" s="31">
        <v>2551.4720000000002</v>
      </c>
      <c r="GD13" s="30"/>
      <c r="GE13" s="61">
        <f t="shared" si="61"/>
        <v>3346.8789999999999</v>
      </c>
      <c r="GF13" s="30">
        <v>3222.38</v>
      </c>
      <c r="GG13" s="31">
        <v>3471.3780000000002</v>
      </c>
      <c r="GH13" s="30"/>
      <c r="GI13" s="73">
        <f>DW13/C13</f>
        <v>0.5053238224128862</v>
      </c>
      <c r="GJ13" s="63"/>
    </row>
    <row r="14" spans="1:192" x14ac:dyDescent="0.2">
      <c r="A14" s="1"/>
      <c r="B14" s="74" t="s">
        <v>172</v>
      </c>
      <c r="C14" s="29">
        <v>2943.6080000000002</v>
      </c>
      <c r="D14" s="30">
        <v>2890.6715000000004</v>
      </c>
      <c r="E14" s="30">
        <v>2146.826</v>
      </c>
      <c r="F14" s="30">
        <v>742.28800000000001</v>
      </c>
      <c r="G14" s="30">
        <v>2126.62</v>
      </c>
      <c r="H14" s="30">
        <f t="shared" si="0"/>
        <v>3685.8960000000002</v>
      </c>
      <c r="I14" s="31">
        <f t="shared" si="1"/>
        <v>2889.114</v>
      </c>
      <c r="J14" s="30"/>
      <c r="K14" s="32">
        <v>23.561</v>
      </c>
      <c r="L14" s="33">
        <v>6.2119999999999997</v>
      </c>
      <c r="M14" s="33">
        <v>0.6</v>
      </c>
      <c r="N14" s="34">
        <f t="shared" si="2"/>
        <v>30.373000000000001</v>
      </c>
      <c r="O14" s="33">
        <v>21.635999999999999</v>
      </c>
      <c r="P14" s="34">
        <f t="shared" si="3"/>
        <v>8.7370000000000019</v>
      </c>
      <c r="Q14" s="33">
        <v>1.2069999999999999</v>
      </c>
      <c r="R14" s="34">
        <f t="shared" si="4"/>
        <v>7.530000000000002</v>
      </c>
      <c r="S14" s="33">
        <v>7.343</v>
      </c>
      <c r="T14" s="33">
        <v>-2.081</v>
      </c>
      <c r="U14" s="33">
        <v>1E-3</v>
      </c>
      <c r="V14" s="34">
        <f t="shared" si="5"/>
        <v>12.793000000000001</v>
      </c>
      <c r="W14" s="33">
        <v>1.75</v>
      </c>
      <c r="X14" s="35">
        <f t="shared" si="6"/>
        <v>11.043000000000001</v>
      </c>
      <c r="Y14" s="33"/>
      <c r="Z14" s="36">
        <f t="shared" si="7"/>
        <v>1.6301402632571703E-2</v>
      </c>
      <c r="AA14" s="37">
        <f t="shared" si="8"/>
        <v>4.2979632933039949E-3</v>
      </c>
      <c r="AB14" s="6">
        <f t="shared" si="9"/>
        <v>0.60715588606706894</v>
      </c>
      <c r="AC14" s="6">
        <f t="shared" si="10"/>
        <v>0.57365574292077626</v>
      </c>
      <c r="AD14" s="6">
        <f t="shared" si="11"/>
        <v>0.7123431995522338</v>
      </c>
      <c r="AE14" s="37">
        <f t="shared" si="12"/>
        <v>1.4969532165796077E-2</v>
      </c>
      <c r="AF14" s="37">
        <f t="shared" si="13"/>
        <v>7.6404392543393462E-3</v>
      </c>
      <c r="AG14" s="37">
        <f>X14/DU14*2</f>
        <v>1.7107237811596534E-2</v>
      </c>
      <c r="AH14" s="37">
        <f>(P14+S14+T14)/DU14*2</f>
        <v>2.1686518348686037E-2</v>
      </c>
      <c r="AI14" s="37">
        <f>R14/DU14*2</f>
        <v>1.1665082017687397E-2</v>
      </c>
      <c r="AJ14" s="38">
        <f>X14/FK14*2</f>
        <v>7.898308297229012E-2</v>
      </c>
      <c r="AK14" s="33"/>
      <c r="AL14" s="44">
        <f t="shared" si="14"/>
        <v>-1.1995539582979567E-2</v>
      </c>
      <c r="AM14" s="6">
        <f t="shared" si="15"/>
        <v>5.9567805812979997E-2</v>
      </c>
      <c r="AN14" s="38">
        <f t="shared" si="16"/>
        <v>-5.7733422036505251E-3</v>
      </c>
      <c r="AO14" s="33"/>
      <c r="AP14" s="44">
        <f t="shared" si="17"/>
        <v>0.99058796567583951</v>
      </c>
      <c r="AQ14" s="6">
        <f t="shared" si="18"/>
        <v>0.80887325540086896</v>
      </c>
      <c r="AR14" s="6">
        <f t="shared" si="19"/>
        <v>-8.4842139306592429E-2</v>
      </c>
      <c r="AS14" s="6">
        <f t="shared" si="20"/>
        <v>0.25554897255341069</v>
      </c>
      <c r="AT14" s="65">
        <v>4.3</v>
      </c>
      <c r="AU14" s="66">
        <v>1.42</v>
      </c>
      <c r="AV14" s="33"/>
      <c r="AW14" s="44">
        <f>FM14/C14</f>
        <v>0.10132361374204717</v>
      </c>
      <c r="AX14" s="6">
        <v>9.2700000000000005E-2</v>
      </c>
      <c r="AY14" s="6">
        <f t="shared" si="21"/>
        <v>0.19102630490450226</v>
      </c>
      <c r="AZ14" s="6">
        <f t="shared" si="22"/>
        <v>0.21470734964904695</v>
      </c>
      <c r="BA14" s="38">
        <f t="shared" si="23"/>
        <v>0.23838839439359161</v>
      </c>
      <c r="BB14" s="6"/>
      <c r="BC14" s="44">
        <v>0.18940000000000001</v>
      </c>
      <c r="BD14" s="6">
        <v>0.21179999999999999</v>
      </c>
      <c r="BE14" s="38">
        <v>0.2351</v>
      </c>
      <c r="BF14" s="6"/>
      <c r="BG14" s="44">
        <v>2.9000000000000001E-2</v>
      </c>
      <c r="BH14" s="38"/>
      <c r="BI14" s="6"/>
      <c r="BJ14" s="44">
        <f>AY14-(4.5%+2.5%+3%+1%+BG14)</f>
        <v>5.2026304904502246E-2</v>
      </c>
      <c r="BK14" s="38"/>
      <c r="BL14" s="6"/>
      <c r="BM14" s="44">
        <f>AZ14-(6%+2.5%+3%+1%+BG14)</f>
        <v>6.0707349649046949E-2</v>
      </c>
      <c r="BN14" s="38"/>
      <c r="BO14" s="6"/>
      <c r="BP14" s="44">
        <f>BA14-(8%+2.5%+3%+1%+BG14)</f>
        <v>6.4388394393591591E-2</v>
      </c>
      <c r="BQ14" s="38"/>
      <c r="BR14" s="33"/>
      <c r="BS14" s="36">
        <f>Q14/FO14*2</f>
        <v>1.1176658100519083E-3</v>
      </c>
      <c r="BT14" s="6">
        <f t="shared" si="24"/>
        <v>8.6220444317451225E-2</v>
      </c>
      <c r="BU14" s="37">
        <f>EW14/E14</f>
        <v>3.5584625861620832E-2</v>
      </c>
      <c r="BV14" s="6">
        <f t="shared" si="25"/>
        <v>0.2388939965351396</v>
      </c>
      <c r="BW14" s="6">
        <f t="shared" si="26"/>
        <v>0.78881846968501401</v>
      </c>
      <c r="BX14" s="38">
        <f t="shared" si="27"/>
        <v>0.84307645873440773</v>
      </c>
      <c r="BY14" s="33"/>
      <c r="BZ14" s="32">
        <v>4.49</v>
      </c>
      <c r="CA14" s="67">
        <v>257.36500000000001</v>
      </c>
      <c r="CB14" s="34">
        <f t="shared" si="28"/>
        <v>261.85500000000002</v>
      </c>
      <c r="CC14" s="30">
        <v>2146.826</v>
      </c>
      <c r="CD14" s="33">
        <v>13.438000000000001</v>
      </c>
      <c r="CE14" s="33">
        <v>8.0869999999999997</v>
      </c>
      <c r="CF14" s="34">
        <f t="shared" si="29"/>
        <v>2125.3009999999999</v>
      </c>
      <c r="CG14" s="33">
        <v>298.26499999999999</v>
      </c>
      <c r="CH14" s="33">
        <v>244.316</v>
      </c>
      <c r="CI14" s="34">
        <f t="shared" si="30"/>
        <v>542.58100000000002</v>
      </c>
      <c r="CJ14" s="33">
        <v>0</v>
      </c>
      <c r="CK14" s="33">
        <v>0</v>
      </c>
      <c r="CL14" s="33">
        <v>1.9490000000000001</v>
      </c>
      <c r="CM14" s="33">
        <v>11.922000000000208</v>
      </c>
      <c r="CN14" s="34">
        <f t="shared" si="31"/>
        <v>2943.6080000000002</v>
      </c>
      <c r="CO14" s="33">
        <v>201.76599999999999</v>
      </c>
      <c r="CP14" s="30">
        <v>2126.62</v>
      </c>
      <c r="CQ14" s="34">
        <f t="shared" si="32"/>
        <v>2328.386</v>
      </c>
      <c r="CR14" s="33">
        <v>240.47900000000001</v>
      </c>
      <c r="CS14" s="33">
        <v>16.237000000000137</v>
      </c>
      <c r="CT14" s="34">
        <f t="shared" si="33"/>
        <v>256.71600000000012</v>
      </c>
      <c r="CU14" s="33">
        <v>60.248999999999995</v>
      </c>
      <c r="CV14" s="33">
        <v>298.25700000000001</v>
      </c>
      <c r="CW14" s="67">
        <f t="shared" si="34"/>
        <v>2943.6079999999997</v>
      </c>
      <c r="CX14" s="33"/>
      <c r="CY14" s="68">
        <v>752.23599999999999</v>
      </c>
      <c r="CZ14" s="33"/>
      <c r="DA14" s="29">
        <v>130</v>
      </c>
      <c r="DB14" s="30">
        <v>100</v>
      </c>
      <c r="DC14" s="30">
        <v>150</v>
      </c>
      <c r="DD14" s="30">
        <v>30</v>
      </c>
      <c r="DE14" s="30">
        <v>0</v>
      </c>
      <c r="DF14" s="31">
        <v>0</v>
      </c>
      <c r="DG14" s="31">
        <f t="shared" si="35"/>
        <v>410</v>
      </c>
      <c r="DH14" s="38">
        <f t="shared" si="36"/>
        <v>0.13928485042845379</v>
      </c>
      <c r="DI14" s="33"/>
      <c r="DJ14" s="61" t="str">
        <f>VLOOKUP($B14,'[1]Tlf + Fylke'!$A$3:$O$97,11,FALSE)</f>
        <v>RSM Norge AS</v>
      </c>
      <c r="DK14" s="55">
        <v>22</v>
      </c>
      <c r="DL14" s="69">
        <v>2</v>
      </c>
      <c r="DM14" s="70" t="s">
        <v>160</v>
      </c>
      <c r="DN14" s="55"/>
      <c r="DO14" s="71" t="s">
        <v>232</v>
      </c>
      <c r="DP14" s="55"/>
      <c r="DQ14" s="29">
        <v>241.99900000000002</v>
      </c>
      <c r="DR14" s="30">
        <v>271.99900000000002</v>
      </c>
      <c r="DS14" s="31">
        <v>301.99900000000002</v>
      </c>
      <c r="DT14" s="30"/>
      <c r="DU14" s="61">
        <f t="shared" si="37"/>
        <v>1291.0325</v>
      </c>
      <c r="DV14" s="30">
        <v>1315.229</v>
      </c>
      <c r="DW14" s="31">
        <v>1266.836</v>
      </c>
      <c r="DX14" s="30"/>
      <c r="DY14" s="29">
        <v>242.816</v>
      </c>
      <c r="DZ14" s="30">
        <v>9.6080000000000005</v>
      </c>
      <c r="EA14" s="30">
        <v>94.747</v>
      </c>
      <c r="EB14" s="30">
        <v>16.123000000000001</v>
      </c>
      <c r="EC14" s="30">
        <v>97.253</v>
      </c>
      <c r="ED14" s="30">
        <v>22.111000000000001</v>
      </c>
      <c r="EE14" s="30">
        <v>2.9630000000000001</v>
      </c>
      <c r="EF14" s="59">
        <v>9.0000000002419256E-3</v>
      </c>
      <c r="EG14" s="30">
        <v>1789.4469999999999</v>
      </c>
      <c r="EH14" s="72">
        <v>2275.0770000000002</v>
      </c>
      <c r="EI14" s="55"/>
      <c r="EJ14" s="44">
        <f t="shared" si="38"/>
        <v>0.10672869533646552</v>
      </c>
      <c r="EK14" s="6">
        <f t="shared" si="39"/>
        <v>4.2231537657846305E-3</v>
      </c>
      <c r="EL14" s="6">
        <f t="shared" si="40"/>
        <v>4.1645623422855577E-2</v>
      </c>
      <c r="EM14" s="6">
        <f t="shared" si="41"/>
        <v>7.0867931063432138E-3</v>
      </c>
      <c r="EN14" s="6">
        <f t="shared" si="42"/>
        <v>4.2747124602815635E-2</v>
      </c>
      <c r="EO14" s="6">
        <f t="shared" si="43"/>
        <v>9.7187919353938345E-3</v>
      </c>
      <c r="EP14" s="6">
        <f t="shared" si="44"/>
        <v>1.3023735020836656E-3</v>
      </c>
      <c r="EQ14" s="6">
        <f t="shared" si="45"/>
        <v>3.9559100638096757E-6</v>
      </c>
      <c r="ER14" s="6">
        <f t="shared" si="46"/>
        <v>0.7865434884181941</v>
      </c>
      <c r="ES14" s="71">
        <f t="shared" si="47"/>
        <v>1</v>
      </c>
      <c r="ET14" s="55"/>
      <c r="EU14" s="32">
        <v>24.602</v>
      </c>
      <c r="EV14" s="33">
        <v>51.792000000000002</v>
      </c>
      <c r="EW14" s="67">
        <f t="shared" si="48"/>
        <v>76.394000000000005</v>
      </c>
      <c r="EY14" s="32">
        <f t="shared" si="49"/>
        <v>13.438000000000001</v>
      </c>
      <c r="EZ14" s="33">
        <f t="shared" si="50"/>
        <v>8.0869999999999997</v>
      </c>
      <c r="FA14" s="67">
        <f t="shared" si="51"/>
        <v>21.524999999999999</v>
      </c>
      <c r="FC14" s="29">
        <v>1693.4559999999999</v>
      </c>
      <c r="FD14" s="30">
        <v>453.37000000000012</v>
      </c>
      <c r="FE14" s="31">
        <f t="shared" si="52"/>
        <v>2146.826</v>
      </c>
      <c r="FG14" s="44">
        <f t="shared" si="62"/>
        <v>0.78881846968501401</v>
      </c>
      <c r="FH14" s="6">
        <f t="shared" si="63"/>
        <v>0.21118153031498599</v>
      </c>
      <c r="FI14" s="38">
        <f t="shared" si="53"/>
        <v>1</v>
      </c>
      <c r="FJ14" s="55"/>
      <c r="FK14" s="61">
        <f t="shared" si="54"/>
        <v>279.62950000000001</v>
      </c>
      <c r="FL14" s="30">
        <v>261.00200000000001</v>
      </c>
      <c r="FM14" s="31">
        <v>298.25700000000001</v>
      </c>
      <c r="FO14" s="61">
        <f t="shared" si="55"/>
        <v>2159.8585000000003</v>
      </c>
      <c r="FP14" s="30">
        <v>2172.8910000000001</v>
      </c>
      <c r="FQ14" s="31">
        <v>2146.826</v>
      </c>
      <c r="FS14" s="61">
        <f t="shared" si="56"/>
        <v>648.04399999999998</v>
      </c>
      <c r="FT14" s="30">
        <v>553.79999999999995</v>
      </c>
      <c r="FU14" s="31">
        <v>742.28800000000001</v>
      </c>
      <c r="FW14" s="61">
        <f t="shared" si="57"/>
        <v>2807.9025000000001</v>
      </c>
      <c r="FX14" s="55">
        <f t="shared" si="58"/>
        <v>2726.6909999999998</v>
      </c>
      <c r="FY14" s="69">
        <f t="shared" si="59"/>
        <v>2889.114</v>
      </c>
      <c r="GA14" s="61">
        <f t="shared" si="60"/>
        <v>2132.7945</v>
      </c>
      <c r="GB14" s="30">
        <v>2138.9690000000001</v>
      </c>
      <c r="GC14" s="31">
        <v>2126.62</v>
      </c>
      <c r="GD14" s="30"/>
      <c r="GE14" s="61">
        <f t="shared" si="61"/>
        <v>2890.6715000000004</v>
      </c>
      <c r="GF14" s="30">
        <v>2837.7350000000001</v>
      </c>
      <c r="GG14" s="31">
        <v>2943.6080000000002</v>
      </c>
      <c r="GH14" s="30"/>
      <c r="GI14" s="73">
        <f>DW14/C14</f>
        <v>0.43036844579848943</v>
      </c>
      <c r="GJ14" s="63"/>
    </row>
    <row r="15" spans="1:192" x14ac:dyDescent="0.2">
      <c r="A15" s="1"/>
      <c r="B15" s="74" t="s">
        <v>173</v>
      </c>
      <c r="C15" s="29">
        <v>3969.8809999999999</v>
      </c>
      <c r="D15" s="30">
        <v>3707.5185000000001</v>
      </c>
      <c r="E15" s="30">
        <v>3310.1350000000002</v>
      </c>
      <c r="F15" s="30">
        <v>1728.3320000000001</v>
      </c>
      <c r="G15" s="30">
        <v>2827.6970000000001</v>
      </c>
      <c r="H15" s="30">
        <f t="shared" si="0"/>
        <v>5698.2129999999997</v>
      </c>
      <c r="I15" s="31">
        <f t="shared" si="1"/>
        <v>5038.4670000000006</v>
      </c>
      <c r="J15" s="30"/>
      <c r="K15" s="32">
        <v>33.063000000000002</v>
      </c>
      <c r="L15" s="33">
        <v>12.872999999999999</v>
      </c>
      <c r="M15" s="33">
        <v>0</v>
      </c>
      <c r="N15" s="34">
        <f t="shared" si="2"/>
        <v>45.936</v>
      </c>
      <c r="O15" s="33">
        <v>29.622999999999998</v>
      </c>
      <c r="P15" s="34">
        <f t="shared" si="3"/>
        <v>16.313000000000002</v>
      </c>
      <c r="Q15" s="33">
        <v>3.3380000000000001</v>
      </c>
      <c r="R15" s="34">
        <f t="shared" si="4"/>
        <v>12.975000000000001</v>
      </c>
      <c r="S15" s="33">
        <v>5.7330000000000005</v>
      </c>
      <c r="T15" s="33">
        <v>-1.202</v>
      </c>
      <c r="U15" s="33">
        <v>0</v>
      </c>
      <c r="V15" s="34">
        <f t="shared" si="5"/>
        <v>17.506</v>
      </c>
      <c r="W15" s="33">
        <v>3.9649999999999999</v>
      </c>
      <c r="X15" s="35">
        <f t="shared" si="6"/>
        <v>13.541</v>
      </c>
      <c r="Y15" s="33"/>
      <c r="Z15" s="36">
        <f t="shared" si="7"/>
        <v>1.7835649370326809E-2</v>
      </c>
      <c r="AA15" s="37">
        <f t="shared" si="8"/>
        <v>6.9442674392588997E-3</v>
      </c>
      <c r="AB15" s="6">
        <f t="shared" si="9"/>
        <v>0.58697762894564764</v>
      </c>
      <c r="AC15" s="6">
        <f t="shared" si="10"/>
        <v>0.57332249511312394</v>
      </c>
      <c r="AD15" s="6">
        <f t="shared" si="11"/>
        <v>0.64487547892720298</v>
      </c>
      <c r="AE15" s="37">
        <f t="shared" si="12"/>
        <v>1.5979960720357834E-2</v>
      </c>
      <c r="AF15" s="37">
        <f t="shared" si="13"/>
        <v>7.3046162817528761E-3</v>
      </c>
      <c r="AG15" s="37">
        <f>X15/DU15*2</f>
        <v>1.4474171551160656E-2</v>
      </c>
      <c r="AH15" s="37">
        <f>(P15+S15+T15)/DU15*2</f>
        <v>2.2280454310050418E-2</v>
      </c>
      <c r="AI15" s="37">
        <f>R15/DU15*2</f>
        <v>1.3869165931342554E-2</v>
      </c>
      <c r="AJ15" s="38">
        <f>X15/FK15*2</f>
        <v>6.4668336584818395E-2</v>
      </c>
      <c r="AK15" s="33"/>
      <c r="AL15" s="44">
        <f t="shared" si="14"/>
        <v>0.11923036608498365</v>
      </c>
      <c r="AM15" s="6">
        <f t="shared" si="15"/>
        <v>0.16482611299014457</v>
      </c>
      <c r="AN15" s="38">
        <f t="shared" si="16"/>
        <v>0.19559249266733217</v>
      </c>
      <c r="AO15" s="33"/>
      <c r="AP15" s="44">
        <f t="shared" si="17"/>
        <v>0.85425428268031367</v>
      </c>
      <c r="AQ15" s="6">
        <f t="shared" si="18"/>
        <v>0.80778464461951494</v>
      </c>
      <c r="AR15" s="6">
        <f t="shared" si="19"/>
        <v>2.732550421536566E-2</v>
      </c>
      <c r="AS15" s="6">
        <f t="shared" si="20"/>
        <v>0.14216597424456806</v>
      </c>
      <c r="AT15" s="65">
        <v>2.64</v>
      </c>
      <c r="AU15" s="66">
        <v>1.34</v>
      </c>
      <c r="AV15" s="33"/>
      <c r="AW15" s="44">
        <f>FM15/C15</f>
        <v>0.11106403441312221</v>
      </c>
      <c r="AX15" s="6">
        <v>9.4E-2</v>
      </c>
      <c r="AY15" s="6">
        <f t="shared" si="21"/>
        <v>0.1755231348260253</v>
      </c>
      <c r="AZ15" s="6">
        <f t="shared" si="22"/>
        <v>0.19078340638764449</v>
      </c>
      <c r="BA15" s="38">
        <f t="shared" si="23"/>
        <v>0.21113043513647009</v>
      </c>
      <c r="BB15" s="6"/>
      <c r="BC15" s="44">
        <v>0.16539999999999999</v>
      </c>
      <c r="BD15" s="6">
        <v>0.18090000000000001</v>
      </c>
      <c r="BE15" s="38">
        <v>0.20129999999999998</v>
      </c>
      <c r="BF15" s="6"/>
      <c r="BG15" s="44">
        <v>2.1999999999999999E-2</v>
      </c>
      <c r="BH15" s="38"/>
      <c r="BI15" s="6"/>
      <c r="BJ15" s="44">
        <f>AY15-(4.5%+2.5%+3%+1%+BG15)</f>
        <v>4.3523134826025295E-2</v>
      </c>
      <c r="BK15" s="38"/>
      <c r="BL15" s="6"/>
      <c r="BM15" s="44">
        <f>AZ15-(6%+2.5%+3%+1%+BG15)</f>
        <v>4.3783406387644497E-2</v>
      </c>
      <c r="BN15" s="38"/>
      <c r="BO15" s="6"/>
      <c r="BP15" s="44">
        <f>BA15-(8%+2.5%+3%+1%+BG15)</f>
        <v>4.4130435136470081E-2</v>
      </c>
      <c r="BQ15" s="38"/>
      <c r="BR15" s="33"/>
      <c r="BS15" s="36">
        <f>Q15/FO15*2</f>
        <v>2.1303057208887865E-3</v>
      </c>
      <c r="BT15" s="6">
        <f t="shared" si="24"/>
        <v>0.16014200729226635</v>
      </c>
      <c r="BU15" s="37">
        <f>EW15/E15</f>
        <v>1.1229149264304929E-2</v>
      </c>
      <c r="BV15" s="6">
        <f t="shared" si="25"/>
        <v>8.1621270279053831E-2</v>
      </c>
      <c r="BW15" s="6">
        <f t="shared" si="26"/>
        <v>0.84217592333847402</v>
      </c>
      <c r="BX15" s="38">
        <f t="shared" si="27"/>
        <v>0.89631389865210975</v>
      </c>
      <c r="BY15" s="33"/>
      <c r="BZ15" s="32">
        <v>77.164000000000001</v>
      </c>
      <c r="CA15" s="67">
        <v>212.459</v>
      </c>
      <c r="CB15" s="34">
        <f t="shared" si="28"/>
        <v>289.62299999999999</v>
      </c>
      <c r="CC15" s="30">
        <v>3310.1350000000002</v>
      </c>
      <c r="CD15" s="33">
        <v>7.9619999999999997</v>
      </c>
      <c r="CE15" s="33">
        <v>6.5229999999999997</v>
      </c>
      <c r="CF15" s="34">
        <f t="shared" si="29"/>
        <v>3295.65</v>
      </c>
      <c r="CG15" s="33">
        <v>158.548</v>
      </c>
      <c r="CH15" s="33">
        <v>209.8</v>
      </c>
      <c r="CI15" s="34">
        <f t="shared" si="30"/>
        <v>368.34800000000001</v>
      </c>
      <c r="CJ15" s="33">
        <v>0</v>
      </c>
      <c r="CK15" s="33">
        <v>0</v>
      </c>
      <c r="CL15" s="33">
        <v>12.041</v>
      </c>
      <c r="CM15" s="33">
        <v>4.2189999999997063</v>
      </c>
      <c r="CN15" s="34">
        <f t="shared" si="31"/>
        <v>3969.8809999999999</v>
      </c>
      <c r="CO15" s="33">
        <v>100.268</v>
      </c>
      <c r="CP15" s="30">
        <v>2827.6970000000001</v>
      </c>
      <c r="CQ15" s="34">
        <f t="shared" si="32"/>
        <v>2927.9650000000001</v>
      </c>
      <c r="CR15" s="33">
        <v>502.43700000000001</v>
      </c>
      <c r="CS15" s="33">
        <v>28.411999999999694</v>
      </c>
      <c r="CT15" s="34">
        <f t="shared" si="33"/>
        <v>530.84899999999971</v>
      </c>
      <c r="CU15" s="33">
        <v>70.156000000000006</v>
      </c>
      <c r="CV15" s="33">
        <v>440.911</v>
      </c>
      <c r="CW15" s="67">
        <f t="shared" si="34"/>
        <v>3969.8809999999999</v>
      </c>
      <c r="CX15" s="33"/>
      <c r="CY15" s="68">
        <v>564.38200000000006</v>
      </c>
      <c r="CZ15" s="33"/>
      <c r="DA15" s="29">
        <v>163</v>
      </c>
      <c r="DB15" s="30">
        <v>225</v>
      </c>
      <c r="DC15" s="30">
        <v>130</v>
      </c>
      <c r="DD15" s="30">
        <v>100</v>
      </c>
      <c r="DE15" s="30">
        <v>40</v>
      </c>
      <c r="DF15" s="31">
        <v>0</v>
      </c>
      <c r="DG15" s="31">
        <f t="shared" si="35"/>
        <v>658</v>
      </c>
      <c r="DH15" s="38">
        <f t="shared" si="36"/>
        <v>0.16574804131408474</v>
      </c>
      <c r="DI15" s="33"/>
      <c r="DJ15" s="61" t="str">
        <f>VLOOKUP($B15,'[1]Tlf + Fylke'!$A$3:$O$97,11,FALSE)</f>
        <v>BDO AS</v>
      </c>
      <c r="DK15" s="55">
        <v>29.5</v>
      </c>
      <c r="DL15" s="69">
        <v>5</v>
      </c>
      <c r="DM15" s="70" t="s">
        <v>160</v>
      </c>
      <c r="DN15" s="58" t="s">
        <v>163</v>
      </c>
      <c r="DO15" s="71">
        <v>9.8663453111305879E-2</v>
      </c>
      <c r="DP15" s="55"/>
      <c r="DQ15" s="29">
        <v>345.05900000000003</v>
      </c>
      <c r="DR15" s="30">
        <v>375.05900000000003</v>
      </c>
      <c r="DS15" s="31">
        <v>415.05900000000003</v>
      </c>
      <c r="DT15" s="30"/>
      <c r="DU15" s="61">
        <f t="shared" si="37"/>
        <v>1871.0569999999998</v>
      </c>
      <c r="DV15" s="30">
        <v>1776.2249999999999</v>
      </c>
      <c r="DW15" s="31">
        <v>1965.8889999999999</v>
      </c>
      <c r="DX15" s="30"/>
      <c r="DY15" s="29">
        <v>53.493000000000002</v>
      </c>
      <c r="DZ15" s="30">
        <v>15.105</v>
      </c>
      <c r="EA15" s="30">
        <v>76.659000000000006</v>
      </c>
      <c r="EB15" s="30">
        <v>22.372</v>
      </c>
      <c r="EC15" s="30">
        <v>260.54500000000002</v>
      </c>
      <c r="ED15" s="30">
        <v>39.561999999999998</v>
      </c>
      <c r="EE15" s="30">
        <v>13.763999999999999</v>
      </c>
      <c r="EF15" s="59">
        <v>1.0000000002037268E-3</v>
      </c>
      <c r="EG15" s="30">
        <v>2715.5</v>
      </c>
      <c r="EH15" s="72">
        <v>3197.0010000000002</v>
      </c>
      <c r="EI15" s="55"/>
      <c r="EJ15" s="44">
        <f t="shared" si="38"/>
        <v>1.6732243749689162E-2</v>
      </c>
      <c r="EK15" s="6">
        <f t="shared" si="39"/>
        <v>4.7247404677070786E-3</v>
      </c>
      <c r="EL15" s="6">
        <f t="shared" si="40"/>
        <v>2.3978409765902483E-2</v>
      </c>
      <c r="EM15" s="6">
        <f t="shared" si="41"/>
        <v>6.997808258427194E-3</v>
      </c>
      <c r="EN15" s="6">
        <f t="shared" si="42"/>
        <v>8.1496690179327438E-2</v>
      </c>
      <c r="EO15" s="6">
        <f t="shared" si="43"/>
        <v>1.2374722435182221E-2</v>
      </c>
      <c r="EP15" s="6">
        <f t="shared" si="44"/>
        <v>4.3052848591539376E-3</v>
      </c>
      <c r="EQ15" s="6">
        <f t="shared" si="45"/>
        <v>3.1279314589007848E-7</v>
      </c>
      <c r="ER15" s="6">
        <f t="shared" si="46"/>
        <v>0.84938978749146465</v>
      </c>
      <c r="ES15" s="71">
        <f t="shared" si="47"/>
        <v>1</v>
      </c>
      <c r="ET15" s="55"/>
      <c r="EU15" s="32">
        <v>18.597999999999999</v>
      </c>
      <c r="EV15" s="33">
        <v>18.571999999999999</v>
      </c>
      <c r="EW15" s="67">
        <f t="shared" si="48"/>
        <v>37.17</v>
      </c>
      <c r="EY15" s="32">
        <f t="shared" si="49"/>
        <v>7.9619999999999997</v>
      </c>
      <c r="EZ15" s="33">
        <f t="shared" si="50"/>
        <v>6.5229999999999997</v>
      </c>
      <c r="FA15" s="67">
        <f t="shared" si="51"/>
        <v>14.484999999999999</v>
      </c>
      <c r="FC15" s="29">
        <v>2787.7159999999999</v>
      </c>
      <c r="FD15" s="30">
        <v>522.41900000000032</v>
      </c>
      <c r="FE15" s="31">
        <f t="shared" si="52"/>
        <v>3310.1350000000002</v>
      </c>
      <c r="FG15" s="44">
        <f t="shared" si="62"/>
        <v>0.84217592333847402</v>
      </c>
      <c r="FH15" s="6">
        <f t="shared" si="63"/>
        <v>0.15782407666152598</v>
      </c>
      <c r="FI15" s="38">
        <f t="shared" si="53"/>
        <v>1</v>
      </c>
      <c r="FJ15" s="55"/>
      <c r="FK15" s="61">
        <f t="shared" si="54"/>
        <v>418.78300000000002</v>
      </c>
      <c r="FL15" s="30">
        <v>396.65499999999997</v>
      </c>
      <c r="FM15" s="31">
        <v>440.911</v>
      </c>
      <c r="FO15" s="61">
        <f t="shared" si="55"/>
        <v>3133.8225000000002</v>
      </c>
      <c r="FP15" s="30">
        <v>2957.51</v>
      </c>
      <c r="FQ15" s="31">
        <v>3310.1350000000002</v>
      </c>
      <c r="FS15" s="61">
        <f t="shared" si="56"/>
        <v>1548.1660000000002</v>
      </c>
      <c r="FT15" s="30">
        <v>1368</v>
      </c>
      <c r="FU15" s="31">
        <v>1728.3320000000001</v>
      </c>
      <c r="FW15" s="61">
        <f t="shared" si="57"/>
        <v>4681.9885000000004</v>
      </c>
      <c r="FX15" s="55">
        <f t="shared" si="58"/>
        <v>4325.51</v>
      </c>
      <c r="FY15" s="69">
        <f t="shared" si="59"/>
        <v>5038.4670000000006</v>
      </c>
      <c r="GA15" s="61">
        <f t="shared" si="60"/>
        <v>2596.3990000000003</v>
      </c>
      <c r="GB15" s="30">
        <v>2365.1010000000001</v>
      </c>
      <c r="GC15" s="31">
        <v>2827.6970000000001</v>
      </c>
      <c r="GD15" s="30"/>
      <c r="GE15" s="61">
        <f t="shared" si="61"/>
        <v>3707.5185000000001</v>
      </c>
      <c r="GF15" s="30">
        <v>3445.1559999999999</v>
      </c>
      <c r="GG15" s="31">
        <v>3969.8809999999999</v>
      </c>
      <c r="GH15" s="30"/>
      <c r="GI15" s="73">
        <f>DW15/C15</f>
        <v>0.49520098965183085</v>
      </c>
      <c r="GJ15" s="63"/>
    </row>
    <row r="16" spans="1:192" x14ac:dyDescent="0.2">
      <c r="A16" s="1"/>
      <c r="B16" s="74" t="s">
        <v>174</v>
      </c>
      <c r="C16" s="29">
        <v>6769.8540000000003</v>
      </c>
      <c r="D16" s="30">
        <v>6333.8890000000001</v>
      </c>
      <c r="E16" s="30">
        <v>5254.9</v>
      </c>
      <c r="F16" s="30">
        <v>1721.5530000000001</v>
      </c>
      <c r="G16" s="30">
        <v>4892.6639999999998</v>
      </c>
      <c r="H16" s="30">
        <f t="shared" si="0"/>
        <v>8491.4070000000011</v>
      </c>
      <c r="I16" s="31">
        <f t="shared" si="1"/>
        <v>6976.4529999999995</v>
      </c>
      <c r="J16" s="30"/>
      <c r="K16" s="32">
        <v>59.067999999999998</v>
      </c>
      <c r="L16" s="33">
        <v>21.019999999999996</v>
      </c>
      <c r="M16" s="33">
        <v>0.995</v>
      </c>
      <c r="N16" s="34">
        <f t="shared" si="2"/>
        <v>81.082999999999998</v>
      </c>
      <c r="O16" s="33">
        <v>39.395000000000003</v>
      </c>
      <c r="P16" s="34">
        <f t="shared" si="3"/>
        <v>41.687999999999995</v>
      </c>
      <c r="Q16" s="33">
        <v>1.7440000000000002</v>
      </c>
      <c r="R16" s="34">
        <f t="shared" si="4"/>
        <v>39.943999999999996</v>
      </c>
      <c r="S16" s="33">
        <v>13.632</v>
      </c>
      <c r="T16" s="33">
        <v>3.7519999999999998</v>
      </c>
      <c r="U16" s="33">
        <v>0</v>
      </c>
      <c r="V16" s="34">
        <f t="shared" si="5"/>
        <v>57.327999999999996</v>
      </c>
      <c r="W16" s="33">
        <v>14.332000000000001</v>
      </c>
      <c r="X16" s="35">
        <f t="shared" si="6"/>
        <v>42.995999999999995</v>
      </c>
      <c r="Y16" s="33"/>
      <c r="Z16" s="36">
        <f t="shared" si="7"/>
        <v>1.8651416215219433E-2</v>
      </c>
      <c r="AA16" s="37">
        <f t="shared" si="8"/>
        <v>6.637312400012061E-3</v>
      </c>
      <c r="AB16" s="6">
        <f t="shared" si="9"/>
        <v>0.40008327663074944</v>
      </c>
      <c r="AC16" s="6">
        <f t="shared" si="10"/>
        <v>0.41593200654595369</v>
      </c>
      <c r="AD16" s="6">
        <f t="shared" si="11"/>
        <v>0.4858601679760246</v>
      </c>
      <c r="AE16" s="37">
        <f t="shared" si="12"/>
        <v>1.2439434919052103E-2</v>
      </c>
      <c r="AF16" s="37">
        <f t="shared" si="13"/>
        <v>1.3576493051899076E-2</v>
      </c>
      <c r="AG16" s="37">
        <f>X16/DU16*2</f>
        <v>2.6993862719671219E-2</v>
      </c>
      <c r="AH16" s="37">
        <f>(P16+S16+T16)/DU16*2</f>
        <v>3.7086739663606344E-2</v>
      </c>
      <c r="AI16" s="37">
        <f>R16/DU16*2</f>
        <v>2.5077747987592967E-2</v>
      </c>
      <c r="AJ16" s="38">
        <f>X16/FK16*2</f>
        <v>0.11182590987293572</v>
      </c>
      <c r="AK16" s="33"/>
      <c r="AL16" s="44">
        <f t="shared" si="14"/>
        <v>7.6716760731771527E-2</v>
      </c>
      <c r="AM16" s="6">
        <f t="shared" si="15"/>
        <v>6.567921564014885E-2</v>
      </c>
      <c r="AN16" s="38">
        <f t="shared" si="16"/>
        <v>0.13823383669072936</v>
      </c>
      <c r="AO16" s="33"/>
      <c r="AP16" s="44">
        <f t="shared" si="17"/>
        <v>0.93106700412947918</v>
      </c>
      <c r="AQ16" s="6">
        <f t="shared" si="18"/>
        <v>0.83270854629023539</v>
      </c>
      <c r="AR16" s="6">
        <f t="shared" si="19"/>
        <v>-5.071128564958715E-2</v>
      </c>
      <c r="AS16" s="6">
        <f t="shared" si="20"/>
        <v>0.19590466795886588</v>
      </c>
      <c r="AT16" s="65">
        <v>1.75</v>
      </c>
      <c r="AU16" s="66">
        <v>1.48</v>
      </c>
      <c r="AV16" s="33"/>
      <c r="AW16" s="44">
        <f>FM16/C16</f>
        <v>0.12400754875954489</v>
      </c>
      <c r="AX16" s="6">
        <v>0.10059999999999999</v>
      </c>
      <c r="AY16" s="6">
        <f t="shared" si="21"/>
        <v>0.21115335076742223</v>
      </c>
      <c r="AZ16" s="6">
        <f t="shared" si="22"/>
        <v>0.21115335076742223</v>
      </c>
      <c r="BA16" s="38">
        <f t="shared" si="23"/>
        <v>0.22630991351362165</v>
      </c>
      <c r="BB16" s="6"/>
      <c r="BC16" s="44">
        <v>0.19670000000000001</v>
      </c>
      <c r="BD16" s="6">
        <v>0.20010000000000003</v>
      </c>
      <c r="BE16" s="38">
        <v>0.21660000000000001</v>
      </c>
      <c r="BF16" s="6"/>
      <c r="BG16" s="44">
        <v>2.8000000000000001E-2</v>
      </c>
      <c r="BH16" s="38"/>
      <c r="BI16" s="6"/>
      <c r="BJ16" s="44">
        <f>AY16-(4.5%+2.5%+3%+1%+BG16)</f>
        <v>7.3153350767422215E-2</v>
      </c>
      <c r="BK16" s="38"/>
      <c r="BL16" s="6"/>
      <c r="BM16" s="44">
        <f>AZ16-(6%+2.5%+3%+1%+BG16)</f>
        <v>5.8153350767422229E-2</v>
      </c>
      <c r="BN16" s="38"/>
      <c r="BO16" s="6"/>
      <c r="BP16" s="44">
        <f>BA16-(8%+2.5%+3%+1%+BG16)</f>
        <v>5.3309913513621632E-2</v>
      </c>
      <c r="BQ16" s="38"/>
      <c r="BR16" s="33"/>
      <c r="BS16" s="36">
        <f>Q16/FO16*2</f>
        <v>6.8828169822853316E-4</v>
      </c>
      <c r="BT16" s="6">
        <f t="shared" si="24"/>
        <v>2.9523293607800656E-2</v>
      </c>
      <c r="BU16" s="37">
        <f>EW16/E16</f>
        <v>9.4586005442539346E-3</v>
      </c>
      <c r="BV16" s="6">
        <f t="shared" si="25"/>
        <v>5.7826346448503207E-2</v>
      </c>
      <c r="BW16" s="6">
        <f t="shared" si="26"/>
        <v>0.69845249195988501</v>
      </c>
      <c r="BX16" s="38">
        <f t="shared" si="27"/>
        <v>0.77286423344355648</v>
      </c>
      <c r="BY16" s="33"/>
      <c r="BZ16" s="32">
        <v>4.766</v>
      </c>
      <c r="CA16" s="67">
        <v>268.48500000000001</v>
      </c>
      <c r="CB16" s="34">
        <f t="shared" si="28"/>
        <v>273.25100000000003</v>
      </c>
      <c r="CC16" s="30">
        <v>5254.9</v>
      </c>
      <c r="CD16" s="33">
        <v>8.41</v>
      </c>
      <c r="CE16" s="33">
        <v>11.616</v>
      </c>
      <c r="CF16" s="34">
        <f t="shared" si="29"/>
        <v>5234.8739999999998</v>
      </c>
      <c r="CG16" s="33">
        <v>994.06500000000005</v>
      </c>
      <c r="CH16" s="33">
        <v>202.85</v>
      </c>
      <c r="CI16" s="34">
        <f t="shared" si="30"/>
        <v>1196.915</v>
      </c>
      <c r="CJ16" s="33">
        <v>8.1270000000000007</v>
      </c>
      <c r="CK16" s="33">
        <v>0</v>
      </c>
      <c r="CL16" s="33">
        <v>54.957000000000001</v>
      </c>
      <c r="CM16" s="33">
        <v>1.7300000000003024</v>
      </c>
      <c r="CN16" s="34">
        <f t="shared" si="31"/>
        <v>6769.8540000000012</v>
      </c>
      <c r="CO16" s="33">
        <v>182.26599999999999</v>
      </c>
      <c r="CP16" s="30">
        <v>4892.6639999999998</v>
      </c>
      <c r="CQ16" s="34">
        <f t="shared" si="32"/>
        <v>5074.9299999999994</v>
      </c>
      <c r="CR16" s="33">
        <v>750.63099999999997</v>
      </c>
      <c r="CS16" s="33">
        <v>54.739000000000829</v>
      </c>
      <c r="CT16" s="34">
        <f t="shared" si="33"/>
        <v>805.3700000000008</v>
      </c>
      <c r="CU16" s="33">
        <v>50.040999999999997</v>
      </c>
      <c r="CV16" s="33">
        <v>839.51300000000003</v>
      </c>
      <c r="CW16" s="67">
        <f t="shared" si="34"/>
        <v>6769.8540000000003</v>
      </c>
      <c r="CX16" s="33"/>
      <c r="CY16" s="68">
        <v>1326.2460000000001</v>
      </c>
      <c r="CZ16" s="33"/>
      <c r="DA16" s="29">
        <v>250</v>
      </c>
      <c r="DB16" s="30">
        <v>200</v>
      </c>
      <c r="DC16" s="30">
        <v>200</v>
      </c>
      <c r="DD16" s="30">
        <v>150</v>
      </c>
      <c r="DE16" s="30">
        <v>0</v>
      </c>
      <c r="DF16" s="31">
        <v>0</v>
      </c>
      <c r="DG16" s="31">
        <f t="shared" si="35"/>
        <v>800</v>
      </c>
      <c r="DH16" s="38">
        <f t="shared" si="36"/>
        <v>0.11817093839837609</v>
      </c>
      <c r="DI16" s="33"/>
      <c r="DJ16" s="61" t="str">
        <f>VLOOKUP($B16,'[1]Tlf + Fylke'!$A$3:$O$97,11,FALSE)</f>
        <v>RSM Norge AS</v>
      </c>
      <c r="DK16" s="55">
        <v>40.4</v>
      </c>
      <c r="DL16" s="69">
        <v>2</v>
      </c>
      <c r="DM16" s="70" t="s">
        <v>160</v>
      </c>
      <c r="DN16" s="55"/>
      <c r="DO16" s="71" t="s">
        <v>232</v>
      </c>
      <c r="DP16" s="55"/>
      <c r="DQ16" s="29">
        <v>696.57399999999996</v>
      </c>
      <c r="DR16" s="30">
        <v>696.57399999999996</v>
      </c>
      <c r="DS16" s="31">
        <v>746.57399999999996</v>
      </c>
      <c r="DT16" s="30"/>
      <c r="DU16" s="61">
        <f t="shared" si="37"/>
        <v>3185.6129999999998</v>
      </c>
      <c r="DV16" s="30">
        <v>3072.3249999999998</v>
      </c>
      <c r="DW16" s="31">
        <v>3298.9009999999998</v>
      </c>
      <c r="DX16" s="30"/>
      <c r="DY16" s="29">
        <v>469.04899999999998</v>
      </c>
      <c r="DZ16" s="30">
        <v>60.48</v>
      </c>
      <c r="EA16" s="30">
        <v>322.45400000000001</v>
      </c>
      <c r="EB16" s="30">
        <v>39.374000000000002</v>
      </c>
      <c r="EC16" s="30">
        <v>539.61699999999996</v>
      </c>
      <c r="ED16" s="30">
        <v>59.438000000000002</v>
      </c>
      <c r="EE16" s="30">
        <v>55.127000000000002</v>
      </c>
      <c r="EF16" s="59">
        <v>0</v>
      </c>
      <c r="EG16" s="30">
        <v>3482.0230000000001</v>
      </c>
      <c r="EH16" s="72">
        <v>5027.5619999999999</v>
      </c>
      <c r="EI16" s="55"/>
      <c r="EJ16" s="44">
        <f t="shared" si="38"/>
        <v>9.3295517787746821E-2</v>
      </c>
      <c r="EK16" s="6">
        <f t="shared" si="39"/>
        <v>1.2029687550347464E-2</v>
      </c>
      <c r="EL16" s="6">
        <f t="shared" si="40"/>
        <v>6.4137249824069806E-2</v>
      </c>
      <c r="EM16" s="6">
        <f t="shared" si="41"/>
        <v>7.8316289286934713E-3</v>
      </c>
      <c r="EN16" s="6">
        <f t="shared" si="42"/>
        <v>0.10733174449166415</v>
      </c>
      <c r="EO16" s="6">
        <f t="shared" si="43"/>
        <v>1.1822430036665884E-2</v>
      </c>
      <c r="EP16" s="6">
        <f t="shared" si="44"/>
        <v>1.0964956772288438E-2</v>
      </c>
      <c r="EQ16" s="6">
        <f t="shared" si="45"/>
        <v>0</v>
      </c>
      <c r="ER16" s="6">
        <f t="shared" si="46"/>
        <v>0.69258678460852396</v>
      </c>
      <c r="ES16" s="71">
        <f t="shared" si="47"/>
        <v>1</v>
      </c>
      <c r="ET16" s="55"/>
      <c r="EU16" s="32">
        <v>27.495999999999999</v>
      </c>
      <c r="EV16" s="33">
        <v>22.208000000000002</v>
      </c>
      <c r="EW16" s="67">
        <f t="shared" si="48"/>
        <v>49.704000000000001</v>
      </c>
      <c r="EY16" s="32">
        <f t="shared" si="49"/>
        <v>8.41</v>
      </c>
      <c r="EZ16" s="33">
        <f t="shared" si="50"/>
        <v>11.616</v>
      </c>
      <c r="FA16" s="67">
        <f t="shared" si="51"/>
        <v>20.026</v>
      </c>
      <c r="FC16" s="29">
        <v>3670.2979999999993</v>
      </c>
      <c r="FD16" s="30">
        <v>1584.6020000000001</v>
      </c>
      <c r="FE16" s="31">
        <f t="shared" si="52"/>
        <v>5254.9</v>
      </c>
      <c r="FG16" s="44">
        <f t="shared" si="62"/>
        <v>0.69845249195988501</v>
      </c>
      <c r="FH16" s="6">
        <f t="shared" si="63"/>
        <v>0.30154750804011499</v>
      </c>
      <c r="FI16" s="38">
        <f t="shared" si="53"/>
        <v>1</v>
      </c>
      <c r="FJ16" s="55"/>
      <c r="FK16" s="61">
        <f t="shared" si="54"/>
        <v>768.98099999999999</v>
      </c>
      <c r="FL16" s="30">
        <v>698.44900000000007</v>
      </c>
      <c r="FM16" s="31">
        <v>839.51300000000003</v>
      </c>
      <c r="FO16" s="61">
        <f t="shared" si="55"/>
        <v>5067.6924999999992</v>
      </c>
      <c r="FP16" s="30">
        <v>4880.4849999999997</v>
      </c>
      <c r="FQ16" s="31">
        <v>5254.9</v>
      </c>
      <c r="FS16" s="61">
        <f t="shared" si="56"/>
        <v>1693.7764999999999</v>
      </c>
      <c r="FT16" s="30">
        <v>1666</v>
      </c>
      <c r="FU16" s="31">
        <v>1721.5530000000001</v>
      </c>
      <c r="FW16" s="61">
        <f t="shared" si="57"/>
        <v>6761.4689999999991</v>
      </c>
      <c r="FX16" s="55">
        <f t="shared" si="58"/>
        <v>6546.4849999999997</v>
      </c>
      <c r="FY16" s="69">
        <f t="shared" si="59"/>
        <v>6976.4529999999995</v>
      </c>
      <c r="GA16" s="61">
        <f t="shared" si="60"/>
        <v>4595.567</v>
      </c>
      <c r="GB16" s="30">
        <v>4298.47</v>
      </c>
      <c r="GC16" s="31">
        <v>4892.6639999999998</v>
      </c>
      <c r="GD16" s="30"/>
      <c r="GE16" s="61">
        <f t="shared" si="61"/>
        <v>6333.8890000000001</v>
      </c>
      <c r="GF16" s="30">
        <v>5897.924</v>
      </c>
      <c r="GG16" s="31">
        <v>6769.8540000000003</v>
      </c>
      <c r="GH16" s="30"/>
      <c r="GI16" s="73">
        <f>DW16/C16</f>
        <v>0.4872927835666766</v>
      </c>
      <c r="GJ16" s="63"/>
    </row>
    <row r="17" spans="1:192" x14ac:dyDescent="0.2">
      <c r="A17" s="1"/>
      <c r="B17" s="74" t="s">
        <v>175</v>
      </c>
      <c r="C17" s="29">
        <v>1812.1179999999999</v>
      </c>
      <c r="D17" s="30">
        <v>1736.0709999999999</v>
      </c>
      <c r="E17" s="30">
        <v>1556.4690000000001</v>
      </c>
      <c r="F17" s="30">
        <v>103.512</v>
      </c>
      <c r="G17" s="30">
        <v>1636.5350000000001</v>
      </c>
      <c r="H17" s="30">
        <f t="shared" si="0"/>
        <v>1915.6299999999999</v>
      </c>
      <c r="I17" s="31">
        <f t="shared" si="1"/>
        <v>1659.981</v>
      </c>
      <c r="J17" s="30"/>
      <c r="K17" s="32">
        <v>17.916</v>
      </c>
      <c r="L17" s="33">
        <v>3.5150000000000001</v>
      </c>
      <c r="M17" s="33">
        <v>0.152</v>
      </c>
      <c r="N17" s="34">
        <f t="shared" si="2"/>
        <v>21.583000000000002</v>
      </c>
      <c r="O17" s="33">
        <v>11.971</v>
      </c>
      <c r="P17" s="34">
        <f t="shared" si="3"/>
        <v>9.6120000000000019</v>
      </c>
      <c r="Q17" s="33">
        <v>5.3979999999999997</v>
      </c>
      <c r="R17" s="34">
        <f t="shared" si="4"/>
        <v>4.2140000000000022</v>
      </c>
      <c r="S17" s="33">
        <v>2.3820000000000001</v>
      </c>
      <c r="T17" s="33">
        <v>-0.29399999999999998</v>
      </c>
      <c r="U17" s="33">
        <v>0</v>
      </c>
      <c r="V17" s="34">
        <f t="shared" si="5"/>
        <v>6.3020000000000023</v>
      </c>
      <c r="W17" s="33">
        <v>1.85</v>
      </c>
      <c r="X17" s="35">
        <f t="shared" si="6"/>
        <v>4.4520000000000017</v>
      </c>
      <c r="Y17" s="33"/>
      <c r="Z17" s="36">
        <f t="shared" si="7"/>
        <v>2.0639708859833499E-2</v>
      </c>
      <c r="AA17" s="37">
        <f t="shared" si="8"/>
        <v>4.0493735567266546E-3</v>
      </c>
      <c r="AB17" s="6">
        <f t="shared" si="9"/>
        <v>0.50572430400067592</v>
      </c>
      <c r="AC17" s="6">
        <f t="shared" si="10"/>
        <v>0.49952013352806168</v>
      </c>
      <c r="AD17" s="6">
        <f t="shared" si="11"/>
        <v>0.55464949265625718</v>
      </c>
      <c r="AE17" s="37">
        <f t="shared" si="12"/>
        <v>1.3790910625199085E-2</v>
      </c>
      <c r="AF17" s="37">
        <f t="shared" si="13"/>
        <v>5.1288224963149569E-3</v>
      </c>
      <c r="AG17" s="37">
        <f>X17/DU17*2</f>
        <v>1.2466502574786421E-2</v>
      </c>
      <c r="AH17" s="37">
        <f>(P17+S17+T17)/DU17*2</f>
        <v>3.2762371995732495E-2</v>
      </c>
      <c r="AI17" s="37">
        <f>R17/DU17*2</f>
        <v>1.180005432393306E-2</v>
      </c>
      <c r="AJ17" s="38">
        <f>X17/FK17*2</f>
        <v>6.327953435814343E-2</v>
      </c>
      <c r="AK17" s="33"/>
      <c r="AL17" s="44">
        <f t="shared" si="14"/>
        <v>0.20061972187338986</v>
      </c>
      <c r="AM17" s="6">
        <f t="shared" si="15"/>
        <v>0.1621359182519036</v>
      </c>
      <c r="AN17" s="38">
        <f t="shared" si="16"/>
        <v>0.12858489583656599</v>
      </c>
      <c r="AO17" s="33"/>
      <c r="AP17" s="44">
        <f t="shared" si="17"/>
        <v>1.0514407932313461</v>
      </c>
      <c r="AQ17" s="6">
        <f t="shared" si="18"/>
        <v>0.98994589742286887</v>
      </c>
      <c r="AR17" s="6">
        <f t="shared" si="19"/>
        <v>-0.115827997955983</v>
      </c>
      <c r="AS17" s="6">
        <f t="shared" si="20"/>
        <v>0.12500013796011078</v>
      </c>
      <c r="AT17" s="65">
        <v>3.3</v>
      </c>
      <c r="AU17" s="66">
        <v>1.28</v>
      </c>
      <c r="AV17" s="33"/>
      <c r="AW17" s="44">
        <f>FM17/C17</f>
        <v>8.4194848238359751E-2</v>
      </c>
      <c r="AX17" s="6">
        <v>7.7100000000000002E-2</v>
      </c>
      <c r="AY17" s="6">
        <f t="shared" si="21"/>
        <v>0.19020000000000001</v>
      </c>
      <c r="AZ17" s="6">
        <f t="shared" si="22"/>
        <v>0.19020000000000001</v>
      </c>
      <c r="BA17" s="38">
        <f t="shared" si="23"/>
        <v>0.21050000000000002</v>
      </c>
      <c r="BB17" s="6"/>
      <c r="BC17" s="44">
        <v>0.182</v>
      </c>
      <c r="BD17" s="6">
        <v>0.18350000000000002</v>
      </c>
      <c r="BE17" s="38">
        <v>0.2041</v>
      </c>
      <c r="BF17" s="6"/>
      <c r="BG17" s="44"/>
      <c r="BH17" s="38"/>
      <c r="BI17" s="6"/>
      <c r="BJ17" s="44"/>
      <c r="BK17" s="38"/>
      <c r="BL17" s="6"/>
      <c r="BM17" s="44"/>
      <c r="BN17" s="38"/>
      <c r="BO17" s="6"/>
      <c r="BP17" s="44"/>
      <c r="BQ17" s="38"/>
      <c r="BR17" s="33"/>
      <c r="BS17" s="36">
        <f>Q17/FO17*2</f>
        <v>7.5685532082400203E-3</v>
      </c>
      <c r="BT17" s="6">
        <f t="shared" si="24"/>
        <v>0.46136752136752129</v>
      </c>
      <c r="BU17" s="37">
        <f>EW17/E17</f>
        <v>2.0757239623789486E-2</v>
      </c>
      <c r="BV17" s="6">
        <f t="shared" si="25"/>
        <v>0.20214609729391522</v>
      </c>
      <c r="BW17" s="6">
        <f t="shared" si="26"/>
        <v>0.84532554133747595</v>
      </c>
      <c r="BX17" s="38">
        <f t="shared" si="27"/>
        <v>0.85497062918190025</v>
      </c>
      <c r="BY17" s="33"/>
      <c r="BZ17" s="32">
        <v>6.7320000000000002</v>
      </c>
      <c r="CA17" s="67">
        <v>209.828</v>
      </c>
      <c r="CB17" s="34">
        <f t="shared" si="28"/>
        <v>216.56</v>
      </c>
      <c r="CC17" s="30">
        <v>1556.4690000000001</v>
      </c>
      <c r="CD17" s="33">
        <v>3.754</v>
      </c>
      <c r="CE17" s="33">
        <v>3.5</v>
      </c>
      <c r="CF17" s="34">
        <f t="shared" si="29"/>
        <v>1549.2150000000001</v>
      </c>
      <c r="CG17" s="33">
        <v>9.9550000000000001</v>
      </c>
      <c r="CH17" s="33">
        <v>24.382999999999999</v>
      </c>
      <c r="CI17" s="34">
        <f t="shared" si="30"/>
        <v>34.338000000000001</v>
      </c>
      <c r="CJ17" s="33">
        <v>0.67600000000000005</v>
      </c>
      <c r="CK17" s="33">
        <v>0</v>
      </c>
      <c r="CL17" s="33">
        <v>8.65</v>
      </c>
      <c r="CM17" s="33">
        <v>2.6789999999998457</v>
      </c>
      <c r="CN17" s="34">
        <f t="shared" si="31"/>
        <v>1812.1179999999999</v>
      </c>
      <c r="CO17" s="33">
        <v>1.607</v>
      </c>
      <c r="CP17" s="30">
        <v>1636.5350000000001</v>
      </c>
      <c r="CQ17" s="34">
        <f t="shared" si="32"/>
        <v>1638.1420000000001</v>
      </c>
      <c r="CR17" s="33">
        <v>0</v>
      </c>
      <c r="CS17" s="33">
        <v>6.3909999999998774</v>
      </c>
      <c r="CT17" s="34">
        <f t="shared" si="33"/>
        <v>6.3909999999998774</v>
      </c>
      <c r="CU17" s="33">
        <v>15.013999999999999</v>
      </c>
      <c r="CV17" s="33">
        <v>152.571</v>
      </c>
      <c r="CW17" s="67">
        <f t="shared" si="34"/>
        <v>1812.1179999999997</v>
      </c>
      <c r="CX17" s="33"/>
      <c r="CY17" s="68">
        <v>226.51500000000001</v>
      </c>
      <c r="CZ17" s="33"/>
      <c r="DA17" s="29">
        <v>50</v>
      </c>
      <c r="DB17" s="30">
        <v>0</v>
      </c>
      <c r="DC17" s="30">
        <v>15</v>
      </c>
      <c r="DD17" s="30">
        <v>0</v>
      </c>
      <c r="DE17" s="30">
        <v>0</v>
      </c>
      <c r="DF17" s="31">
        <v>0</v>
      </c>
      <c r="DG17" s="31">
        <f t="shared" si="35"/>
        <v>65</v>
      </c>
      <c r="DH17" s="38">
        <f t="shared" si="36"/>
        <v>3.5869628799007569E-2</v>
      </c>
      <c r="DI17" s="33"/>
      <c r="DJ17" s="61" t="str">
        <f>VLOOKUP($B17,'[1]Tlf + Fylke'!$A$3:$O$97,11,FALSE)</f>
        <v xml:space="preserve">Valdres Revisjonskontor </v>
      </c>
      <c r="DK17" s="55">
        <v>16.3</v>
      </c>
      <c r="DL17" s="69">
        <v>2</v>
      </c>
      <c r="DM17" s="61"/>
      <c r="DN17" s="55"/>
      <c r="DO17" s="71" t="s">
        <v>232</v>
      </c>
      <c r="DP17" s="55"/>
      <c r="DQ17" s="29">
        <v>140.78394779999999</v>
      </c>
      <c r="DR17" s="30">
        <v>140.78394779999999</v>
      </c>
      <c r="DS17" s="31">
        <v>155.80978450000001</v>
      </c>
      <c r="DT17" s="30"/>
      <c r="DU17" s="61">
        <f t="shared" si="37"/>
        <v>714.23399999999992</v>
      </c>
      <c r="DV17" s="30">
        <v>688.279</v>
      </c>
      <c r="DW17" s="31">
        <v>740.18899999999996</v>
      </c>
      <c r="DX17" s="30"/>
      <c r="DY17" s="29">
        <v>54.582999999999998</v>
      </c>
      <c r="DZ17" s="30">
        <v>19.454999999999998</v>
      </c>
      <c r="EA17" s="30">
        <v>29.167999999999999</v>
      </c>
      <c r="EB17" s="30">
        <v>10.114000000000001</v>
      </c>
      <c r="EC17" s="30">
        <v>52.042000000000002</v>
      </c>
      <c r="ED17" s="30">
        <v>29.832999999999998</v>
      </c>
      <c r="EE17" s="30">
        <v>8.1280000000000001</v>
      </c>
      <c r="EF17" s="59">
        <v>12.798</v>
      </c>
      <c r="EG17" s="30">
        <v>1235.521</v>
      </c>
      <c r="EH17" s="72">
        <v>1451.6419999999998</v>
      </c>
      <c r="EI17" s="55"/>
      <c r="EJ17" s="44">
        <f t="shared" si="38"/>
        <v>3.7600868533701842E-2</v>
      </c>
      <c r="EK17" s="6">
        <f t="shared" si="39"/>
        <v>1.3402064696392086E-2</v>
      </c>
      <c r="EL17" s="6">
        <f t="shared" si="40"/>
        <v>2.0093108355916958E-2</v>
      </c>
      <c r="EM17" s="6">
        <f t="shared" si="41"/>
        <v>6.9672825669138821E-3</v>
      </c>
      <c r="EN17" s="6">
        <f t="shared" si="42"/>
        <v>3.5850436953463738E-2</v>
      </c>
      <c r="EO17" s="6">
        <f t="shared" si="43"/>
        <v>2.0551210284629407E-2</v>
      </c>
      <c r="EP17" s="6">
        <f t="shared" si="44"/>
        <v>5.5991766565034636E-3</v>
      </c>
      <c r="EQ17" s="6">
        <f t="shared" si="45"/>
        <v>8.8162232837021813E-3</v>
      </c>
      <c r="ER17" s="6">
        <f t="shared" si="46"/>
        <v>0.85111962866877655</v>
      </c>
      <c r="ES17" s="71">
        <f t="shared" si="47"/>
        <v>1.0000000000000002</v>
      </c>
      <c r="ET17" s="55"/>
      <c r="EU17" s="32">
        <v>3.2320000000000002</v>
      </c>
      <c r="EV17" s="33">
        <v>29.076000000000001</v>
      </c>
      <c r="EW17" s="67">
        <f t="shared" si="48"/>
        <v>32.308</v>
      </c>
      <c r="EY17" s="32">
        <f t="shared" si="49"/>
        <v>3.754</v>
      </c>
      <c r="EZ17" s="33">
        <f t="shared" si="50"/>
        <v>3.5</v>
      </c>
      <c r="FA17" s="67">
        <f t="shared" si="51"/>
        <v>7.2539999999999996</v>
      </c>
      <c r="FC17" s="29">
        <v>1315.723</v>
      </c>
      <c r="FD17" s="30">
        <v>240.74600000000015</v>
      </c>
      <c r="FE17" s="31">
        <f t="shared" si="52"/>
        <v>1556.4690000000001</v>
      </c>
      <c r="FG17" s="44">
        <f t="shared" si="62"/>
        <v>0.84532554133747595</v>
      </c>
      <c r="FH17" s="6">
        <f t="shared" si="63"/>
        <v>0.15467445866252405</v>
      </c>
      <c r="FI17" s="38">
        <f t="shared" si="53"/>
        <v>1</v>
      </c>
      <c r="FJ17" s="55"/>
      <c r="FK17" s="61">
        <f t="shared" si="54"/>
        <v>140.709</v>
      </c>
      <c r="FL17" s="30">
        <v>128.84700000000001</v>
      </c>
      <c r="FM17" s="31">
        <v>152.571</v>
      </c>
      <c r="FO17" s="61">
        <f t="shared" si="55"/>
        <v>1426.4285</v>
      </c>
      <c r="FP17" s="30">
        <v>1296.3879999999999</v>
      </c>
      <c r="FQ17" s="31">
        <v>1556.4690000000001</v>
      </c>
      <c r="FS17" s="61">
        <f t="shared" si="56"/>
        <v>117.756</v>
      </c>
      <c r="FT17" s="30">
        <v>132</v>
      </c>
      <c r="FU17" s="31">
        <v>103.512</v>
      </c>
      <c r="FW17" s="61">
        <f t="shared" si="57"/>
        <v>1544.1844999999998</v>
      </c>
      <c r="FX17" s="55">
        <f t="shared" si="58"/>
        <v>1428.3879999999999</v>
      </c>
      <c r="FY17" s="69">
        <f t="shared" si="59"/>
        <v>1659.981</v>
      </c>
      <c r="GA17" s="61">
        <f t="shared" si="60"/>
        <v>1543.306</v>
      </c>
      <c r="GB17" s="30">
        <v>1450.077</v>
      </c>
      <c r="GC17" s="31">
        <v>1636.5350000000001</v>
      </c>
      <c r="GD17" s="30"/>
      <c r="GE17" s="61">
        <f t="shared" si="61"/>
        <v>1736.0709999999999</v>
      </c>
      <c r="GF17" s="30">
        <v>1660.0239999999999</v>
      </c>
      <c r="GG17" s="31">
        <v>1812.1179999999999</v>
      </c>
      <c r="GH17" s="30"/>
      <c r="GI17" s="73">
        <f>DW17/C17</f>
        <v>0.40846622570936331</v>
      </c>
      <c r="GJ17" s="63"/>
    </row>
    <row r="18" spans="1:192" x14ac:dyDescent="0.2">
      <c r="A18" s="1"/>
      <c r="B18" s="74" t="s">
        <v>176</v>
      </c>
      <c r="C18" s="29">
        <v>2199.547</v>
      </c>
      <c r="D18" s="30">
        <v>2119.3809999999999</v>
      </c>
      <c r="E18" s="30">
        <v>1717.627</v>
      </c>
      <c r="F18" s="30">
        <v>585.64800000000002</v>
      </c>
      <c r="G18" s="30">
        <v>1524.818</v>
      </c>
      <c r="H18" s="30">
        <f t="shared" si="0"/>
        <v>2785.1950000000002</v>
      </c>
      <c r="I18" s="31">
        <f t="shared" si="1"/>
        <v>2303.2750000000001</v>
      </c>
      <c r="J18" s="30"/>
      <c r="K18" s="32">
        <v>17.597000000000001</v>
      </c>
      <c r="L18" s="33">
        <v>4.22</v>
      </c>
      <c r="M18" s="33">
        <v>0</v>
      </c>
      <c r="N18" s="34">
        <f t="shared" si="2"/>
        <v>21.817</v>
      </c>
      <c r="O18" s="33">
        <v>14.984999999999999</v>
      </c>
      <c r="P18" s="34">
        <f t="shared" si="3"/>
        <v>6.8320000000000007</v>
      </c>
      <c r="Q18" s="33">
        <v>3.6</v>
      </c>
      <c r="R18" s="34">
        <f t="shared" si="4"/>
        <v>3.2320000000000007</v>
      </c>
      <c r="S18" s="33">
        <v>3.2650000000000001</v>
      </c>
      <c r="T18" s="33">
        <v>0.1120000000000001</v>
      </c>
      <c r="U18" s="33">
        <v>0</v>
      </c>
      <c r="V18" s="34">
        <f t="shared" si="5"/>
        <v>6.6090000000000009</v>
      </c>
      <c r="W18" s="33">
        <v>1.0780000000000001</v>
      </c>
      <c r="X18" s="35">
        <f t="shared" si="6"/>
        <v>5.5310000000000006</v>
      </c>
      <c r="Y18" s="33"/>
      <c r="Z18" s="36">
        <f t="shared" si="7"/>
        <v>1.6605791974166045E-2</v>
      </c>
      <c r="AA18" s="37">
        <f t="shared" si="8"/>
        <v>3.9822948304245442E-3</v>
      </c>
      <c r="AB18" s="6">
        <f t="shared" si="9"/>
        <v>0.59478447249345079</v>
      </c>
      <c r="AC18" s="6">
        <f t="shared" si="10"/>
        <v>0.59744039550275096</v>
      </c>
      <c r="AD18" s="6">
        <f t="shared" si="11"/>
        <v>0.68684970435898607</v>
      </c>
      <c r="AE18" s="37">
        <f t="shared" si="12"/>
        <v>1.4140921335050188E-2</v>
      </c>
      <c r="AF18" s="37">
        <f t="shared" si="13"/>
        <v>5.2194485087862924E-3</v>
      </c>
      <c r="AG18" s="37">
        <f>X18/DU18*2</f>
        <v>1.0074906042985478E-2</v>
      </c>
      <c r="AH18" s="37">
        <f>(P18+S18+T18)/DU18*2</f>
        <v>1.8596043354337143E-2</v>
      </c>
      <c r="AI18" s="37">
        <f>R18/DU18*2</f>
        <v>5.8871987580779361E-3</v>
      </c>
      <c r="AJ18" s="38">
        <f>X18/FK18*2</f>
        <v>4.4751453855878642E-2</v>
      </c>
      <c r="AK18" s="33"/>
      <c r="AL18" s="44">
        <f t="shared" si="14"/>
        <v>-1.5031768969630223E-2</v>
      </c>
      <c r="AM18" s="6">
        <f t="shared" si="15"/>
        <v>3.5719746024893848E-2</v>
      </c>
      <c r="AN18" s="38">
        <f t="shared" si="16"/>
        <v>6.6383103118616268E-2</v>
      </c>
      <c r="AO18" s="33"/>
      <c r="AP18" s="44">
        <f t="shared" si="17"/>
        <v>0.88774687403027552</v>
      </c>
      <c r="AQ18" s="6">
        <f t="shared" si="18"/>
        <v>0.78992239187002911</v>
      </c>
      <c r="AR18" s="6">
        <f t="shared" si="19"/>
        <v>2.4795105537640257E-2</v>
      </c>
      <c r="AS18" s="6">
        <f t="shared" si="20"/>
        <v>0.1595705843066777</v>
      </c>
      <c r="AT18" s="65">
        <v>5.0845000000000002</v>
      </c>
      <c r="AU18" s="66">
        <v>1.37</v>
      </c>
      <c r="AV18" s="33"/>
      <c r="AW18" s="44">
        <f>FM18/C18</f>
        <v>0.11758193846278348</v>
      </c>
      <c r="AX18" s="6">
        <v>9.9299999999999999E-2</v>
      </c>
      <c r="AY18" s="6">
        <f t="shared" si="21"/>
        <v>0.20773339937029045</v>
      </c>
      <c r="AZ18" s="6">
        <f t="shared" si="22"/>
        <v>0.20773339937029045</v>
      </c>
      <c r="BA18" s="38">
        <f t="shared" si="23"/>
        <v>0.22635284216484539</v>
      </c>
      <c r="BB18" s="6"/>
      <c r="BC18" s="44">
        <v>0.19640000000000002</v>
      </c>
      <c r="BD18" s="6">
        <v>0.1993</v>
      </c>
      <c r="BE18" s="38">
        <v>0.21850000000000003</v>
      </c>
      <c r="BF18" s="6"/>
      <c r="BG18" s="44"/>
      <c r="BH18" s="38"/>
      <c r="BI18" s="6"/>
      <c r="BJ18" s="44"/>
      <c r="BK18" s="38"/>
      <c r="BL18" s="6"/>
      <c r="BM18" s="44"/>
      <c r="BN18" s="38"/>
      <c r="BO18" s="6"/>
      <c r="BP18" s="44"/>
      <c r="BQ18" s="38"/>
      <c r="BR18" s="33"/>
      <c r="BS18" s="36">
        <f>Q18/FO18*2</f>
        <v>4.1600858826618889E-3</v>
      </c>
      <c r="BT18" s="6">
        <f t="shared" si="24"/>
        <v>0.35263003232441958</v>
      </c>
      <c r="BU18" s="37">
        <f>EW18/E18</f>
        <v>1.8540695971826247E-2</v>
      </c>
      <c r="BV18" s="6">
        <f t="shared" si="25"/>
        <v>0.11742668667657329</v>
      </c>
      <c r="BW18" s="6">
        <f t="shared" si="26"/>
        <v>0.77891067152530791</v>
      </c>
      <c r="BX18" s="38">
        <f t="shared" si="27"/>
        <v>0.83512650465098603</v>
      </c>
      <c r="BY18" s="33"/>
      <c r="BZ18" s="32">
        <v>2.161</v>
      </c>
      <c r="CA18" s="67">
        <v>180.821</v>
      </c>
      <c r="CB18" s="34">
        <f t="shared" si="28"/>
        <v>182.982</v>
      </c>
      <c r="CC18" s="30">
        <v>1717.627</v>
      </c>
      <c r="CD18" s="33">
        <v>6.4909999999999997</v>
      </c>
      <c r="CE18" s="33">
        <v>6.0809999999999995</v>
      </c>
      <c r="CF18" s="34">
        <f t="shared" si="29"/>
        <v>1705.0550000000001</v>
      </c>
      <c r="CG18" s="33">
        <v>168.001</v>
      </c>
      <c r="CH18" s="33">
        <v>127.35599999999999</v>
      </c>
      <c r="CI18" s="34">
        <f t="shared" si="30"/>
        <v>295.35699999999997</v>
      </c>
      <c r="CJ18" s="33">
        <v>0</v>
      </c>
      <c r="CK18" s="33">
        <v>0</v>
      </c>
      <c r="CL18" s="33">
        <v>11.1</v>
      </c>
      <c r="CM18" s="33">
        <v>5.0530000000000204</v>
      </c>
      <c r="CN18" s="34">
        <f t="shared" si="31"/>
        <v>2199.547</v>
      </c>
      <c r="CO18" s="33">
        <v>135.23699999999999</v>
      </c>
      <c r="CP18" s="30">
        <v>1524.818</v>
      </c>
      <c r="CQ18" s="34">
        <f t="shared" si="32"/>
        <v>1660.0550000000001</v>
      </c>
      <c r="CR18" s="33">
        <v>250.262</v>
      </c>
      <c r="CS18" s="33">
        <v>10.58099999999996</v>
      </c>
      <c r="CT18" s="34">
        <f t="shared" si="33"/>
        <v>260.84299999999996</v>
      </c>
      <c r="CU18" s="33">
        <v>20.021999999999998</v>
      </c>
      <c r="CV18" s="33">
        <v>258.62700000000001</v>
      </c>
      <c r="CW18" s="67">
        <f t="shared" si="34"/>
        <v>2199.547</v>
      </c>
      <c r="CX18" s="33"/>
      <c r="CY18" s="68">
        <v>350.983</v>
      </c>
      <c r="CZ18" s="33"/>
      <c r="DA18" s="29">
        <v>75</v>
      </c>
      <c r="DB18" s="30">
        <v>110</v>
      </c>
      <c r="DC18" s="30">
        <v>75</v>
      </c>
      <c r="DD18" s="30">
        <v>70</v>
      </c>
      <c r="DE18" s="30">
        <v>25</v>
      </c>
      <c r="DF18" s="31">
        <v>0</v>
      </c>
      <c r="DG18" s="31">
        <f t="shared" si="35"/>
        <v>355</v>
      </c>
      <c r="DH18" s="38">
        <f t="shared" si="36"/>
        <v>0.16139686944629963</v>
      </c>
      <c r="DI18" s="33"/>
      <c r="DJ18" s="61" t="str">
        <f>VLOOKUP($B18,'[1]Tlf + Fylke'!$A$3:$O$97,11,FALSE)</f>
        <v>RSM Norge AS</v>
      </c>
      <c r="DK18" s="55">
        <v>15.6</v>
      </c>
      <c r="DL18" s="69">
        <v>1</v>
      </c>
      <c r="DM18" s="61"/>
      <c r="DN18" s="55"/>
      <c r="DO18" s="71" t="s">
        <v>232</v>
      </c>
      <c r="DP18" s="55"/>
      <c r="DQ18" s="29">
        <v>223.136</v>
      </c>
      <c r="DR18" s="30">
        <v>223.136</v>
      </c>
      <c r="DS18" s="31">
        <v>243.136</v>
      </c>
      <c r="DT18" s="30"/>
      <c r="DU18" s="61">
        <f t="shared" si="37"/>
        <v>1097.9755</v>
      </c>
      <c r="DV18" s="30">
        <v>1121.8050000000001</v>
      </c>
      <c r="DW18" s="31">
        <v>1074.146</v>
      </c>
      <c r="DX18" s="30"/>
      <c r="DY18" s="29">
        <v>33.19</v>
      </c>
      <c r="DZ18" s="30">
        <v>22.215</v>
      </c>
      <c r="EA18" s="30">
        <v>52.100999999999999</v>
      </c>
      <c r="EB18" s="30">
        <v>60.716000000000001</v>
      </c>
      <c r="EC18" s="30">
        <v>157.70099999999999</v>
      </c>
      <c r="ED18" s="30">
        <v>19.388999999999999</v>
      </c>
      <c r="EE18" s="30">
        <v>16.638999999999999</v>
      </c>
      <c r="EF18" s="59">
        <v>4.9000000000205546E-2</v>
      </c>
      <c r="EG18" s="30">
        <v>1413.7360000000001</v>
      </c>
      <c r="EH18" s="72">
        <v>1775.7360000000003</v>
      </c>
      <c r="EI18" s="55"/>
      <c r="EJ18" s="44">
        <f t="shared" si="38"/>
        <v>1.8690841431383939E-2</v>
      </c>
      <c r="EK18" s="6">
        <f t="shared" si="39"/>
        <v>1.2510305585965479E-2</v>
      </c>
      <c r="EL18" s="6">
        <f t="shared" si="40"/>
        <v>2.9340510075822075E-2</v>
      </c>
      <c r="EM18" s="6">
        <f t="shared" si="41"/>
        <v>3.4192019534435292E-2</v>
      </c>
      <c r="EN18" s="6">
        <f t="shared" si="42"/>
        <v>8.8808809417616111E-2</v>
      </c>
      <c r="EO18" s="6">
        <f t="shared" si="43"/>
        <v>1.0918852802443604E-2</v>
      </c>
      <c r="EP18" s="6">
        <f t="shared" si="44"/>
        <v>9.3701991737510509E-3</v>
      </c>
      <c r="EQ18" s="6">
        <f t="shared" si="45"/>
        <v>2.7594191929546699E-5</v>
      </c>
      <c r="ER18" s="6">
        <f t="shared" si="46"/>
        <v>0.79614086778665283</v>
      </c>
      <c r="ES18" s="71">
        <f t="shared" si="47"/>
        <v>0.99999999999999989</v>
      </c>
      <c r="ET18" s="55"/>
      <c r="EU18" s="32">
        <v>1.9560000000000002</v>
      </c>
      <c r="EV18" s="33">
        <v>29.89</v>
      </c>
      <c r="EW18" s="67">
        <f t="shared" si="48"/>
        <v>31.846</v>
      </c>
      <c r="EY18" s="32">
        <f t="shared" si="49"/>
        <v>6.4909999999999997</v>
      </c>
      <c r="EZ18" s="33">
        <f t="shared" si="50"/>
        <v>6.0809999999999995</v>
      </c>
      <c r="FA18" s="67">
        <f t="shared" si="51"/>
        <v>12.571999999999999</v>
      </c>
      <c r="FC18" s="29">
        <v>1337.8779999999999</v>
      </c>
      <c r="FD18" s="30">
        <v>379.74899999999997</v>
      </c>
      <c r="FE18" s="31">
        <f t="shared" si="52"/>
        <v>1717.627</v>
      </c>
      <c r="FG18" s="44">
        <f t="shared" si="62"/>
        <v>0.77891067152530791</v>
      </c>
      <c r="FH18" s="6">
        <f t="shared" si="63"/>
        <v>0.22108932847469209</v>
      </c>
      <c r="FI18" s="38">
        <f t="shared" si="53"/>
        <v>1</v>
      </c>
      <c r="FJ18" s="55"/>
      <c r="FK18" s="61">
        <f t="shared" si="54"/>
        <v>247.1875</v>
      </c>
      <c r="FL18" s="30">
        <v>235.74799999999999</v>
      </c>
      <c r="FM18" s="31">
        <v>258.62700000000001</v>
      </c>
      <c r="FO18" s="61">
        <f t="shared" si="55"/>
        <v>1730.7334999999998</v>
      </c>
      <c r="FP18" s="30">
        <v>1743.84</v>
      </c>
      <c r="FQ18" s="31">
        <v>1717.627</v>
      </c>
      <c r="FS18" s="61">
        <f t="shared" si="56"/>
        <v>532.82400000000007</v>
      </c>
      <c r="FT18" s="30">
        <v>480</v>
      </c>
      <c r="FU18" s="31">
        <v>585.64800000000002</v>
      </c>
      <c r="FW18" s="61">
        <f t="shared" si="57"/>
        <v>2263.5574999999999</v>
      </c>
      <c r="FX18" s="55">
        <f t="shared" si="58"/>
        <v>2223.84</v>
      </c>
      <c r="FY18" s="69">
        <f t="shared" si="59"/>
        <v>2303.2750000000001</v>
      </c>
      <c r="GA18" s="61">
        <f t="shared" si="60"/>
        <v>1477.3575000000001</v>
      </c>
      <c r="GB18" s="30">
        <v>1429.8969999999999</v>
      </c>
      <c r="GC18" s="31">
        <v>1524.818</v>
      </c>
      <c r="GD18" s="30"/>
      <c r="GE18" s="61">
        <f t="shared" si="61"/>
        <v>2119.3809999999999</v>
      </c>
      <c r="GF18" s="30">
        <v>2039.2149999999999</v>
      </c>
      <c r="GG18" s="31">
        <v>2199.547</v>
      </c>
      <c r="GH18" s="30"/>
      <c r="GI18" s="73">
        <f>DW18/C18</f>
        <v>0.48834873726271816</v>
      </c>
      <c r="GJ18" s="63"/>
    </row>
    <row r="19" spans="1:192" x14ac:dyDescent="0.2">
      <c r="A19" s="1"/>
      <c r="B19" s="74" t="s">
        <v>177</v>
      </c>
      <c r="C19" s="29">
        <v>4520.4170000000004</v>
      </c>
      <c r="D19" s="30">
        <v>4452.7669999999998</v>
      </c>
      <c r="E19" s="30">
        <v>2572.3969999999999</v>
      </c>
      <c r="F19" s="30">
        <v>238.93600000000001</v>
      </c>
      <c r="G19" s="30">
        <v>3591.3960000000002</v>
      </c>
      <c r="H19" s="30">
        <f t="shared" si="0"/>
        <v>4759.3530000000001</v>
      </c>
      <c r="I19" s="31">
        <f t="shared" si="1"/>
        <v>2811.3330000000001</v>
      </c>
      <c r="J19" s="30"/>
      <c r="K19" s="32">
        <v>34.735999999999997</v>
      </c>
      <c r="L19" s="33">
        <v>1.78</v>
      </c>
      <c r="M19" s="33">
        <v>7.5999999999999998E-2</v>
      </c>
      <c r="N19" s="34">
        <f t="shared" si="2"/>
        <v>36.591999999999999</v>
      </c>
      <c r="O19" s="33">
        <v>20.161000000000001</v>
      </c>
      <c r="P19" s="34">
        <f t="shared" si="3"/>
        <v>16.430999999999997</v>
      </c>
      <c r="Q19" s="33">
        <v>10.086</v>
      </c>
      <c r="R19" s="34">
        <f t="shared" si="4"/>
        <v>6.3449999999999971</v>
      </c>
      <c r="S19" s="33">
        <v>3.5579999999999998</v>
      </c>
      <c r="T19" s="33">
        <v>-0.11699999999999999</v>
      </c>
      <c r="U19" s="33">
        <v>0</v>
      </c>
      <c r="V19" s="34">
        <f t="shared" si="5"/>
        <v>9.7859999999999978</v>
      </c>
      <c r="W19" s="33">
        <v>1.3089999999999999</v>
      </c>
      <c r="X19" s="35">
        <f t="shared" si="6"/>
        <v>8.4769999999999985</v>
      </c>
      <c r="Y19" s="33"/>
      <c r="Z19" s="36">
        <f t="shared" si="7"/>
        <v>1.5601984114596609E-2</v>
      </c>
      <c r="AA19" s="37">
        <f t="shared" si="8"/>
        <v>7.9950287091150297E-4</v>
      </c>
      <c r="AB19" s="6">
        <f t="shared" si="9"/>
        <v>0.50360952214423105</v>
      </c>
      <c r="AC19" s="6">
        <f t="shared" si="10"/>
        <v>0.50214196762141972</v>
      </c>
      <c r="AD19" s="6">
        <f t="shared" si="11"/>
        <v>0.55096742457367731</v>
      </c>
      <c r="AE19" s="37">
        <f t="shared" si="12"/>
        <v>9.0554929103633768E-3</v>
      </c>
      <c r="AF19" s="37">
        <f t="shared" si="13"/>
        <v>3.8075201329869713E-3</v>
      </c>
      <c r="AG19" s="37">
        <f>X19/DU19*2</f>
        <v>9.7810344046760193E-3</v>
      </c>
      <c r="AH19" s="37">
        <f>(P19+S19+T19)/DU19*2</f>
        <v>2.2928950771466537E-2</v>
      </c>
      <c r="AI19" s="37">
        <f>R19/DU19*2</f>
        <v>7.3210644446937969E-3</v>
      </c>
      <c r="AJ19" s="38">
        <f>X19/FK19*2</f>
        <v>5.1949643715652749E-2</v>
      </c>
      <c r="AK19" s="33"/>
      <c r="AL19" s="44">
        <f t="shared" si="14"/>
        <v>5.3130676540221695E-2</v>
      </c>
      <c r="AM19" s="6">
        <f t="shared" si="15"/>
        <v>2.2816548965134832E-2</v>
      </c>
      <c r="AN19" s="38">
        <f t="shared" si="16"/>
        <v>3.8013523035810091E-2</v>
      </c>
      <c r="AO19" s="33"/>
      <c r="AP19" s="44">
        <f t="shared" si="17"/>
        <v>1.3961282026063631</v>
      </c>
      <c r="AQ19" s="6">
        <f t="shared" si="18"/>
        <v>0.86499893542920503</v>
      </c>
      <c r="AR19" s="6">
        <f t="shared" si="19"/>
        <v>-0.30039418929713774</v>
      </c>
      <c r="AS19" s="6">
        <f t="shared" si="20"/>
        <v>0.4243898295223647</v>
      </c>
      <c r="AT19" s="65">
        <v>3.282</v>
      </c>
      <c r="AU19" s="66">
        <v>1.68</v>
      </c>
      <c r="AV19" s="33"/>
      <c r="AW19" s="44">
        <f>FM19/C19</f>
        <v>7.5760930905268253E-2</v>
      </c>
      <c r="AX19" s="6">
        <v>7.85E-2</v>
      </c>
      <c r="AY19" s="6">
        <f t="shared" si="21"/>
        <v>0.17896411420699579</v>
      </c>
      <c r="AZ19" s="6">
        <f t="shared" si="22"/>
        <v>0.2009</v>
      </c>
      <c r="BA19" s="38">
        <f t="shared" si="23"/>
        <v>0.21460000000000001</v>
      </c>
      <c r="BB19" s="6"/>
      <c r="BC19" s="44">
        <v>0.1726</v>
      </c>
      <c r="BD19" s="6">
        <v>0.19440000000000002</v>
      </c>
      <c r="BE19" s="38">
        <v>0.2089</v>
      </c>
      <c r="BF19" s="6"/>
      <c r="BG19" s="44"/>
      <c r="BH19" s="38">
        <v>3.1E-2</v>
      </c>
      <c r="BI19" s="6"/>
      <c r="BJ19" s="44"/>
      <c r="BK19" s="38">
        <f>BC19-(4.5%+2.5%+3%+1%+BH19)</f>
        <v>3.1599999999999989E-2</v>
      </c>
      <c r="BL19" s="6"/>
      <c r="BM19" s="44"/>
      <c r="BN19" s="38">
        <f>BD19-(6%+2.5%+3%+1%+BH19)</f>
        <v>3.8400000000000045E-2</v>
      </c>
      <c r="BO19" s="6"/>
      <c r="BP19" s="44"/>
      <c r="BQ19" s="38">
        <f>BE19-(8%+2.5%+3%+1%+BH19)</f>
        <v>3.2899999999999985E-2</v>
      </c>
      <c r="BR19" s="33"/>
      <c r="BS19" s="36">
        <f>Q19/FO19*2</f>
        <v>8.044640336142498E-3</v>
      </c>
      <c r="BT19" s="6">
        <f t="shared" si="24"/>
        <v>0.50754830917874405</v>
      </c>
      <c r="BU19" s="37">
        <f>EW19/E19</f>
        <v>2.2340253079132032E-2</v>
      </c>
      <c r="BV19" s="6">
        <f t="shared" si="25"/>
        <v>0.15751648676947028</v>
      </c>
      <c r="BW19" s="6">
        <f t="shared" si="26"/>
        <v>0.78076750983615673</v>
      </c>
      <c r="BX19" s="38">
        <f t="shared" si="27"/>
        <v>0.79940014221011879</v>
      </c>
      <c r="BY19" s="33"/>
      <c r="BZ19" s="32">
        <v>420.709</v>
      </c>
      <c r="CA19" s="67">
        <v>999.20600000000002</v>
      </c>
      <c r="CB19" s="34">
        <f t="shared" si="28"/>
        <v>1419.915</v>
      </c>
      <c r="CC19" s="30">
        <v>2572.3969999999999</v>
      </c>
      <c r="CD19" s="33">
        <v>7.4710000000000001</v>
      </c>
      <c r="CE19" s="33">
        <v>14.895999999999999</v>
      </c>
      <c r="CF19" s="34">
        <f t="shared" si="29"/>
        <v>2550.0299999999997</v>
      </c>
      <c r="CG19" s="33">
        <v>498.50400000000002</v>
      </c>
      <c r="CH19" s="33">
        <v>42.694000000000003</v>
      </c>
      <c r="CI19" s="34">
        <f t="shared" si="30"/>
        <v>541.19799999999998</v>
      </c>
      <c r="CJ19" s="33">
        <v>0</v>
      </c>
      <c r="CK19" s="33">
        <v>6.4000000000000001E-2</v>
      </c>
      <c r="CL19" s="33">
        <v>3.33</v>
      </c>
      <c r="CM19" s="33">
        <v>5.8800000000006829</v>
      </c>
      <c r="CN19" s="34">
        <f t="shared" si="31"/>
        <v>4520.4170000000013</v>
      </c>
      <c r="CO19" s="33">
        <v>75.108999999999995</v>
      </c>
      <c r="CP19" s="30">
        <v>3591.3960000000002</v>
      </c>
      <c r="CQ19" s="34">
        <f t="shared" si="32"/>
        <v>3666.5050000000001</v>
      </c>
      <c r="CR19" s="33">
        <v>420.36700000000002</v>
      </c>
      <c r="CS19" s="33">
        <v>26.038000000000238</v>
      </c>
      <c r="CT19" s="34">
        <f t="shared" si="33"/>
        <v>446.40500000000026</v>
      </c>
      <c r="CU19" s="33">
        <v>65.036000000000001</v>
      </c>
      <c r="CV19" s="33">
        <v>342.471</v>
      </c>
      <c r="CW19" s="67">
        <f t="shared" si="34"/>
        <v>4520.4170000000013</v>
      </c>
      <c r="CX19" s="33"/>
      <c r="CY19" s="68">
        <v>1918.4189999999999</v>
      </c>
      <c r="CZ19" s="33"/>
      <c r="DA19" s="29">
        <v>115</v>
      </c>
      <c r="DB19" s="30">
        <v>145</v>
      </c>
      <c r="DC19" s="30">
        <v>130</v>
      </c>
      <c r="DD19" s="30">
        <v>110</v>
      </c>
      <c r="DE19" s="30">
        <v>50</v>
      </c>
      <c r="DF19" s="31">
        <v>0</v>
      </c>
      <c r="DG19" s="31">
        <f t="shared" si="35"/>
        <v>550</v>
      </c>
      <c r="DH19" s="38">
        <f t="shared" si="36"/>
        <v>0.12167019104653397</v>
      </c>
      <c r="DI19" s="33"/>
      <c r="DJ19" s="61" t="str">
        <f>VLOOKUP($B19,'[1]Tlf + Fylke'!$A$3:$O$97,11,FALSE)</f>
        <v xml:space="preserve">Pricewaterhousecoopers </v>
      </c>
      <c r="DK19" s="55">
        <v>15.8</v>
      </c>
      <c r="DL19" s="69">
        <v>1</v>
      </c>
      <c r="DM19" s="70" t="s">
        <v>160</v>
      </c>
      <c r="DN19" s="55"/>
      <c r="DO19" s="71" t="s">
        <v>232</v>
      </c>
      <c r="DP19" s="55"/>
      <c r="DQ19" s="29">
        <v>326.34034639999999</v>
      </c>
      <c r="DR19" s="30">
        <v>366.34034639999999</v>
      </c>
      <c r="DS19" s="31">
        <v>391.32224160000004</v>
      </c>
      <c r="DT19" s="30"/>
      <c r="DU19" s="61">
        <f t="shared" si="37"/>
        <v>1733.3544999999999</v>
      </c>
      <c r="DV19" s="30">
        <v>1643.213</v>
      </c>
      <c r="DW19" s="31">
        <v>1823.4960000000001</v>
      </c>
      <c r="DX19" s="30"/>
      <c r="DY19" s="29">
        <v>0</v>
      </c>
      <c r="DZ19" s="30">
        <v>4.1689999999999996</v>
      </c>
      <c r="EA19" s="30">
        <v>166.44</v>
      </c>
      <c r="EB19" s="30">
        <v>17.231999999999999</v>
      </c>
      <c r="EC19" s="30">
        <v>390.42899999999997</v>
      </c>
      <c r="ED19" s="30">
        <v>84.426000000000002</v>
      </c>
      <c r="EE19" s="30">
        <v>1.804</v>
      </c>
      <c r="EF19" s="59">
        <v>0</v>
      </c>
      <c r="EG19" s="30">
        <v>1925.259</v>
      </c>
      <c r="EH19" s="72">
        <v>2589.759</v>
      </c>
      <c r="EI19" s="55"/>
      <c r="EJ19" s="44">
        <f t="shared" si="38"/>
        <v>0</v>
      </c>
      <c r="EK19" s="6">
        <f t="shared" si="39"/>
        <v>1.6098023020674895E-3</v>
      </c>
      <c r="EL19" s="6">
        <f t="shared" si="40"/>
        <v>6.4268528461528654E-2</v>
      </c>
      <c r="EM19" s="6">
        <f t="shared" si="41"/>
        <v>6.6539010000544446E-3</v>
      </c>
      <c r="EN19" s="6">
        <f t="shared" si="42"/>
        <v>0.15075881578170014</v>
      </c>
      <c r="EO19" s="6">
        <f t="shared" si="43"/>
        <v>3.2599944628052262E-2</v>
      </c>
      <c r="EP19" s="6">
        <f t="shared" si="44"/>
        <v>6.9658991435110368E-4</v>
      </c>
      <c r="EQ19" s="6">
        <f t="shared" si="45"/>
        <v>0</v>
      </c>
      <c r="ER19" s="6">
        <f t="shared" si="46"/>
        <v>0.74341241791224588</v>
      </c>
      <c r="ES19" s="71">
        <f t="shared" si="47"/>
        <v>1</v>
      </c>
      <c r="ET19" s="55"/>
      <c r="EU19" s="32">
        <v>57.468000000000004</v>
      </c>
      <c r="EV19" s="33">
        <v>0</v>
      </c>
      <c r="EW19" s="67">
        <f t="shared" si="48"/>
        <v>57.468000000000004</v>
      </c>
      <c r="EY19" s="32">
        <f t="shared" si="49"/>
        <v>7.4710000000000001</v>
      </c>
      <c r="EZ19" s="33">
        <f t="shared" si="50"/>
        <v>14.895999999999999</v>
      </c>
      <c r="FA19" s="67">
        <f t="shared" si="51"/>
        <v>22.366999999999997</v>
      </c>
      <c r="FC19" s="29">
        <v>2008.444</v>
      </c>
      <c r="FD19" s="30">
        <v>563.95299999999997</v>
      </c>
      <c r="FE19" s="31">
        <f t="shared" si="52"/>
        <v>2572.3969999999999</v>
      </c>
      <c r="FG19" s="44">
        <f t="shared" si="62"/>
        <v>0.78076750983615673</v>
      </c>
      <c r="FH19" s="6">
        <f t="shared" si="63"/>
        <v>0.2192324901638433</v>
      </c>
      <c r="FI19" s="38">
        <f t="shared" si="53"/>
        <v>1</v>
      </c>
      <c r="FJ19" s="55"/>
      <c r="FK19" s="61">
        <f t="shared" si="54"/>
        <v>326.35450000000003</v>
      </c>
      <c r="FL19" s="30">
        <v>310.238</v>
      </c>
      <c r="FM19" s="31">
        <v>342.471</v>
      </c>
      <c r="FO19" s="61">
        <f t="shared" si="55"/>
        <v>2507.5079999999998</v>
      </c>
      <c r="FP19" s="30">
        <v>2442.6190000000001</v>
      </c>
      <c r="FQ19" s="31">
        <v>2572.3969999999999</v>
      </c>
      <c r="FS19" s="61">
        <f t="shared" si="56"/>
        <v>272.46800000000002</v>
      </c>
      <c r="FT19" s="30">
        <v>306</v>
      </c>
      <c r="FU19" s="31">
        <v>238.93600000000001</v>
      </c>
      <c r="FW19" s="61">
        <f t="shared" si="57"/>
        <v>2779.9760000000001</v>
      </c>
      <c r="FX19" s="55">
        <f t="shared" si="58"/>
        <v>2748.6190000000001</v>
      </c>
      <c r="FY19" s="69">
        <f t="shared" si="59"/>
        <v>2811.3330000000001</v>
      </c>
      <c r="GA19" s="61">
        <f t="shared" si="60"/>
        <v>3525.6350000000002</v>
      </c>
      <c r="GB19" s="30">
        <v>3459.8739999999998</v>
      </c>
      <c r="GC19" s="31">
        <v>3591.3960000000002</v>
      </c>
      <c r="GD19" s="30"/>
      <c r="GE19" s="61">
        <f t="shared" si="61"/>
        <v>4452.7669999999998</v>
      </c>
      <c r="GF19" s="30">
        <v>4385.1170000000002</v>
      </c>
      <c r="GG19" s="31">
        <v>4520.4170000000004</v>
      </c>
      <c r="GH19" s="30"/>
      <c r="GI19" s="73">
        <f>DW19/C19</f>
        <v>0.40339110307743731</v>
      </c>
      <c r="GJ19" s="63"/>
    </row>
    <row r="20" spans="1:192" x14ac:dyDescent="0.2">
      <c r="A20" s="1"/>
      <c r="B20" s="74" t="s">
        <v>178</v>
      </c>
      <c r="C20" s="29">
        <v>717.94799999999998</v>
      </c>
      <c r="D20" s="30">
        <v>694.13400000000001</v>
      </c>
      <c r="E20" s="30">
        <v>594.85199999999998</v>
      </c>
      <c r="F20" s="30">
        <v>177.512</v>
      </c>
      <c r="G20" s="30">
        <v>561.98400000000004</v>
      </c>
      <c r="H20" s="30">
        <f t="shared" si="0"/>
        <v>895.46</v>
      </c>
      <c r="I20" s="31">
        <f t="shared" si="1"/>
        <v>772.36400000000003</v>
      </c>
      <c r="J20" s="30"/>
      <c r="K20" s="32">
        <v>9.4540000000000006</v>
      </c>
      <c r="L20" s="33">
        <v>2.798</v>
      </c>
      <c r="M20" s="33">
        <v>0.21199999999999999</v>
      </c>
      <c r="N20" s="34">
        <f t="shared" si="2"/>
        <v>12.464</v>
      </c>
      <c r="O20" s="33">
        <v>8.3129999999999988</v>
      </c>
      <c r="P20" s="34">
        <f t="shared" si="3"/>
        <v>4.1510000000000016</v>
      </c>
      <c r="Q20" s="33">
        <v>0.26400000000000001</v>
      </c>
      <c r="R20" s="34">
        <f t="shared" si="4"/>
        <v>3.8870000000000013</v>
      </c>
      <c r="S20" s="33">
        <v>8.1000000000000003E-2</v>
      </c>
      <c r="T20" s="33">
        <v>0.48899999999999999</v>
      </c>
      <c r="U20" s="33">
        <v>0</v>
      </c>
      <c r="V20" s="34">
        <f t="shared" si="5"/>
        <v>4.4570000000000016</v>
      </c>
      <c r="W20" s="33">
        <v>1.335</v>
      </c>
      <c r="X20" s="35">
        <f t="shared" si="6"/>
        <v>3.1220000000000017</v>
      </c>
      <c r="Y20" s="33"/>
      <c r="Z20" s="36">
        <f t="shared" si="7"/>
        <v>2.7239697234251601E-2</v>
      </c>
      <c r="AA20" s="37">
        <f t="shared" si="8"/>
        <v>8.0618439667268851E-3</v>
      </c>
      <c r="AB20" s="6">
        <f t="shared" si="9"/>
        <v>0.63779346324996156</v>
      </c>
      <c r="AC20" s="6">
        <f t="shared" si="10"/>
        <v>0.66265444400159412</v>
      </c>
      <c r="AD20" s="6">
        <f t="shared" si="11"/>
        <v>0.66696084724005122</v>
      </c>
      <c r="AE20" s="37">
        <f t="shared" si="12"/>
        <v>2.3952147568048816E-2</v>
      </c>
      <c r="AF20" s="37">
        <f t="shared" si="13"/>
        <v>8.9953812952542345E-3</v>
      </c>
      <c r="AG20" s="37">
        <f>X20/DU20*2</f>
        <v>1.8077198671134827E-2</v>
      </c>
      <c r="AH20" s="37">
        <f>(P20+S20+T20)/DU20*2</f>
        <v>2.7335827971309259E-2</v>
      </c>
      <c r="AI20" s="37">
        <f>R20/DU20*2</f>
        <v>2.250674927440777E-2</v>
      </c>
      <c r="AJ20" s="38">
        <f>X20/FK20*2</f>
        <v>7.3255002258422186E-2</v>
      </c>
      <c r="AK20" s="33"/>
      <c r="AL20" s="44">
        <f t="shared" si="14"/>
        <v>5.1177700299174247E-2</v>
      </c>
      <c r="AM20" s="6">
        <f t="shared" si="15"/>
        <v>0.23205469531385853</v>
      </c>
      <c r="AN20" s="38">
        <f t="shared" si="16"/>
        <v>7.2668692452167546E-2</v>
      </c>
      <c r="AO20" s="33"/>
      <c r="AP20" s="44">
        <f t="shared" si="17"/>
        <v>0.94474591999354474</v>
      </c>
      <c r="AQ20" s="6">
        <f t="shared" si="18"/>
        <v>0.89969262295081975</v>
      </c>
      <c r="AR20" s="6">
        <f t="shared" si="19"/>
        <v>-5.4123696980839839E-2</v>
      </c>
      <c r="AS20" s="6">
        <f t="shared" si="20"/>
        <v>0.14139464139464139</v>
      </c>
      <c r="AT20" s="65">
        <v>2.31</v>
      </c>
      <c r="AU20" s="66">
        <v>1.33</v>
      </c>
      <c r="AV20" s="33"/>
      <c r="AW20" s="44">
        <f>FM20/C20</f>
        <v>0.12365519508376653</v>
      </c>
      <c r="AX20" s="6">
        <v>0.1091</v>
      </c>
      <c r="AY20" s="6">
        <f t="shared" si="21"/>
        <v>0.21840000000000001</v>
      </c>
      <c r="AZ20" s="6">
        <f t="shared" si="22"/>
        <v>0.21840000000000001</v>
      </c>
      <c r="BA20" s="38">
        <f t="shared" si="23"/>
        <v>0.21840000000000001</v>
      </c>
      <c r="BB20" s="6"/>
      <c r="BC20" s="44">
        <v>0.20250000000000001</v>
      </c>
      <c r="BD20" s="6">
        <v>0.2046</v>
      </c>
      <c r="BE20" s="38">
        <v>0.2072</v>
      </c>
      <c r="BF20" s="6"/>
      <c r="BG20" s="44"/>
      <c r="BH20" s="38"/>
      <c r="BI20" s="6"/>
      <c r="BJ20" s="44"/>
      <c r="BK20" s="38"/>
      <c r="BL20" s="6"/>
      <c r="BM20" s="44"/>
      <c r="BN20" s="38"/>
      <c r="BO20" s="6"/>
      <c r="BP20" s="44"/>
      <c r="BQ20" s="38"/>
      <c r="BR20" s="33"/>
      <c r="BS20" s="36">
        <f>Q20/FO20*2</f>
        <v>9.0976210926966617E-4</v>
      </c>
      <c r="BT20" s="6">
        <f t="shared" si="24"/>
        <v>5.5920355856809975E-2</v>
      </c>
      <c r="BU20" s="37">
        <f>EW20/E20</f>
        <v>1.7992710791928077E-2</v>
      </c>
      <c r="BV20" s="6">
        <f t="shared" si="25"/>
        <v>0.11722249602979025</v>
      </c>
      <c r="BW20" s="6">
        <f t="shared" si="26"/>
        <v>0.79147081963244637</v>
      </c>
      <c r="BX20" s="38">
        <f t="shared" si="27"/>
        <v>0.83939696826884724</v>
      </c>
      <c r="BY20" s="33"/>
      <c r="BZ20" s="32">
        <v>1.9750000000000001</v>
      </c>
      <c r="CA20" s="67">
        <v>72.364000000000004</v>
      </c>
      <c r="CB20" s="34">
        <f t="shared" si="28"/>
        <v>74.338999999999999</v>
      </c>
      <c r="CC20" s="30">
        <v>594.85199999999998</v>
      </c>
      <c r="CD20" s="33">
        <v>0.5</v>
      </c>
      <c r="CE20" s="33">
        <v>2.0270000000000001</v>
      </c>
      <c r="CF20" s="34">
        <f t="shared" si="29"/>
        <v>592.32499999999993</v>
      </c>
      <c r="CG20" s="33">
        <v>27.175000000000001</v>
      </c>
      <c r="CH20" s="33">
        <v>17.440999999999999</v>
      </c>
      <c r="CI20" s="34">
        <f t="shared" si="30"/>
        <v>44.616</v>
      </c>
      <c r="CJ20" s="33">
        <v>0</v>
      </c>
      <c r="CK20" s="33">
        <v>0.7</v>
      </c>
      <c r="CL20" s="33">
        <v>3.29</v>
      </c>
      <c r="CM20" s="33">
        <v>2.6779999999999919</v>
      </c>
      <c r="CN20" s="34">
        <f t="shared" si="31"/>
        <v>717.94799999999998</v>
      </c>
      <c r="CO20" s="33">
        <v>62.655999999999999</v>
      </c>
      <c r="CP20" s="30">
        <v>561.98400000000004</v>
      </c>
      <c r="CQ20" s="34">
        <f t="shared" si="32"/>
        <v>624.64</v>
      </c>
      <c r="CR20" s="33">
        <v>0</v>
      </c>
      <c r="CS20" s="33">
        <v>4.5299999999999869</v>
      </c>
      <c r="CT20" s="34">
        <f t="shared" si="33"/>
        <v>4.5299999999999869</v>
      </c>
      <c r="CU20" s="33">
        <v>0</v>
      </c>
      <c r="CV20" s="33">
        <v>88.778000000000006</v>
      </c>
      <c r="CW20" s="67">
        <f t="shared" si="34"/>
        <v>717.94799999999998</v>
      </c>
      <c r="CX20" s="33"/>
      <c r="CY20" s="68">
        <v>101.514</v>
      </c>
      <c r="CZ20" s="33"/>
      <c r="DA20" s="29">
        <v>20</v>
      </c>
      <c r="DB20" s="30">
        <v>10</v>
      </c>
      <c r="DC20" s="30">
        <v>20</v>
      </c>
      <c r="DD20" s="30">
        <v>10</v>
      </c>
      <c r="DE20" s="30">
        <v>0</v>
      </c>
      <c r="DF20" s="31">
        <v>0</v>
      </c>
      <c r="DG20" s="31">
        <f t="shared" si="35"/>
        <v>60</v>
      </c>
      <c r="DH20" s="38">
        <f t="shared" si="36"/>
        <v>8.3571512142940715E-2</v>
      </c>
      <c r="DI20" s="33"/>
      <c r="DJ20" s="61" t="str">
        <f>VLOOKUP($B20,'[1]Tlf + Fylke'!$A$3:$O$97,11,FALSE)</f>
        <v xml:space="preserve">Ernst &amp; Young </v>
      </c>
      <c r="DK20" s="55">
        <v>9</v>
      </c>
      <c r="DL20" s="69">
        <v>2</v>
      </c>
      <c r="DM20" s="61"/>
      <c r="DN20" s="58" t="s">
        <v>163</v>
      </c>
      <c r="DO20" s="71">
        <v>0.26106039538117404</v>
      </c>
      <c r="DP20" s="55"/>
      <c r="DQ20" s="29">
        <v>79.139205599999997</v>
      </c>
      <c r="DR20" s="30">
        <v>79.139205599999997</v>
      </c>
      <c r="DS20" s="31">
        <v>79.139205599999997</v>
      </c>
      <c r="DT20" s="30"/>
      <c r="DU20" s="61">
        <f t="shared" si="37"/>
        <v>345.40750000000003</v>
      </c>
      <c r="DV20" s="30">
        <v>328.45600000000002</v>
      </c>
      <c r="DW20" s="31">
        <v>362.35899999999998</v>
      </c>
      <c r="DX20" s="30"/>
      <c r="DY20" s="29">
        <v>25.956</v>
      </c>
      <c r="DZ20" s="30">
        <v>5.734</v>
      </c>
      <c r="EA20" s="30">
        <v>14.427</v>
      </c>
      <c r="EB20" s="30">
        <v>15.871</v>
      </c>
      <c r="EC20" s="30">
        <v>36.225999999999999</v>
      </c>
      <c r="ED20" s="30">
        <v>4.4580000000000002</v>
      </c>
      <c r="EE20" s="30">
        <v>7.7560000000000002</v>
      </c>
      <c r="EF20" s="59">
        <v>0.46999999999985309</v>
      </c>
      <c r="EG20" s="30">
        <v>492.34300000000002</v>
      </c>
      <c r="EH20" s="72">
        <v>603.24099999999987</v>
      </c>
      <c r="EI20" s="55"/>
      <c r="EJ20" s="44">
        <f t="shared" si="38"/>
        <v>4.3027579358830059E-2</v>
      </c>
      <c r="EK20" s="6">
        <f t="shared" si="39"/>
        <v>9.5053220852030964E-3</v>
      </c>
      <c r="EL20" s="6">
        <f t="shared" si="40"/>
        <v>2.3915814740708943E-2</v>
      </c>
      <c r="EM20" s="6">
        <f t="shared" si="41"/>
        <v>2.6309551240714747E-2</v>
      </c>
      <c r="EN20" s="6">
        <f t="shared" si="42"/>
        <v>6.0052284244605403E-2</v>
      </c>
      <c r="EO20" s="6">
        <f t="shared" si="43"/>
        <v>7.3900812444777477E-3</v>
      </c>
      <c r="EP20" s="6">
        <f t="shared" si="44"/>
        <v>1.2857216270114269E-2</v>
      </c>
      <c r="EQ20" s="6">
        <f t="shared" si="45"/>
        <v>7.7912476108197746E-4</v>
      </c>
      <c r="ER20" s="6">
        <f t="shared" si="46"/>
        <v>0.81616302605426372</v>
      </c>
      <c r="ES20" s="71">
        <f t="shared" si="47"/>
        <v>1</v>
      </c>
      <c r="ET20" s="55"/>
      <c r="EU20" s="32">
        <v>4.0060000000000002</v>
      </c>
      <c r="EV20" s="33">
        <v>6.6969999999999992</v>
      </c>
      <c r="EW20" s="67">
        <f t="shared" si="48"/>
        <v>10.702999999999999</v>
      </c>
      <c r="EY20" s="32">
        <f t="shared" si="49"/>
        <v>0.5</v>
      </c>
      <c r="EZ20" s="33">
        <f t="shared" si="50"/>
        <v>2.0270000000000001</v>
      </c>
      <c r="FA20" s="67">
        <f t="shared" si="51"/>
        <v>2.5270000000000001</v>
      </c>
      <c r="FC20" s="29">
        <v>470.80799999999999</v>
      </c>
      <c r="FD20" s="30">
        <v>124.04400000000001</v>
      </c>
      <c r="FE20" s="31">
        <f t="shared" si="52"/>
        <v>594.85199999999998</v>
      </c>
      <c r="FG20" s="44">
        <f t="shared" si="62"/>
        <v>0.79147081963244637</v>
      </c>
      <c r="FH20" s="6">
        <f t="shared" si="63"/>
        <v>0.20852918036755363</v>
      </c>
      <c r="FI20" s="38">
        <f t="shared" si="53"/>
        <v>1</v>
      </c>
      <c r="FJ20" s="55"/>
      <c r="FK20" s="61">
        <f t="shared" si="54"/>
        <v>85.236500000000007</v>
      </c>
      <c r="FL20" s="30">
        <v>81.694999999999993</v>
      </c>
      <c r="FM20" s="31">
        <v>88.778000000000006</v>
      </c>
      <c r="FO20" s="61">
        <f t="shared" si="55"/>
        <v>580.37149999999997</v>
      </c>
      <c r="FP20" s="30">
        <v>565.89099999999996</v>
      </c>
      <c r="FQ20" s="31">
        <v>594.85199999999998</v>
      </c>
      <c r="FS20" s="61">
        <f t="shared" si="56"/>
        <v>119.256</v>
      </c>
      <c r="FT20" s="30">
        <v>61</v>
      </c>
      <c r="FU20" s="31">
        <v>177.512</v>
      </c>
      <c r="FW20" s="61">
        <f t="shared" si="57"/>
        <v>699.62750000000005</v>
      </c>
      <c r="FX20" s="55">
        <f t="shared" si="58"/>
        <v>626.89099999999996</v>
      </c>
      <c r="FY20" s="69">
        <f t="shared" si="59"/>
        <v>772.36400000000003</v>
      </c>
      <c r="GA20" s="61">
        <f t="shared" si="60"/>
        <v>542.94800000000009</v>
      </c>
      <c r="GB20" s="30">
        <v>523.91200000000003</v>
      </c>
      <c r="GC20" s="31">
        <v>561.98400000000004</v>
      </c>
      <c r="GD20" s="30"/>
      <c r="GE20" s="61">
        <f t="shared" si="61"/>
        <v>694.13400000000001</v>
      </c>
      <c r="GF20" s="30">
        <v>670.32</v>
      </c>
      <c r="GG20" s="31">
        <v>717.94799999999998</v>
      </c>
      <c r="GH20" s="30"/>
      <c r="GI20" s="73">
        <f>DW20/C20</f>
        <v>0.50471482614339758</v>
      </c>
      <c r="GJ20" s="63"/>
    </row>
    <row r="21" spans="1:192" x14ac:dyDescent="0.2">
      <c r="A21" s="1"/>
      <c r="B21" s="74" t="s">
        <v>179</v>
      </c>
      <c r="C21" s="29">
        <v>7080.2910000000002</v>
      </c>
      <c r="D21" s="30">
        <v>6822.1130000000003</v>
      </c>
      <c r="E21" s="30">
        <v>5901.8289999999997</v>
      </c>
      <c r="F21" s="30">
        <v>2166.7649999999999</v>
      </c>
      <c r="G21" s="30">
        <v>5059.8339999999998</v>
      </c>
      <c r="H21" s="30">
        <f t="shared" si="0"/>
        <v>9247.0560000000005</v>
      </c>
      <c r="I21" s="31">
        <f t="shared" si="1"/>
        <v>8068.5939999999991</v>
      </c>
      <c r="J21" s="30"/>
      <c r="K21" s="32">
        <v>65.027999999999992</v>
      </c>
      <c r="L21" s="33">
        <v>27.563000000000002</v>
      </c>
      <c r="M21" s="33">
        <v>0.79100000000000004</v>
      </c>
      <c r="N21" s="34">
        <f t="shared" si="2"/>
        <v>93.381999999999991</v>
      </c>
      <c r="O21" s="33">
        <v>51.113</v>
      </c>
      <c r="P21" s="34">
        <f t="shared" si="3"/>
        <v>42.268999999999991</v>
      </c>
      <c r="Q21" s="33">
        <v>7.8009999999999993</v>
      </c>
      <c r="R21" s="34">
        <f t="shared" si="4"/>
        <v>34.467999999999989</v>
      </c>
      <c r="S21" s="33">
        <v>15.299000000000001</v>
      </c>
      <c r="T21" s="33">
        <v>-13.423</v>
      </c>
      <c r="U21" s="33">
        <v>0</v>
      </c>
      <c r="V21" s="34">
        <f t="shared" si="5"/>
        <v>36.343999999999987</v>
      </c>
      <c r="W21" s="33">
        <v>9.2029999999999994</v>
      </c>
      <c r="X21" s="35">
        <f t="shared" si="6"/>
        <v>27.140999999999988</v>
      </c>
      <c r="Y21" s="33"/>
      <c r="Z21" s="36">
        <f t="shared" si="7"/>
        <v>1.9063888270393643E-2</v>
      </c>
      <c r="AA21" s="37">
        <f t="shared" si="8"/>
        <v>8.0804876729541134E-3</v>
      </c>
      <c r="AB21" s="6">
        <f t="shared" si="9"/>
        <v>0.53657435595960445</v>
      </c>
      <c r="AC21" s="6">
        <f t="shared" si="10"/>
        <v>0.47030299684397459</v>
      </c>
      <c r="AD21" s="6">
        <f t="shared" si="11"/>
        <v>0.54735387976269523</v>
      </c>
      <c r="AE21" s="37">
        <f t="shared" si="12"/>
        <v>1.4984506999517597E-2</v>
      </c>
      <c r="AF21" s="37">
        <f t="shared" si="13"/>
        <v>7.9567723372509329E-3</v>
      </c>
      <c r="AG21" s="37">
        <f>X21/DU21*2</f>
        <v>1.5113230201680958E-2</v>
      </c>
      <c r="AH21" s="37">
        <f>(P21+S21+T21)/DU21*2</f>
        <v>2.4581759966589515E-2</v>
      </c>
      <c r="AI21" s="37">
        <f>R21/DU21*2</f>
        <v>1.9193206535924958E-2</v>
      </c>
      <c r="AJ21" s="38">
        <f>X21/FK21*2</f>
        <v>7.6899102687969415E-2</v>
      </c>
      <c r="AK21" s="33"/>
      <c r="AL21" s="44">
        <f t="shared" si="14"/>
        <v>6.4030839398983533E-2</v>
      </c>
      <c r="AM21" s="6">
        <f t="shared" si="15"/>
        <v>8.747446449397131E-2</v>
      </c>
      <c r="AN21" s="38">
        <f t="shared" si="16"/>
        <v>0.10338681082401283</v>
      </c>
      <c r="AO21" s="33"/>
      <c r="AP21" s="44">
        <f t="shared" si="17"/>
        <v>0.85733320975582317</v>
      </c>
      <c r="AQ21" s="6">
        <f t="shared" si="18"/>
        <v>0.80152319749181544</v>
      </c>
      <c r="AR21" s="6">
        <f t="shared" si="19"/>
        <v>3.2052354910271315E-2</v>
      </c>
      <c r="AS21" s="6">
        <f t="shared" si="20"/>
        <v>0.1449091569823896</v>
      </c>
      <c r="AT21" s="65">
        <v>1.89</v>
      </c>
      <c r="AU21" s="66">
        <v>1.27</v>
      </c>
      <c r="AV21" s="33"/>
      <c r="AW21" s="44">
        <f>FM21/C21</f>
        <v>0.10261033056409687</v>
      </c>
      <c r="AX21" s="6">
        <v>8.9499999999999996E-2</v>
      </c>
      <c r="AY21" s="6">
        <f t="shared" si="21"/>
        <v>0.16453672422334867</v>
      </c>
      <c r="AZ21" s="6">
        <f t="shared" si="22"/>
        <v>0.17993120068519414</v>
      </c>
      <c r="BA21" s="38">
        <f t="shared" si="23"/>
        <v>0.19961625768674202</v>
      </c>
      <c r="BB21" s="6"/>
      <c r="BC21" s="44">
        <v>0.1547</v>
      </c>
      <c r="BD21" s="6">
        <v>0.17050000000000001</v>
      </c>
      <c r="BE21" s="38">
        <v>0.1905</v>
      </c>
      <c r="BF21" s="6"/>
      <c r="BG21" s="44"/>
      <c r="BH21" s="38">
        <v>0.02</v>
      </c>
      <c r="BI21" s="6"/>
      <c r="BJ21" s="44"/>
      <c r="BK21" s="38">
        <f>BC21-(4.5%+2.5%+3%+1%+BH21)</f>
        <v>2.47E-2</v>
      </c>
      <c r="BL21" s="6"/>
      <c r="BM21" s="44"/>
      <c r="BN21" s="38">
        <f>BD21-(6%+2.5%+3%+1%+BH21)</f>
        <v>2.5500000000000023E-2</v>
      </c>
      <c r="BO21" s="6"/>
      <c r="BP21" s="44"/>
      <c r="BQ21" s="38">
        <f>BE21-(8%+2.5%+3%+1%+BH21)</f>
        <v>2.5499999999999995E-2</v>
      </c>
      <c r="BR21" s="33"/>
      <c r="BS21" s="36">
        <f>Q21/FO21*2</f>
        <v>2.7255972398130758E-3</v>
      </c>
      <c r="BT21" s="6">
        <f t="shared" si="24"/>
        <v>0.17671310454185074</v>
      </c>
      <c r="BU21" s="37">
        <f>EW21/E21</f>
        <v>7.6605065988865489E-3</v>
      </c>
      <c r="BV21" s="6">
        <f t="shared" si="25"/>
        <v>6.0277716670333117E-2</v>
      </c>
      <c r="BW21" s="6">
        <f t="shared" si="26"/>
        <v>0.68602682321022856</v>
      </c>
      <c r="BX21" s="38">
        <f t="shared" si="27"/>
        <v>0.77034214387289779</v>
      </c>
      <c r="BY21" s="33"/>
      <c r="BZ21" s="32">
        <v>8.7430000000000003</v>
      </c>
      <c r="CA21" s="67">
        <v>217.57300000000001</v>
      </c>
      <c r="CB21" s="34">
        <f t="shared" si="28"/>
        <v>226.316</v>
      </c>
      <c r="CC21" s="30">
        <v>5901.8289999999997</v>
      </c>
      <c r="CD21" s="33">
        <v>10.272</v>
      </c>
      <c r="CE21" s="33">
        <v>13.262</v>
      </c>
      <c r="CF21" s="34">
        <f t="shared" si="29"/>
        <v>5878.2950000000001</v>
      </c>
      <c r="CG21" s="33">
        <v>691.70299999999997</v>
      </c>
      <c r="CH21" s="33">
        <v>232.274</v>
      </c>
      <c r="CI21" s="34">
        <f t="shared" si="30"/>
        <v>923.97699999999998</v>
      </c>
      <c r="CJ21" s="33">
        <v>11.65</v>
      </c>
      <c r="CK21" s="33">
        <v>4.593</v>
      </c>
      <c r="CL21" s="33">
        <v>24.184999999999999</v>
      </c>
      <c r="CM21" s="33">
        <v>11.275000000000322</v>
      </c>
      <c r="CN21" s="34">
        <f t="shared" si="31"/>
        <v>7080.2910000000002</v>
      </c>
      <c r="CO21" s="33">
        <v>0</v>
      </c>
      <c r="CP21" s="30">
        <v>5059.8339999999998</v>
      </c>
      <c r="CQ21" s="34">
        <f t="shared" si="32"/>
        <v>5059.8339999999998</v>
      </c>
      <c r="CR21" s="33">
        <v>1127.6099999999999</v>
      </c>
      <c r="CS21" s="33">
        <v>41.007000000000517</v>
      </c>
      <c r="CT21" s="34">
        <f t="shared" si="33"/>
        <v>1168.6170000000004</v>
      </c>
      <c r="CU21" s="33">
        <v>125.32899999999999</v>
      </c>
      <c r="CV21" s="33">
        <v>726.51099999999997</v>
      </c>
      <c r="CW21" s="67">
        <f t="shared" si="34"/>
        <v>7080.2909999999993</v>
      </c>
      <c r="CX21" s="33"/>
      <c r="CY21" s="68">
        <v>1025.999</v>
      </c>
      <c r="CZ21" s="33"/>
      <c r="DA21" s="29">
        <v>265</v>
      </c>
      <c r="DB21" s="30">
        <v>260</v>
      </c>
      <c r="DC21" s="30">
        <v>295</v>
      </c>
      <c r="DD21" s="30">
        <v>300</v>
      </c>
      <c r="DE21" s="30">
        <v>165</v>
      </c>
      <c r="DF21" s="31">
        <v>0</v>
      </c>
      <c r="DG21" s="31">
        <f t="shared" si="35"/>
        <v>1285</v>
      </c>
      <c r="DH21" s="38">
        <f t="shared" si="36"/>
        <v>0.18148971560632182</v>
      </c>
      <c r="DI21" s="33"/>
      <c r="DJ21" s="61" t="str">
        <f>VLOOKUP($B21,'[1]Tlf + Fylke'!$A$3:$O$97,11,FALSE)</f>
        <v>BDO AS</v>
      </c>
      <c r="DK21" s="55">
        <v>51.6</v>
      </c>
      <c r="DL21" s="69">
        <v>7</v>
      </c>
      <c r="DM21" s="70" t="s">
        <v>160</v>
      </c>
      <c r="DN21" s="58" t="s">
        <v>161</v>
      </c>
      <c r="DO21" s="71">
        <v>0.46436379346966966</v>
      </c>
      <c r="DP21" s="55"/>
      <c r="DQ21" s="29">
        <v>587.84199999999998</v>
      </c>
      <c r="DR21" s="30">
        <v>642.84199999999998</v>
      </c>
      <c r="DS21" s="31">
        <v>713.17100000000005</v>
      </c>
      <c r="DT21" s="30"/>
      <c r="DU21" s="61">
        <f t="shared" si="37"/>
        <v>3591.6875</v>
      </c>
      <c r="DV21" s="30">
        <v>3610.665</v>
      </c>
      <c r="DW21" s="31">
        <v>3572.71</v>
      </c>
      <c r="DX21" s="30"/>
      <c r="DY21" s="29">
        <v>682.19299999999998</v>
      </c>
      <c r="DZ21" s="30">
        <v>36.256</v>
      </c>
      <c r="EA21" s="30">
        <v>151.23500000000001</v>
      </c>
      <c r="EB21" s="30">
        <v>133.46199999999999</v>
      </c>
      <c r="EC21" s="30">
        <v>595.85299999999995</v>
      </c>
      <c r="ED21" s="30">
        <v>137.749</v>
      </c>
      <c r="EE21" s="30">
        <v>49.988</v>
      </c>
      <c r="EF21" s="59">
        <v>-5.9685589803848416E-13</v>
      </c>
      <c r="EG21" s="30">
        <v>4000.4450000000002</v>
      </c>
      <c r="EH21" s="72">
        <v>5787.1809999999996</v>
      </c>
      <c r="EI21" s="55"/>
      <c r="EJ21" s="44">
        <f t="shared" si="38"/>
        <v>0.11788001792237016</v>
      </c>
      <c r="EK21" s="6">
        <f t="shared" si="39"/>
        <v>6.2648809498095882E-3</v>
      </c>
      <c r="EL21" s="6">
        <f t="shared" si="40"/>
        <v>2.6132757900608261E-2</v>
      </c>
      <c r="EM21" s="6">
        <f t="shared" si="41"/>
        <v>2.3061659899699008E-2</v>
      </c>
      <c r="EN21" s="6">
        <f t="shared" si="42"/>
        <v>0.10296083706384852</v>
      </c>
      <c r="EO21" s="6">
        <f t="shared" si="43"/>
        <v>2.3802435071583212E-2</v>
      </c>
      <c r="EP21" s="6">
        <f t="shared" si="44"/>
        <v>8.6377115213780251E-3</v>
      </c>
      <c r="EQ21" s="6">
        <f t="shared" si="45"/>
        <v>-1.0313413353383697E-16</v>
      </c>
      <c r="ER21" s="6">
        <f t="shared" si="46"/>
        <v>0.69125969967070333</v>
      </c>
      <c r="ES21" s="71">
        <f t="shared" si="47"/>
        <v>1</v>
      </c>
      <c r="ET21" s="55"/>
      <c r="EU21" s="32">
        <v>43.131999999999998</v>
      </c>
      <c r="EV21" s="33">
        <v>2.0790000000000002</v>
      </c>
      <c r="EW21" s="67">
        <f t="shared" si="48"/>
        <v>45.210999999999999</v>
      </c>
      <c r="EY21" s="32">
        <f t="shared" si="49"/>
        <v>10.272</v>
      </c>
      <c r="EZ21" s="33">
        <f t="shared" si="50"/>
        <v>13.262</v>
      </c>
      <c r="FA21" s="67">
        <f t="shared" si="51"/>
        <v>23.533999999999999</v>
      </c>
      <c r="FC21" s="29">
        <v>4048.8129999999996</v>
      </c>
      <c r="FD21" s="30">
        <v>1853.0159999999998</v>
      </c>
      <c r="FE21" s="31">
        <f t="shared" si="52"/>
        <v>5901.8289999999997</v>
      </c>
      <c r="FG21" s="44">
        <f t="shared" si="62"/>
        <v>0.68602682321022856</v>
      </c>
      <c r="FH21" s="6">
        <f t="shared" si="63"/>
        <v>0.31397317678977144</v>
      </c>
      <c r="FI21" s="38">
        <f t="shared" si="53"/>
        <v>1</v>
      </c>
      <c r="FJ21" s="55"/>
      <c r="FK21" s="61">
        <f t="shared" si="54"/>
        <v>705.88599999999997</v>
      </c>
      <c r="FL21" s="30">
        <v>685.26099999999997</v>
      </c>
      <c r="FM21" s="31">
        <v>726.51099999999997</v>
      </c>
      <c r="FO21" s="61">
        <f t="shared" si="55"/>
        <v>5724.25</v>
      </c>
      <c r="FP21" s="30">
        <v>5546.6710000000003</v>
      </c>
      <c r="FQ21" s="31">
        <v>5901.8289999999997</v>
      </c>
      <c r="FS21" s="61">
        <f t="shared" si="56"/>
        <v>2019.8325</v>
      </c>
      <c r="FT21" s="30">
        <v>1872.9</v>
      </c>
      <c r="FU21" s="31">
        <v>2166.7649999999999</v>
      </c>
      <c r="FW21" s="61">
        <f t="shared" si="57"/>
        <v>7744.0824999999995</v>
      </c>
      <c r="FX21" s="55">
        <f t="shared" si="58"/>
        <v>7419.5709999999999</v>
      </c>
      <c r="FY21" s="69">
        <f t="shared" si="59"/>
        <v>8068.5939999999991</v>
      </c>
      <c r="GA21" s="61">
        <f t="shared" si="60"/>
        <v>4822.7819999999992</v>
      </c>
      <c r="GB21" s="30">
        <v>4585.7299999999996</v>
      </c>
      <c r="GC21" s="31">
        <v>5059.8339999999998</v>
      </c>
      <c r="GD21" s="30"/>
      <c r="GE21" s="61">
        <f t="shared" si="61"/>
        <v>6822.1130000000003</v>
      </c>
      <c r="GF21" s="30">
        <v>6563.9350000000004</v>
      </c>
      <c r="GG21" s="31">
        <v>7080.2910000000002</v>
      </c>
      <c r="GH21" s="30"/>
      <c r="GI21" s="73">
        <f>DW21/C21</f>
        <v>0.50459931661000934</v>
      </c>
      <c r="GJ21" s="63"/>
    </row>
    <row r="22" spans="1:192" x14ac:dyDescent="0.2">
      <c r="A22" s="1"/>
      <c r="B22" s="74" t="s">
        <v>180</v>
      </c>
      <c r="C22" s="29">
        <v>3322.36</v>
      </c>
      <c r="D22" s="30">
        <v>3192.1559999999999</v>
      </c>
      <c r="E22" s="30">
        <v>2519.0830000000001</v>
      </c>
      <c r="F22" s="30">
        <v>1000.585</v>
      </c>
      <c r="G22" s="30">
        <v>2443.931</v>
      </c>
      <c r="H22" s="30">
        <f t="shared" si="0"/>
        <v>4322.9449999999997</v>
      </c>
      <c r="I22" s="31">
        <f t="shared" si="1"/>
        <v>3519.6680000000001</v>
      </c>
      <c r="J22" s="30"/>
      <c r="K22" s="32">
        <v>25.370999999999999</v>
      </c>
      <c r="L22" s="33">
        <v>10.872999999999999</v>
      </c>
      <c r="M22" s="33">
        <v>0.58399999999999996</v>
      </c>
      <c r="N22" s="34">
        <f t="shared" si="2"/>
        <v>36.828000000000003</v>
      </c>
      <c r="O22" s="33">
        <v>22.532</v>
      </c>
      <c r="P22" s="34">
        <f t="shared" si="3"/>
        <v>14.296000000000003</v>
      </c>
      <c r="Q22" s="33">
        <v>3.26</v>
      </c>
      <c r="R22" s="34">
        <f t="shared" si="4"/>
        <v>11.036000000000003</v>
      </c>
      <c r="S22" s="33">
        <v>6.4569999999999999</v>
      </c>
      <c r="T22" s="33">
        <v>0.46900000000000031</v>
      </c>
      <c r="U22" s="33">
        <v>0</v>
      </c>
      <c r="V22" s="34">
        <f t="shared" si="5"/>
        <v>17.962000000000003</v>
      </c>
      <c r="W22" s="33">
        <v>3.2220000000000004</v>
      </c>
      <c r="X22" s="35">
        <f t="shared" si="6"/>
        <v>14.740000000000002</v>
      </c>
      <c r="Y22" s="33"/>
      <c r="Z22" s="36">
        <f t="shared" si="7"/>
        <v>1.5895839677008267E-2</v>
      </c>
      <c r="AA22" s="37">
        <f t="shared" si="8"/>
        <v>6.8123237084904368E-3</v>
      </c>
      <c r="AB22" s="6">
        <f t="shared" si="9"/>
        <v>0.51497005988023947</v>
      </c>
      <c r="AC22" s="6">
        <f t="shared" si="10"/>
        <v>0.52054984405683258</v>
      </c>
      <c r="AD22" s="6">
        <f t="shared" si="11"/>
        <v>0.61181709568806342</v>
      </c>
      <c r="AE22" s="37">
        <f t="shared" si="12"/>
        <v>1.41171045525344E-2</v>
      </c>
      <c r="AF22" s="37">
        <f t="shared" si="13"/>
        <v>9.2351376311182801E-3</v>
      </c>
      <c r="AG22" s="37">
        <f>X22/DU22*2</f>
        <v>1.8229725459592529E-2</v>
      </c>
      <c r="AH22" s="37">
        <f>(P22+S22+T22)/DU22*2</f>
        <v>2.6246352354373993E-2</v>
      </c>
      <c r="AI22" s="37">
        <f>R22/DU22*2</f>
        <v>1.3648795805431694E-2</v>
      </c>
      <c r="AJ22" s="38">
        <f>X22/FK22*2</f>
        <v>8.2197242711895616E-2</v>
      </c>
      <c r="AK22" s="33"/>
      <c r="AL22" s="44">
        <f t="shared" si="14"/>
        <v>5.5513841063875982E-2</v>
      </c>
      <c r="AM22" s="6">
        <f t="shared" si="15"/>
        <v>7.9456074568008184E-2</v>
      </c>
      <c r="AN22" s="38">
        <f t="shared" si="16"/>
        <v>0.11216784196941187</v>
      </c>
      <c r="AO22" s="33"/>
      <c r="AP22" s="44">
        <f t="shared" si="17"/>
        <v>0.97016692185211839</v>
      </c>
      <c r="AQ22" s="6">
        <f t="shared" si="18"/>
        <v>0.8345664366421891</v>
      </c>
      <c r="AR22" s="6">
        <f t="shared" si="19"/>
        <v>-3.7576903165219895E-2</v>
      </c>
      <c r="AS22" s="6">
        <f t="shared" si="20"/>
        <v>0.18339282919370567</v>
      </c>
      <c r="AT22" s="65">
        <v>1.7972999999999999</v>
      </c>
      <c r="AU22" s="66">
        <v>1.38</v>
      </c>
      <c r="AV22" s="33"/>
      <c r="AW22" s="44">
        <f>FM22/C22</f>
        <v>0.11446200893340877</v>
      </c>
      <c r="AX22" s="6">
        <v>9.2499999999999999E-2</v>
      </c>
      <c r="AY22" s="6">
        <f t="shared" si="21"/>
        <v>0.19070000000000001</v>
      </c>
      <c r="AZ22" s="6">
        <f t="shared" si="22"/>
        <v>0.19070000000000001</v>
      </c>
      <c r="BA22" s="38">
        <f t="shared" si="23"/>
        <v>0.21530000000000002</v>
      </c>
      <c r="BB22" s="6"/>
      <c r="BC22" s="44">
        <v>0.17910000000000001</v>
      </c>
      <c r="BD22" s="6">
        <v>0.18280000000000002</v>
      </c>
      <c r="BE22" s="38">
        <v>0.20679999999999998</v>
      </c>
      <c r="BF22" s="6"/>
      <c r="BG22" s="44"/>
      <c r="BH22" s="38"/>
      <c r="BI22" s="6"/>
      <c r="BJ22" s="44"/>
      <c r="BK22" s="38"/>
      <c r="BL22" s="6"/>
      <c r="BM22" s="44"/>
      <c r="BN22" s="38"/>
      <c r="BO22" s="6"/>
      <c r="BP22" s="44"/>
      <c r="BQ22" s="38"/>
      <c r="BR22" s="33"/>
      <c r="BS22" s="36">
        <f>Q22/FO22*2</f>
        <v>2.6581448391322952E-3</v>
      </c>
      <c r="BT22" s="6">
        <f t="shared" si="24"/>
        <v>0.15361417397040802</v>
      </c>
      <c r="BU22" s="37">
        <f>EW22/E22</f>
        <v>5.4873142329966897E-3</v>
      </c>
      <c r="BV22" s="6">
        <f t="shared" si="25"/>
        <v>3.5656615162380376E-2</v>
      </c>
      <c r="BW22" s="6">
        <f t="shared" si="26"/>
        <v>0.87113525040659634</v>
      </c>
      <c r="BX22" s="38">
        <f t="shared" si="27"/>
        <v>0.90776942597995036</v>
      </c>
      <c r="BY22" s="33"/>
      <c r="BZ22" s="32">
        <v>4.4589999999999996</v>
      </c>
      <c r="CA22" s="67">
        <v>137.26</v>
      </c>
      <c r="CB22" s="34">
        <f t="shared" si="28"/>
        <v>141.71899999999999</v>
      </c>
      <c r="CC22" s="30">
        <v>2519.0830000000001</v>
      </c>
      <c r="CD22" s="33">
        <v>2.9769999999999999</v>
      </c>
      <c r="CE22" s="33">
        <v>4.4089999999999998</v>
      </c>
      <c r="CF22" s="34">
        <f t="shared" si="29"/>
        <v>2511.6970000000001</v>
      </c>
      <c r="CG22" s="33">
        <v>467.57799999999997</v>
      </c>
      <c r="CH22" s="33">
        <v>179.53299999999999</v>
      </c>
      <c r="CI22" s="34">
        <f t="shared" si="30"/>
        <v>647.11099999999999</v>
      </c>
      <c r="CJ22" s="33">
        <v>1.8180000000000001</v>
      </c>
      <c r="CK22" s="33">
        <v>0</v>
      </c>
      <c r="CL22" s="33">
        <v>18.445</v>
      </c>
      <c r="CM22" s="33">
        <v>1.5699999999999683</v>
      </c>
      <c r="CN22" s="34">
        <f t="shared" si="31"/>
        <v>3322.3600000000006</v>
      </c>
      <c r="CO22" s="33">
        <v>2.8069999999999999</v>
      </c>
      <c r="CP22" s="30">
        <v>2443.931</v>
      </c>
      <c r="CQ22" s="34">
        <f t="shared" si="32"/>
        <v>2446.7379999999998</v>
      </c>
      <c r="CR22" s="33">
        <v>441.57100000000003</v>
      </c>
      <c r="CS22" s="33">
        <v>13.692000000000291</v>
      </c>
      <c r="CT22" s="34">
        <f t="shared" si="33"/>
        <v>455.26300000000032</v>
      </c>
      <c r="CU22" s="33">
        <v>40.075000000000003</v>
      </c>
      <c r="CV22" s="33">
        <v>380.28399999999999</v>
      </c>
      <c r="CW22" s="67">
        <f t="shared" si="34"/>
        <v>3322.36</v>
      </c>
      <c r="CX22" s="33"/>
      <c r="CY22" s="68">
        <v>609.29700000000003</v>
      </c>
      <c r="CZ22" s="33"/>
      <c r="DA22" s="29">
        <v>100</v>
      </c>
      <c r="DB22" s="30">
        <v>200</v>
      </c>
      <c r="DC22" s="30">
        <v>160</v>
      </c>
      <c r="DD22" s="30">
        <v>0</v>
      </c>
      <c r="DE22" s="30">
        <v>40</v>
      </c>
      <c r="DF22" s="31">
        <v>0</v>
      </c>
      <c r="DG22" s="31">
        <f t="shared" si="35"/>
        <v>500</v>
      </c>
      <c r="DH22" s="38">
        <f t="shared" si="36"/>
        <v>0.15049543095871609</v>
      </c>
      <c r="DI22" s="33"/>
      <c r="DJ22" s="61" t="str">
        <f>VLOOKUP($B22,'[1]Tlf + Fylke'!$A$3:$O$97,11,FALSE)</f>
        <v>RSM Norge AS</v>
      </c>
      <c r="DK22" s="55">
        <v>23.3</v>
      </c>
      <c r="DL22" s="69">
        <v>2</v>
      </c>
      <c r="DM22" s="70" t="s">
        <v>160</v>
      </c>
      <c r="DN22" s="55"/>
      <c r="DO22" s="71" t="s">
        <v>232</v>
      </c>
      <c r="DP22" s="55"/>
      <c r="DQ22" s="29">
        <v>310.13197739999998</v>
      </c>
      <c r="DR22" s="30">
        <v>310.13197739999998</v>
      </c>
      <c r="DS22" s="31">
        <v>350.13851460000001</v>
      </c>
      <c r="DT22" s="30"/>
      <c r="DU22" s="61">
        <f t="shared" si="37"/>
        <v>1617.1390000000001</v>
      </c>
      <c r="DV22" s="30">
        <v>1607.9960000000001</v>
      </c>
      <c r="DW22" s="31">
        <v>1626.2819999999999</v>
      </c>
      <c r="DX22" s="30"/>
      <c r="DY22" s="29">
        <v>215.536</v>
      </c>
      <c r="DZ22" s="30">
        <v>15.750999999999999</v>
      </c>
      <c r="EA22" s="30">
        <v>16.100999999999999</v>
      </c>
      <c r="EB22" s="30">
        <v>9.6359999999999992</v>
      </c>
      <c r="EC22" s="30">
        <v>28.826000000000001</v>
      </c>
      <c r="ED22" s="30">
        <v>10.573</v>
      </c>
      <c r="EE22" s="30">
        <v>5.8929999999999998</v>
      </c>
      <c r="EF22" s="59">
        <v>11.562999999999647</v>
      </c>
      <c r="EG22" s="30">
        <v>2105.636</v>
      </c>
      <c r="EH22" s="72">
        <v>2419.5149999999994</v>
      </c>
      <c r="EI22" s="55"/>
      <c r="EJ22" s="44">
        <f t="shared" si="38"/>
        <v>8.90823160840086E-2</v>
      </c>
      <c r="EK22" s="6">
        <f t="shared" si="39"/>
        <v>6.5099823725002755E-3</v>
      </c>
      <c r="EL22" s="6">
        <f t="shared" si="40"/>
        <v>6.6546394628675598E-3</v>
      </c>
      <c r="EM22" s="6">
        <f t="shared" si="41"/>
        <v>3.9826163507975781E-3</v>
      </c>
      <c r="EN22" s="6">
        <f t="shared" si="42"/>
        <v>1.1913957962649543E-2</v>
      </c>
      <c r="EO22" s="6">
        <f t="shared" si="43"/>
        <v>4.3698840470094225E-3</v>
      </c>
      <c r="EP22" s="6">
        <f t="shared" si="44"/>
        <v>2.4356120958125911E-3</v>
      </c>
      <c r="EQ22" s="6">
        <f t="shared" si="45"/>
        <v>4.7790569597624521E-3</v>
      </c>
      <c r="ER22" s="6">
        <f t="shared" si="46"/>
        <v>0.87027193466459207</v>
      </c>
      <c r="ES22" s="71">
        <f t="shared" si="47"/>
        <v>1</v>
      </c>
      <c r="ET22" s="55"/>
      <c r="EU22" s="32">
        <v>8.9130000000000003</v>
      </c>
      <c r="EV22" s="33">
        <v>4.91</v>
      </c>
      <c r="EW22" s="67">
        <f t="shared" si="48"/>
        <v>13.823</v>
      </c>
      <c r="EY22" s="32">
        <f t="shared" si="49"/>
        <v>2.9769999999999999</v>
      </c>
      <c r="EZ22" s="33">
        <f t="shared" si="50"/>
        <v>4.4089999999999998</v>
      </c>
      <c r="FA22" s="67">
        <f t="shared" si="51"/>
        <v>7.3859999999999992</v>
      </c>
      <c r="FC22" s="29">
        <v>2194.462</v>
      </c>
      <c r="FD22" s="30">
        <v>324.62100000000009</v>
      </c>
      <c r="FE22" s="31">
        <f t="shared" si="52"/>
        <v>2519.0830000000001</v>
      </c>
      <c r="FG22" s="44">
        <f t="shared" si="62"/>
        <v>0.87113525040659634</v>
      </c>
      <c r="FH22" s="6">
        <f t="shared" si="63"/>
        <v>0.12886474959340366</v>
      </c>
      <c r="FI22" s="38">
        <f t="shared" si="53"/>
        <v>1</v>
      </c>
      <c r="FJ22" s="55"/>
      <c r="FK22" s="61">
        <f t="shared" si="54"/>
        <v>358.64949999999999</v>
      </c>
      <c r="FL22" s="30">
        <v>337.01499999999999</v>
      </c>
      <c r="FM22" s="31">
        <v>380.28399999999999</v>
      </c>
      <c r="FO22" s="61">
        <f t="shared" si="55"/>
        <v>2452.8384999999998</v>
      </c>
      <c r="FP22" s="30">
        <v>2386.5940000000001</v>
      </c>
      <c r="FQ22" s="31">
        <v>2519.0830000000001</v>
      </c>
      <c r="FS22" s="61">
        <f t="shared" si="56"/>
        <v>937.29250000000002</v>
      </c>
      <c r="FT22" s="30">
        <v>874</v>
      </c>
      <c r="FU22" s="31">
        <v>1000.585</v>
      </c>
      <c r="FW22" s="61">
        <f t="shared" si="57"/>
        <v>3390.1310000000003</v>
      </c>
      <c r="FX22" s="55">
        <f t="shared" si="58"/>
        <v>3260.5940000000001</v>
      </c>
      <c r="FY22" s="69">
        <f t="shared" si="59"/>
        <v>3519.6680000000001</v>
      </c>
      <c r="GA22" s="61">
        <f t="shared" si="60"/>
        <v>2320.6895</v>
      </c>
      <c r="GB22" s="30">
        <v>2197.4479999999999</v>
      </c>
      <c r="GC22" s="31">
        <v>2443.931</v>
      </c>
      <c r="GD22" s="30"/>
      <c r="GE22" s="61">
        <f t="shared" si="61"/>
        <v>3192.1559999999999</v>
      </c>
      <c r="GF22" s="30">
        <v>3061.9520000000002</v>
      </c>
      <c r="GG22" s="31">
        <v>3322.36</v>
      </c>
      <c r="GH22" s="30"/>
      <c r="GI22" s="73">
        <f>DW22/C22</f>
        <v>0.48949602090080541</v>
      </c>
      <c r="GJ22" s="63"/>
    </row>
    <row r="23" spans="1:192" x14ac:dyDescent="0.2">
      <c r="A23" s="1"/>
      <c r="B23" s="74" t="s">
        <v>181</v>
      </c>
      <c r="C23" s="29">
        <v>1684.5309999999999</v>
      </c>
      <c r="D23" s="30">
        <v>1672.634</v>
      </c>
      <c r="E23" s="30">
        <v>1294.1379999999999</v>
      </c>
      <c r="F23" s="30">
        <v>443.76</v>
      </c>
      <c r="G23" s="30">
        <v>1145.8579999999999</v>
      </c>
      <c r="H23" s="30">
        <f t="shared" si="0"/>
        <v>2128.2910000000002</v>
      </c>
      <c r="I23" s="31">
        <f t="shared" si="1"/>
        <v>1737.8979999999999</v>
      </c>
      <c r="J23" s="30"/>
      <c r="K23" s="32">
        <v>16.303999999999998</v>
      </c>
      <c r="L23" s="33">
        <v>5.17</v>
      </c>
      <c r="M23" s="33">
        <v>7.0999999999999994E-2</v>
      </c>
      <c r="N23" s="34">
        <f t="shared" si="2"/>
        <v>21.544999999999998</v>
      </c>
      <c r="O23" s="33">
        <v>12.062000000000001</v>
      </c>
      <c r="P23" s="34">
        <f t="shared" si="3"/>
        <v>9.482999999999997</v>
      </c>
      <c r="Q23" s="33">
        <v>2.214</v>
      </c>
      <c r="R23" s="34">
        <f t="shared" si="4"/>
        <v>7.2689999999999966</v>
      </c>
      <c r="S23" s="33">
        <v>1.5840000000000001</v>
      </c>
      <c r="T23" s="33">
        <v>0.12000000000000011</v>
      </c>
      <c r="U23" s="33">
        <v>0</v>
      </c>
      <c r="V23" s="34">
        <f t="shared" si="5"/>
        <v>8.9729999999999954</v>
      </c>
      <c r="W23" s="33">
        <v>1.9100000000000001</v>
      </c>
      <c r="X23" s="35">
        <f t="shared" si="6"/>
        <v>7.0629999999999953</v>
      </c>
      <c r="Y23" s="33"/>
      <c r="Z23" s="36">
        <f t="shared" si="7"/>
        <v>1.9495000101636101E-2</v>
      </c>
      <c r="AA23" s="37">
        <f t="shared" si="8"/>
        <v>6.1818664453789649E-3</v>
      </c>
      <c r="AB23" s="6">
        <f t="shared" si="9"/>
        <v>0.51881801367800773</v>
      </c>
      <c r="AC23" s="6">
        <f t="shared" si="10"/>
        <v>0.52150979290068755</v>
      </c>
      <c r="AD23" s="6">
        <f t="shared" si="11"/>
        <v>0.55985147365978194</v>
      </c>
      <c r="AE23" s="37">
        <f t="shared" si="12"/>
        <v>1.4422760747419938E-2</v>
      </c>
      <c r="AF23" s="37">
        <f t="shared" si="13"/>
        <v>8.4453622250892854E-3</v>
      </c>
      <c r="AG23" s="37">
        <f>X23/DU23*2</f>
        <v>1.8207115932773119E-2</v>
      </c>
      <c r="AH23" s="37">
        <f>(P23+S23+T23)/DU23*2</f>
        <v>2.8838030007069654E-2</v>
      </c>
      <c r="AI23" s="37">
        <f>R23/DU23*2</f>
        <v>1.8738146073244772E-2</v>
      </c>
      <c r="AJ23" s="38">
        <f>X23/FK23*2</f>
        <v>8.2245776650839666E-2</v>
      </c>
      <c r="AK23" s="33"/>
      <c r="AL23" s="44">
        <f t="shared" si="14"/>
        <v>3.7698767483239318E-2</v>
      </c>
      <c r="AM23" s="6">
        <f t="shared" si="15"/>
        <v>1.5054409058227629E-2</v>
      </c>
      <c r="AN23" s="38">
        <f t="shared" si="16"/>
        <v>7.1567217326842192E-5</v>
      </c>
      <c r="AO23" s="33"/>
      <c r="AP23" s="44">
        <f t="shared" si="17"/>
        <v>0.88542180200256848</v>
      </c>
      <c r="AQ23" s="6">
        <f t="shared" si="18"/>
        <v>0.76554155080792685</v>
      </c>
      <c r="AR23" s="6">
        <f t="shared" si="19"/>
        <v>-2.8672669128677265E-3</v>
      </c>
      <c r="AS23" s="6">
        <f t="shared" si="20"/>
        <v>0.21119587588474181</v>
      </c>
      <c r="AT23" s="65">
        <v>3</v>
      </c>
      <c r="AU23" s="66">
        <v>1.31</v>
      </c>
      <c r="AV23" s="33"/>
      <c r="AW23" s="44">
        <f>FM23/C23</f>
        <v>0.1063346415114949</v>
      </c>
      <c r="AX23" s="6">
        <v>9.9499999999999991E-2</v>
      </c>
      <c r="AY23" s="6">
        <f t="shared" si="21"/>
        <v>0.19493807716134814</v>
      </c>
      <c r="AZ23" s="6">
        <f t="shared" si="22"/>
        <v>0.2213</v>
      </c>
      <c r="BA23" s="38">
        <f t="shared" si="23"/>
        <v>0.24769999999999998</v>
      </c>
      <c r="BB23" s="6"/>
      <c r="BC23" s="44">
        <v>0.1787</v>
      </c>
      <c r="BD23" s="6">
        <v>0.20300000000000001</v>
      </c>
      <c r="BE23" s="38">
        <v>0.22820000000000001</v>
      </c>
      <c r="BF23" s="6"/>
      <c r="BG23" s="44">
        <v>3.4000000000000002E-2</v>
      </c>
      <c r="BH23" s="38"/>
      <c r="BI23" s="6"/>
      <c r="BJ23" s="44">
        <f>AY23-(4.5%+2.5%+3%+1%+BG23)</f>
        <v>5.0938077161348128E-2</v>
      </c>
      <c r="BK23" s="38"/>
      <c r="BL23" s="6"/>
      <c r="BM23" s="44">
        <f>AZ23-(6%+2.5%+3%+1%+BG23)</f>
        <v>6.2300000000000022E-2</v>
      </c>
      <c r="BN23" s="38"/>
      <c r="BO23" s="6"/>
      <c r="BP23" s="44">
        <f>BA23-(8%+2.5%+3%+1%+BG23)</f>
        <v>6.8699999999999956E-2</v>
      </c>
      <c r="BQ23" s="38"/>
      <c r="BR23" s="33"/>
      <c r="BS23" s="36">
        <f>Q23/FO23*2</f>
        <v>3.4848840792031988E-3</v>
      </c>
      <c r="BT23" s="6">
        <f t="shared" si="24"/>
        <v>0.19790828640386166</v>
      </c>
      <c r="BU23" s="37">
        <f>EW23/E23</f>
        <v>1.9396694942888627E-2</v>
      </c>
      <c r="BV23" s="6">
        <f t="shared" si="25"/>
        <v>0.13235891189606172</v>
      </c>
      <c r="BW23" s="6">
        <f t="shared" si="26"/>
        <v>0.86805889325558783</v>
      </c>
      <c r="BX23" s="38">
        <f t="shared" si="27"/>
        <v>0.901749124517089</v>
      </c>
      <c r="BY23" s="33"/>
      <c r="BZ23" s="32">
        <v>2.0779999999999998</v>
      </c>
      <c r="CA23" s="67">
        <v>139.126</v>
      </c>
      <c r="CB23" s="34">
        <f t="shared" si="28"/>
        <v>141.20400000000001</v>
      </c>
      <c r="CC23" s="30">
        <v>1294.1379999999999</v>
      </c>
      <c r="CD23" s="33">
        <v>4.1539999999999999</v>
      </c>
      <c r="CE23" s="33">
        <v>6.3729999999999993</v>
      </c>
      <c r="CF23" s="34">
        <f t="shared" si="29"/>
        <v>1283.6109999999999</v>
      </c>
      <c r="CG23" s="33">
        <v>172.959</v>
      </c>
      <c r="CH23" s="33">
        <v>81.802999999999997</v>
      </c>
      <c r="CI23" s="34">
        <f t="shared" si="30"/>
        <v>254.762</v>
      </c>
      <c r="CJ23" s="33">
        <v>0</v>
      </c>
      <c r="CK23" s="33">
        <v>0</v>
      </c>
      <c r="CL23" s="33">
        <v>2.2999999999999998</v>
      </c>
      <c r="CM23" s="33">
        <v>2.6540000000001216</v>
      </c>
      <c r="CN23" s="34">
        <f t="shared" si="31"/>
        <v>1684.5309999999999</v>
      </c>
      <c r="CO23" s="33">
        <v>0.46899999999999997</v>
      </c>
      <c r="CP23" s="30">
        <v>1145.8579999999999</v>
      </c>
      <c r="CQ23" s="34">
        <f t="shared" si="32"/>
        <v>1146.327</v>
      </c>
      <c r="CR23" s="33">
        <v>310.30200000000002</v>
      </c>
      <c r="CS23" s="33">
        <v>8.6129999999999427</v>
      </c>
      <c r="CT23" s="34">
        <f t="shared" si="33"/>
        <v>318.91499999999996</v>
      </c>
      <c r="CU23" s="33">
        <v>40.164999999999999</v>
      </c>
      <c r="CV23" s="33">
        <v>179.124</v>
      </c>
      <c r="CW23" s="67">
        <f t="shared" si="34"/>
        <v>1684.5309999999999</v>
      </c>
      <c r="CX23" s="33"/>
      <c r="CY23" s="68">
        <v>355.76600000000002</v>
      </c>
      <c r="CZ23" s="33"/>
      <c r="DA23" s="29">
        <v>115</v>
      </c>
      <c r="DB23" s="30">
        <v>90</v>
      </c>
      <c r="DC23" s="30">
        <v>145</v>
      </c>
      <c r="DD23" s="30">
        <v>0</v>
      </c>
      <c r="DE23" s="30">
        <v>0</v>
      </c>
      <c r="DF23" s="31">
        <v>0</v>
      </c>
      <c r="DG23" s="31">
        <f t="shared" si="35"/>
        <v>350</v>
      </c>
      <c r="DH23" s="38">
        <f t="shared" si="36"/>
        <v>0.20777296470056059</v>
      </c>
      <c r="DI23" s="33"/>
      <c r="DJ23" s="61" t="str">
        <f>VLOOKUP($B23,'[1]Tlf + Fylke'!$A$3:$O$97,11,FALSE)</f>
        <v xml:space="preserve">Revisorkonsult </v>
      </c>
      <c r="DK23" s="55">
        <v>13.5</v>
      </c>
      <c r="DL23" s="69">
        <v>3</v>
      </c>
      <c r="DM23" s="70" t="s">
        <v>160</v>
      </c>
      <c r="DN23" s="58" t="s">
        <v>163</v>
      </c>
      <c r="DO23" s="71">
        <v>0.18352369322127243</v>
      </c>
      <c r="DP23" s="55"/>
      <c r="DQ23" s="29">
        <v>147.89367099999998</v>
      </c>
      <c r="DR23" s="30">
        <v>167.89367099999998</v>
      </c>
      <c r="DS23" s="31">
        <v>187.92255899999998</v>
      </c>
      <c r="DT23" s="30"/>
      <c r="DU23" s="61">
        <f t="shared" si="37"/>
        <v>775.85050000000001</v>
      </c>
      <c r="DV23" s="30">
        <v>793.03099999999995</v>
      </c>
      <c r="DW23" s="31">
        <v>758.67</v>
      </c>
      <c r="DX23" s="30"/>
      <c r="DY23" s="29">
        <v>35.768999999999998</v>
      </c>
      <c r="DZ23" s="30">
        <v>12.438000000000001</v>
      </c>
      <c r="EA23" s="30">
        <v>30.178000000000001</v>
      </c>
      <c r="EB23" s="30">
        <v>21.329000000000001</v>
      </c>
      <c r="EC23" s="30">
        <v>71.893000000000001</v>
      </c>
      <c r="ED23" s="30">
        <v>5.6779999999999999</v>
      </c>
      <c r="EE23" s="30">
        <v>7.2489999999999997</v>
      </c>
      <c r="EF23" s="59">
        <v>0</v>
      </c>
      <c r="EG23" s="30">
        <v>1121.4390000000001</v>
      </c>
      <c r="EH23" s="72">
        <v>1305.973</v>
      </c>
      <c r="EI23" s="55"/>
      <c r="EJ23" s="44">
        <f t="shared" si="38"/>
        <v>2.7388774499932236E-2</v>
      </c>
      <c r="EK23" s="6">
        <f t="shared" si="39"/>
        <v>9.5239334963280256E-3</v>
      </c>
      <c r="EL23" s="6">
        <f t="shared" si="40"/>
        <v>2.3107675273531691E-2</v>
      </c>
      <c r="EM23" s="6">
        <f t="shared" si="41"/>
        <v>1.633188434982959E-2</v>
      </c>
      <c r="EN23" s="6">
        <f t="shared" si="42"/>
        <v>5.50493769779314E-2</v>
      </c>
      <c r="EO23" s="6">
        <f t="shared" si="43"/>
        <v>4.3477162238423003E-3</v>
      </c>
      <c r="EP23" s="6">
        <f t="shared" si="44"/>
        <v>5.5506507408652397E-3</v>
      </c>
      <c r="EQ23" s="6">
        <f t="shared" si="45"/>
        <v>0</v>
      </c>
      <c r="ER23" s="6">
        <f t="shared" si="46"/>
        <v>0.85869998843773965</v>
      </c>
      <c r="ES23" s="71">
        <f t="shared" si="47"/>
        <v>1.0000000000000002</v>
      </c>
      <c r="ET23" s="55"/>
      <c r="EU23" s="32">
        <v>22.117000000000001</v>
      </c>
      <c r="EV23" s="33">
        <v>2.9849999999999994</v>
      </c>
      <c r="EW23" s="67">
        <f t="shared" si="48"/>
        <v>25.102</v>
      </c>
      <c r="EY23" s="32">
        <f t="shared" si="49"/>
        <v>4.1539999999999999</v>
      </c>
      <c r="EZ23" s="33">
        <f t="shared" si="50"/>
        <v>6.3729999999999993</v>
      </c>
      <c r="FA23" s="67">
        <f t="shared" si="51"/>
        <v>10.526999999999999</v>
      </c>
      <c r="FC23" s="29">
        <v>1123.3879999999999</v>
      </c>
      <c r="FD23" s="30">
        <v>170.75000000000006</v>
      </c>
      <c r="FE23" s="31">
        <f t="shared" si="52"/>
        <v>1294.1379999999999</v>
      </c>
      <c r="FG23" s="44">
        <f t="shared" si="62"/>
        <v>0.86805889325558783</v>
      </c>
      <c r="FH23" s="6">
        <f t="shared" si="63"/>
        <v>0.13194110674441217</v>
      </c>
      <c r="FI23" s="38">
        <f t="shared" si="53"/>
        <v>1</v>
      </c>
      <c r="FJ23" s="55"/>
      <c r="FK23" s="61">
        <f t="shared" si="54"/>
        <v>171.7535</v>
      </c>
      <c r="FL23" s="30">
        <v>164.38300000000001</v>
      </c>
      <c r="FM23" s="31">
        <v>179.124</v>
      </c>
      <c r="FO23" s="61">
        <f t="shared" si="55"/>
        <v>1270.6305</v>
      </c>
      <c r="FP23" s="30">
        <v>1247.123</v>
      </c>
      <c r="FQ23" s="31">
        <v>1294.1379999999999</v>
      </c>
      <c r="FS23" s="61">
        <f t="shared" si="56"/>
        <v>454.38</v>
      </c>
      <c r="FT23" s="30">
        <v>465</v>
      </c>
      <c r="FU23" s="31">
        <v>443.76</v>
      </c>
      <c r="FW23" s="61">
        <f t="shared" si="57"/>
        <v>1725.0104999999999</v>
      </c>
      <c r="FX23" s="55">
        <f t="shared" si="58"/>
        <v>1712.123</v>
      </c>
      <c r="FY23" s="69">
        <f t="shared" si="59"/>
        <v>1737.8979999999999</v>
      </c>
      <c r="GA23" s="61">
        <f t="shared" si="60"/>
        <v>1145.817</v>
      </c>
      <c r="GB23" s="30">
        <v>1145.7760000000001</v>
      </c>
      <c r="GC23" s="31">
        <v>1145.8579999999999</v>
      </c>
      <c r="GD23" s="30"/>
      <c r="GE23" s="61">
        <f t="shared" si="61"/>
        <v>1672.634</v>
      </c>
      <c r="GF23" s="30">
        <v>1660.7370000000001</v>
      </c>
      <c r="GG23" s="31">
        <v>1684.5309999999999</v>
      </c>
      <c r="GH23" s="30"/>
      <c r="GI23" s="73">
        <f>DW23/C23</f>
        <v>0.45037461465535511</v>
      </c>
      <c r="GJ23" s="63"/>
    </row>
    <row r="24" spans="1:192" x14ac:dyDescent="0.2">
      <c r="A24" s="1"/>
      <c r="B24" s="74" t="s">
        <v>182</v>
      </c>
      <c r="C24" s="29">
        <v>3139.6840000000002</v>
      </c>
      <c r="D24" s="30">
        <v>3062.0405000000001</v>
      </c>
      <c r="E24" s="30">
        <v>2409.7089999999998</v>
      </c>
      <c r="F24" s="30">
        <v>878.85</v>
      </c>
      <c r="G24" s="30">
        <v>1944.9580000000001</v>
      </c>
      <c r="H24" s="30">
        <f t="shared" si="0"/>
        <v>4018.5340000000001</v>
      </c>
      <c r="I24" s="31">
        <f t="shared" si="1"/>
        <v>3288.5589999999997</v>
      </c>
      <c r="J24" s="30"/>
      <c r="K24" s="32">
        <v>33.570999999999998</v>
      </c>
      <c r="L24" s="33">
        <v>8.1240000000000006</v>
      </c>
      <c r="M24" s="33">
        <v>0.38500000000000001</v>
      </c>
      <c r="N24" s="34">
        <f t="shared" si="2"/>
        <v>42.08</v>
      </c>
      <c r="O24" s="33">
        <v>20.991999999999997</v>
      </c>
      <c r="P24" s="34">
        <f t="shared" si="3"/>
        <v>21.088000000000001</v>
      </c>
      <c r="Q24" s="33">
        <v>3.528</v>
      </c>
      <c r="R24" s="34">
        <f t="shared" si="4"/>
        <v>17.560000000000002</v>
      </c>
      <c r="S24" s="33">
        <v>1.492</v>
      </c>
      <c r="T24" s="33">
        <v>-1.071</v>
      </c>
      <c r="U24" s="33">
        <v>0</v>
      </c>
      <c r="V24" s="34">
        <f t="shared" si="5"/>
        <v>17.981000000000002</v>
      </c>
      <c r="W24" s="33">
        <v>4.923</v>
      </c>
      <c r="X24" s="35">
        <f t="shared" si="6"/>
        <v>13.058000000000002</v>
      </c>
      <c r="Y24" s="33"/>
      <c r="Z24" s="36">
        <f t="shared" si="7"/>
        <v>2.1927208343586569E-2</v>
      </c>
      <c r="AA24" s="37">
        <f t="shared" si="8"/>
        <v>5.3062655441689947E-3</v>
      </c>
      <c r="AB24" s="6">
        <f t="shared" si="9"/>
        <v>0.49391779016964305</v>
      </c>
      <c r="AC24" s="6">
        <f t="shared" si="10"/>
        <v>0.48177728816671256</v>
      </c>
      <c r="AD24" s="6">
        <f t="shared" si="11"/>
        <v>0.49885931558935359</v>
      </c>
      <c r="AE24" s="37">
        <f t="shared" si="12"/>
        <v>1.3711118451895066E-2</v>
      </c>
      <c r="AF24" s="37">
        <f t="shared" si="13"/>
        <v>8.5289531604823658E-3</v>
      </c>
      <c r="AG24" s="37">
        <f>X24/DU24*2</f>
        <v>1.6858081241027442E-2</v>
      </c>
      <c r="AH24" s="37">
        <f>(P24+S24+T24)/DU24*2</f>
        <v>2.7768453776478727E-2</v>
      </c>
      <c r="AI24" s="37">
        <f>R24/DU24*2</f>
        <v>2.2670233312332814E-2</v>
      </c>
      <c r="AJ24" s="38">
        <f>X24/FK24*2</f>
        <v>7.8150084909965514E-2</v>
      </c>
      <c r="AK24" s="33"/>
      <c r="AL24" s="44">
        <f t="shared" si="14"/>
        <v>4.657654308333492E-2</v>
      </c>
      <c r="AM24" s="6">
        <f t="shared" si="15"/>
        <v>2.3686150336750405E-2</v>
      </c>
      <c r="AN24" s="38">
        <f t="shared" si="16"/>
        <v>3.4727150656334457E-2</v>
      </c>
      <c r="AO24" s="33"/>
      <c r="AP24" s="44">
        <f t="shared" si="17"/>
        <v>0.80713397343828663</v>
      </c>
      <c r="AQ24" s="6">
        <f t="shared" si="18"/>
        <v>0.70762593466852552</v>
      </c>
      <c r="AR24" s="6">
        <f t="shared" si="19"/>
        <v>7.3012124787080523E-2</v>
      </c>
      <c r="AS24" s="6">
        <f t="shared" si="20"/>
        <v>0.1829403850833396</v>
      </c>
      <c r="AT24" s="65">
        <v>2.9482999999999997</v>
      </c>
      <c r="AU24" s="66">
        <v>1.29</v>
      </c>
      <c r="AV24" s="33"/>
      <c r="AW24" s="44">
        <f>FM24/C24</f>
        <v>0.1106643216323681</v>
      </c>
      <c r="AX24" s="6">
        <v>0.1036</v>
      </c>
      <c r="AY24" s="6">
        <f t="shared" si="21"/>
        <v>0.19339515523267722</v>
      </c>
      <c r="AZ24" s="6">
        <f t="shared" si="22"/>
        <v>0.21630000000000002</v>
      </c>
      <c r="BA24" s="38">
        <f t="shared" si="23"/>
        <v>0.24239999999999998</v>
      </c>
      <c r="BB24" s="6"/>
      <c r="BC24" s="44">
        <v>0.16920000000000002</v>
      </c>
      <c r="BD24" s="6">
        <v>0.19070000000000001</v>
      </c>
      <c r="BE24" s="38">
        <v>0.21579999999999999</v>
      </c>
      <c r="BF24" s="6"/>
      <c r="BG24" s="44"/>
      <c r="BH24" s="38">
        <v>2.5999999999999999E-2</v>
      </c>
      <c r="BI24" s="6"/>
      <c r="BJ24" s="44"/>
      <c r="BK24" s="38">
        <f>BC24-(4.5%+2.5%+3%+1%+BH24)</f>
        <v>3.3200000000000007E-2</v>
      </c>
      <c r="BL24" s="6"/>
      <c r="BM24" s="44"/>
      <c r="BN24" s="38">
        <f>BD24-(6%+2.5%+3%+1%+BH24)</f>
        <v>3.9700000000000013E-2</v>
      </c>
      <c r="BO24" s="6"/>
      <c r="BP24" s="44"/>
      <c r="BQ24" s="38">
        <f>BE24-(8%+2.5%+3%+1%+BH24)</f>
        <v>4.4799999999999979E-2</v>
      </c>
      <c r="BR24" s="33"/>
      <c r="BS24" s="36">
        <f>Q24/FO24*2</f>
        <v>2.9947941259422135E-3</v>
      </c>
      <c r="BT24" s="6">
        <f t="shared" si="24"/>
        <v>0.16402436189502068</v>
      </c>
      <c r="BU24" s="37">
        <f>EW24/E24</f>
        <v>9.6949465682370783E-3</v>
      </c>
      <c r="BV24" s="6">
        <f t="shared" si="25"/>
        <v>6.5575335006259436E-2</v>
      </c>
      <c r="BW24" s="6">
        <f t="shared" si="26"/>
        <v>0.71687328220959456</v>
      </c>
      <c r="BX24" s="38">
        <f t="shared" si="27"/>
        <v>0.79253740011962681</v>
      </c>
      <c r="BY24" s="33"/>
      <c r="BZ24" s="32">
        <v>4.4359999999999999</v>
      </c>
      <c r="CA24" s="67">
        <v>251.76</v>
      </c>
      <c r="CB24" s="34">
        <f t="shared" si="28"/>
        <v>256.19599999999997</v>
      </c>
      <c r="CC24" s="30">
        <v>2409.7089999999998</v>
      </c>
      <c r="CD24" s="33">
        <v>3.8319999999999999</v>
      </c>
      <c r="CE24" s="33">
        <v>4.9790000000000001</v>
      </c>
      <c r="CF24" s="34">
        <f t="shared" si="29"/>
        <v>2400.8980000000001</v>
      </c>
      <c r="CG24" s="33">
        <v>182.30799999999999</v>
      </c>
      <c r="CH24" s="33">
        <v>208.95699999999999</v>
      </c>
      <c r="CI24" s="34">
        <f t="shared" si="30"/>
        <v>391.26499999999999</v>
      </c>
      <c r="CJ24" s="33">
        <v>22.164999999999999</v>
      </c>
      <c r="CK24" s="33">
        <v>0</v>
      </c>
      <c r="CL24" s="33">
        <v>5.9640000000000004</v>
      </c>
      <c r="CM24" s="33">
        <v>63.196000000000168</v>
      </c>
      <c r="CN24" s="34">
        <f t="shared" si="31"/>
        <v>3139.6840000000002</v>
      </c>
      <c r="CO24" s="33">
        <v>196.839</v>
      </c>
      <c r="CP24" s="30">
        <v>1944.9580000000001</v>
      </c>
      <c r="CQ24" s="34">
        <f t="shared" si="32"/>
        <v>2141.797</v>
      </c>
      <c r="CR24" s="33">
        <v>531.69500000000005</v>
      </c>
      <c r="CS24" s="33">
        <v>43.665000000000077</v>
      </c>
      <c r="CT24" s="34">
        <f t="shared" si="33"/>
        <v>575.36000000000013</v>
      </c>
      <c r="CU24" s="33">
        <v>75.075999999999993</v>
      </c>
      <c r="CV24" s="33">
        <v>347.45100000000002</v>
      </c>
      <c r="CW24" s="67">
        <f t="shared" si="34"/>
        <v>3139.6840000000002</v>
      </c>
      <c r="CX24" s="33"/>
      <c r="CY24" s="68">
        <v>574.375</v>
      </c>
      <c r="CZ24" s="33"/>
      <c r="DA24" s="29">
        <v>145</v>
      </c>
      <c r="DB24" s="30">
        <v>195</v>
      </c>
      <c r="DC24" s="30">
        <v>190</v>
      </c>
      <c r="DD24" s="30">
        <v>100</v>
      </c>
      <c r="DE24" s="30">
        <v>90</v>
      </c>
      <c r="DF24" s="31">
        <v>0</v>
      </c>
      <c r="DG24" s="31">
        <f t="shared" si="35"/>
        <v>720</v>
      </c>
      <c r="DH24" s="38">
        <f t="shared" si="36"/>
        <v>0.22932244136671079</v>
      </c>
      <c r="DI24" s="33"/>
      <c r="DJ24" s="61" t="str">
        <f>VLOOKUP($B24,'[1]Tlf + Fylke'!$A$3:$O$97,11,FALSE)</f>
        <v xml:space="preserve">Pricewaterhousecoopers </v>
      </c>
      <c r="DK24" s="55">
        <v>20.8</v>
      </c>
      <c r="DL24" s="69">
        <v>2</v>
      </c>
      <c r="DM24" s="70" t="s">
        <v>160</v>
      </c>
      <c r="DN24" s="58" t="s">
        <v>163</v>
      </c>
      <c r="DO24" s="71">
        <v>0.12364002017133556</v>
      </c>
      <c r="DP24" s="55"/>
      <c r="DQ24" s="29">
        <v>295.51959429999999</v>
      </c>
      <c r="DR24" s="30">
        <v>330.51959429999999</v>
      </c>
      <c r="DS24" s="31">
        <v>370.40198639999994</v>
      </c>
      <c r="DT24" s="30"/>
      <c r="DU24" s="61">
        <f t="shared" si="37"/>
        <v>1549.1680000000001</v>
      </c>
      <c r="DV24" s="30">
        <v>1570.2750000000001</v>
      </c>
      <c r="DW24" s="31">
        <v>1528.0609999999999</v>
      </c>
      <c r="DX24" s="30"/>
      <c r="DY24" s="29">
        <v>223.12100000000001</v>
      </c>
      <c r="DZ24" s="30">
        <v>0</v>
      </c>
      <c r="EA24" s="30">
        <v>171.40899999999999</v>
      </c>
      <c r="EB24" s="30">
        <v>8.0039999999999996</v>
      </c>
      <c r="EC24" s="30">
        <v>147.83099999999999</v>
      </c>
      <c r="ED24" s="30">
        <v>135.32500000000002</v>
      </c>
      <c r="EE24" s="30">
        <v>5.23</v>
      </c>
      <c r="EF24" s="59">
        <v>0</v>
      </c>
      <c r="EG24" s="30">
        <v>1685.0519999999999</v>
      </c>
      <c r="EH24" s="72">
        <v>2375.9719999999998</v>
      </c>
      <c r="EI24" s="55"/>
      <c r="EJ24" s="44">
        <f t="shared" si="38"/>
        <v>9.390725143225595E-2</v>
      </c>
      <c r="EK24" s="6">
        <f t="shared" si="39"/>
        <v>0</v>
      </c>
      <c r="EL24" s="6">
        <f t="shared" si="40"/>
        <v>7.2142685183158722E-2</v>
      </c>
      <c r="EM24" s="6">
        <f t="shared" si="41"/>
        <v>3.368726567484802E-3</v>
      </c>
      <c r="EN24" s="6">
        <f t="shared" si="42"/>
        <v>6.2219167565947746E-2</v>
      </c>
      <c r="EO24" s="6">
        <f t="shared" si="43"/>
        <v>5.6955637524347943E-2</v>
      </c>
      <c r="EP24" s="6">
        <f t="shared" si="44"/>
        <v>2.2012043912975408E-3</v>
      </c>
      <c r="EQ24" s="6">
        <f t="shared" si="45"/>
        <v>0</v>
      </c>
      <c r="ER24" s="6">
        <f t="shared" si="46"/>
        <v>0.70920532733550734</v>
      </c>
      <c r="ES24" s="71">
        <f t="shared" si="47"/>
        <v>1</v>
      </c>
      <c r="ET24" s="55"/>
      <c r="EU24" s="32">
        <v>11.727</v>
      </c>
      <c r="EV24" s="33">
        <v>11.634999999999998</v>
      </c>
      <c r="EW24" s="67">
        <f t="shared" si="48"/>
        <v>23.361999999999998</v>
      </c>
      <c r="EY24" s="32">
        <f t="shared" si="49"/>
        <v>3.8319999999999999</v>
      </c>
      <c r="EZ24" s="33">
        <f t="shared" si="50"/>
        <v>4.9790000000000001</v>
      </c>
      <c r="FA24" s="67">
        <f t="shared" si="51"/>
        <v>8.8109999999999999</v>
      </c>
      <c r="FC24" s="29">
        <v>1727.4559999999997</v>
      </c>
      <c r="FD24" s="30">
        <v>682.25300000000004</v>
      </c>
      <c r="FE24" s="31">
        <f t="shared" si="52"/>
        <v>2409.7089999999998</v>
      </c>
      <c r="FG24" s="44">
        <f t="shared" si="62"/>
        <v>0.71687328220959456</v>
      </c>
      <c r="FH24" s="6">
        <f t="shared" si="63"/>
        <v>0.28312671779040544</v>
      </c>
      <c r="FI24" s="38">
        <f t="shared" si="53"/>
        <v>1</v>
      </c>
      <c r="FJ24" s="55"/>
      <c r="FK24" s="61">
        <f t="shared" si="54"/>
        <v>334.17750000000001</v>
      </c>
      <c r="FL24" s="30">
        <v>320.904</v>
      </c>
      <c r="FM24" s="31">
        <v>347.45100000000002</v>
      </c>
      <c r="FO24" s="61">
        <f t="shared" si="55"/>
        <v>2356.0884999999998</v>
      </c>
      <c r="FP24" s="30">
        <v>2302.4679999999998</v>
      </c>
      <c r="FQ24" s="31">
        <v>2409.7089999999998</v>
      </c>
      <c r="FS24" s="61">
        <f t="shared" si="56"/>
        <v>894.42499999999995</v>
      </c>
      <c r="FT24" s="30">
        <v>910</v>
      </c>
      <c r="FU24" s="31">
        <v>878.85</v>
      </c>
      <c r="FW24" s="61">
        <f t="shared" si="57"/>
        <v>3250.5135</v>
      </c>
      <c r="FX24" s="55">
        <f t="shared" si="58"/>
        <v>3212.4679999999998</v>
      </c>
      <c r="FY24" s="69">
        <f t="shared" si="59"/>
        <v>3288.5589999999997</v>
      </c>
      <c r="GA24" s="61">
        <f t="shared" si="60"/>
        <v>1912.3200000000002</v>
      </c>
      <c r="GB24" s="30">
        <v>1879.682</v>
      </c>
      <c r="GC24" s="31">
        <v>1944.9580000000001</v>
      </c>
      <c r="GD24" s="30"/>
      <c r="GE24" s="61">
        <f t="shared" si="61"/>
        <v>3062.0405000000001</v>
      </c>
      <c r="GF24" s="30">
        <v>2984.3969999999999</v>
      </c>
      <c r="GG24" s="31">
        <v>3139.6840000000002</v>
      </c>
      <c r="GH24" s="30"/>
      <c r="GI24" s="73">
        <f>DW24/C24</f>
        <v>0.48669260982952417</v>
      </c>
      <c r="GJ24" s="63"/>
    </row>
    <row r="25" spans="1:192" x14ac:dyDescent="0.2">
      <c r="A25" s="1"/>
      <c r="B25" s="74" t="s">
        <v>183</v>
      </c>
      <c r="C25" s="29">
        <v>3542.9160000000002</v>
      </c>
      <c r="D25" s="30">
        <v>3444.7174999999997</v>
      </c>
      <c r="E25" s="30">
        <v>3010.5130000000004</v>
      </c>
      <c r="F25" s="30">
        <v>725.08900000000006</v>
      </c>
      <c r="G25" s="30">
        <v>2454.0369999999998</v>
      </c>
      <c r="H25" s="30">
        <f t="shared" si="0"/>
        <v>4268.0050000000001</v>
      </c>
      <c r="I25" s="31">
        <f t="shared" si="1"/>
        <v>3735.6020000000003</v>
      </c>
      <c r="J25" s="30"/>
      <c r="K25" s="32">
        <v>36.454999999999998</v>
      </c>
      <c r="L25" s="33">
        <v>9.6340000000000003</v>
      </c>
      <c r="M25" s="33">
        <v>1E-3</v>
      </c>
      <c r="N25" s="34">
        <f t="shared" si="2"/>
        <v>46.089999999999996</v>
      </c>
      <c r="O25" s="33">
        <v>25.826000000000001</v>
      </c>
      <c r="P25" s="34">
        <f t="shared" si="3"/>
        <v>20.263999999999996</v>
      </c>
      <c r="Q25" s="33">
        <v>8.202</v>
      </c>
      <c r="R25" s="34">
        <f t="shared" si="4"/>
        <v>12.061999999999996</v>
      </c>
      <c r="S25" s="33">
        <v>3.5409999999999999</v>
      </c>
      <c r="T25" s="33">
        <v>0.18199999999999994</v>
      </c>
      <c r="U25" s="33">
        <v>-0.48</v>
      </c>
      <c r="V25" s="34">
        <f t="shared" si="5"/>
        <v>15.304999999999996</v>
      </c>
      <c r="W25" s="33">
        <v>3.9000000000000004</v>
      </c>
      <c r="X25" s="35">
        <f t="shared" si="6"/>
        <v>11.404999999999996</v>
      </c>
      <c r="Y25" s="33"/>
      <c r="Z25" s="36">
        <f t="shared" si="7"/>
        <v>2.1165741457753792E-2</v>
      </c>
      <c r="AA25" s="37">
        <f t="shared" si="8"/>
        <v>5.5934920642984514E-3</v>
      </c>
      <c r="AB25" s="6">
        <f t="shared" si="9"/>
        <v>0.51845903679762317</v>
      </c>
      <c r="AC25" s="6">
        <f t="shared" si="10"/>
        <v>0.52036025870927449</v>
      </c>
      <c r="AD25" s="6">
        <f t="shared" si="11"/>
        <v>0.56033846821436328</v>
      </c>
      <c r="AE25" s="37">
        <f t="shared" si="12"/>
        <v>1.4994553254367014E-2</v>
      </c>
      <c r="AF25" s="37">
        <f t="shared" si="13"/>
        <v>6.6217331319621984E-3</v>
      </c>
      <c r="AG25" s="37">
        <f>X25/DU25*2</f>
        <v>1.3132705964989042E-2</v>
      </c>
      <c r="AH25" s="37">
        <f>(P25+S25+T25)/DU25*2</f>
        <v>2.762071179151181E-2</v>
      </c>
      <c r="AI25" s="37">
        <f>R25/DU25*2</f>
        <v>1.3889232735615768E-2</v>
      </c>
      <c r="AJ25" s="38">
        <f>X25/FK25*2</f>
        <v>6.5370078902630954E-2</v>
      </c>
      <c r="AK25" s="33"/>
      <c r="AL25" s="44">
        <f t="shared" si="14"/>
        <v>8.3396130811645888E-2</v>
      </c>
      <c r="AM25" s="6">
        <f t="shared" si="15"/>
        <v>7.3518567585136405E-2</v>
      </c>
      <c r="AN25" s="38">
        <f t="shared" si="16"/>
        <v>1.7747692787495856E-2</v>
      </c>
      <c r="AO25" s="33"/>
      <c r="AP25" s="44">
        <f t="shared" si="17"/>
        <v>0.81515575584626254</v>
      </c>
      <c r="AQ25" s="6">
        <f t="shared" si="18"/>
        <v>0.78138814982557536</v>
      </c>
      <c r="AR25" s="6">
        <f t="shared" si="19"/>
        <v>6.280589209566359E-2</v>
      </c>
      <c r="AS25" s="6">
        <f t="shared" si="20"/>
        <v>0.13098221916635899</v>
      </c>
      <c r="AT25" s="65">
        <v>2.97</v>
      </c>
      <c r="AU25" s="66">
        <v>1.32</v>
      </c>
      <c r="AV25" s="33"/>
      <c r="AW25" s="44">
        <f>FM25/C25</f>
        <v>0.10924588672155928</v>
      </c>
      <c r="AX25" s="6">
        <v>0.1037</v>
      </c>
      <c r="AY25" s="6">
        <f t="shared" si="21"/>
        <v>0.19271337934881128</v>
      </c>
      <c r="AZ25" s="6">
        <f t="shared" si="22"/>
        <v>0.20944628041553373</v>
      </c>
      <c r="BA25" s="38">
        <f t="shared" si="23"/>
        <v>0.22617918148225616</v>
      </c>
      <c r="BB25" s="6"/>
      <c r="BC25" s="44">
        <v>0.1812</v>
      </c>
      <c r="BD25" s="6">
        <v>0.1981</v>
      </c>
      <c r="BE25" s="38">
        <v>0.2155</v>
      </c>
      <c r="BF25" s="6"/>
      <c r="BG25" s="44"/>
      <c r="BH25" s="38">
        <v>1.6E-2</v>
      </c>
      <c r="BI25" s="6"/>
      <c r="BJ25" s="44"/>
      <c r="BK25" s="38">
        <f>BC25-(4.5%+2.5%+3%+1%+BH25)</f>
        <v>5.5199999999999999E-2</v>
      </c>
      <c r="BL25" s="6"/>
      <c r="BM25" s="44"/>
      <c r="BN25" s="38">
        <f>BD25-(6%+2.5%+3%+1%+BH25)</f>
        <v>5.7100000000000012E-2</v>
      </c>
      <c r="BO25" s="6"/>
      <c r="BP25" s="44"/>
      <c r="BQ25" s="38">
        <f>BE25-(8%+2.5%+3%+1%+BH25)</f>
        <v>5.4499999999999965E-2</v>
      </c>
      <c r="BR25" s="33"/>
      <c r="BS25" s="36">
        <f>Q25/FO25*2</f>
        <v>5.667019099243136E-3</v>
      </c>
      <c r="BT25" s="6">
        <f t="shared" si="24"/>
        <v>0.34193521490807527</v>
      </c>
      <c r="BU25" s="37">
        <f>EW25/E25</f>
        <v>1.4891481950086244E-2</v>
      </c>
      <c r="BV25" s="6">
        <f t="shared" si="25"/>
        <v>0.11174115911107567</v>
      </c>
      <c r="BW25" s="6">
        <f t="shared" si="26"/>
        <v>0.73613334338699077</v>
      </c>
      <c r="BX25" s="38">
        <f t="shared" si="27"/>
        <v>0.78735047256104906</v>
      </c>
      <c r="BY25" s="33"/>
      <c r="BZ25" s="32">
        <v>8.7170000000000005</v>
      </c>
      <c r="CA25" s="67">
        <v>286.50599999999997</v>
      </c>
      <c r="CB25" s="34">
        <f t="shared" si="28"/>
        <v>295.22299999999996</v>
      </c>
      <c r="CC25" s="30">
        <v>3010.5130000000004</v>
      </c>
      <c r="CD25" s="33">
        <v>3.948</v>
      </c>
      <c r="CE25" s="33">
        <v>10.207000000000001</v>
      </c>
      <c r="CF25" s="34">
        <f t="shared" si="29"/>
        <v>2996.3580000000006</v>
      </c>
      <c r="CG25" s="33">
        <v>158.69999999999999</v>
      </c>
      <c r="CH25" s="33">
        <v>66.897000000000006</v>
      </c>
      <c r="CI25" s="34">
        <f t="shared" si="30"/>
        <v>225.59699999999998</v>
      </c>
      <c r="CJ25" s="33">
        <v>2.625</v>
      </c>
      <c r="CK25" s="33">
        <v>0</v>
      </c>
      <c r="CL25" s="33">
        <v>16.297999999999998</v>
      </c>
      <c r="CM25" s="33">
        <v>6.8149999999996034</v>
      </c>
      <c r="CN25" s="34">
        <f t="shared" si="31"/>
        <v>3542.9160000000002</v>
      </c>
      <c r="CO25" s="33">
        <v>175.429</v>
      </c>
      <c r="CP25" s="30">
        <v>2454.0369999999998</v>
      </c>
      <c r="CQ25" s="34">
        <f t="shared" si="32"/>
        <v>2629.4659999999999</v>
      </c>
      <c r="CR25" s="33">
        <v>451.10300000000001</v>
      </c>
      <c r="CS25" s="33">
        <v>15.25500000000028</v>
      </c>
      <c r="CT25" s="34">
        <f t="shared" si="33"/>
        <v>466.35800000000029</v>
      </c>
      <c r="CU25" s="33">
        <v>60.042999999999999</v>
      </c>
      <c r="CV25" s="33">
        <v>387.04899999999998</v>
      </c>
      <c r="CW25" s="67">
        <f t="shared" si="34"/>
        <v>3542.9160000000002</v>
      </c>
      <c r="CX25" s="33"/>
      <c r="CY25" s="68">
        <v>464.05899999999997</v>
      </c>
      <c r="CZ25" s="33"/>
      <c r="DA25" s="29">
        <v>125</v>
      </c>
      <c r="DB25" s="30">
        <v>105</v>
      </c>
      <c r="DC25" s="30">
        <v>175</v>
      </c>
      <c r="DD25" s="30">
        <v>80</v>
      </c>
      <c r="DE25" s="30">
        <v>100</v>
      </c>
      <c r="DF25" s="31">
        <v>0</v>
      </c>
      <c r="DG25" s="31">
        <f t="shared" si="35"/>
        <v>585</v>
      </c>
      <c r="DH25" s="38">
        <f t="shared" si="36"/>
        <v>0.16511822464884857</v>
      </c>
      <c r="DI25" s="33"/>
      <c r="DJ25" s="61" t="str">
        <f>VLOOKUP($B25,'[1]Tlf + Fylke'!$A$3:$O$97,11,FALSE)</f>
        <v xml:space="preserve">Deloitte </v>
      </c>
      <c r="DK25" s="55">
        <v>29.3</v>
      </c>
      <c r="DL25" s="69">
        <v>4</v>
      </c>
      <c r="DM25" s="70" t="s">
        <v>160</v>
      </c>
      <c r="DN25" s="58" t="s">
        <v>163</v>
      </c>
      <c r="DO25" s="71">
        <v>0.23040305990362639</v>
      </c>
      <c r="DP25" s="55"/>
      <c r="DQ25" s="29">
        <v>345.51100000000002</v>
      </c>
      <c r="DR25" s="30">
        <v>375.51100000000002</v>
      </c>
      <c r="DS25" s="31">
        <v>405.51100000000002</v>
      </c>
      <c r="DT25" s="30"/>
      <c r="DU25" s="61">
        <f t="shared" si="37"/>
        <v>1736.885</v>
      </c>
      <c r="DV25" s="30">
        <v>1680.895</v>
      </c>
      <c r="DW25" s="31">
        <v>1792.875</v>
      </c>
      <c r="DX25" s="30"/>
      <c r="DY25" s="29">
        <v>74.168999999999997</v>
      </c>
      <c r="DZ25" s="30">
        <v>0</v>
      </c>
      <c r="EA25" s="30">
        <v>144.15100000000001</v>
      </c>
      <c r="EB25" s="30">
        <v>86.494</v>
      </c>
      <c r="EC25" s="30">
        <v>333.21499999999997</v>
      </c>
      <c r="ED25" s="30">
        <v>0</v>
      </c>
      <c r="EE25" s="30">
        <v>0</v>
      </c>
      <c r="EF25" s="59">
        <v>125.25</v>
      </c>
      <c r="EG25" s="30">
        <v>2191.9110000000001</v>
      </c>
      <c r="EH25" s="72">
        <v>2955.19</v>
      </c>
      <c r="EI25" s="55"/>
      <c r="EJ25" s="44">
        <f t="shared" si="38"/>
        <v>2.5097878647396613E-2</v>
      </c>
      <c r="EK25" s="6">
        <f t="shared" si="39"/>
        <v>0</v>
      </c>
      <c r="EL25" s="6">
        <f t="shared" si="40"/>
        <v>4.8778927920032217E-2</v>
      </c>
      <c r="EM25" s="6">
        <f t="shared" si="41"/>
        <v>2.9268507270260119E-2</v>
      </c>
      <c r="EN25" s="6">
        <f t="shared" si="42"/>
        <v>0.11275586341318154</v>
      </c>
      <c r="EO25" s="6">
        <f t="shared" si="43"/>
        <v>0</v>
      </c>
      <c r="EP25" s="6">
        <f t="shared" si="44"/>
        <v>0</v>
      </c>
      <c r="EQ25" s="6">
        <f t="shared" si="45"/>
        <v>4.2383061664393831E-2</v>
      </c>
      <c r="ER25" s="6">
        <f t="shared" si="46"/>
        <v>0.74171576108473569</v>
      </c>
      <c r="ES25" s="71">
        <f t="shared" si="47"/>
        <v>1</v>
      </c>
      <c r="ET25" s="55"/>
      <c r="EU25" s="32">
        <v>12.728999999999999</v>
      </c>
      <c r="EV25" s="33">
        <v>32.101999999999997</v>
      </c>
      <c r="EW25" s="67">
        <f t="shared" si="48"/>
        <v>44.830999999999996</v>
      </c>
      <c r="EY25" s="32">
        <f t="shared" si="49"/>
        <v>3.948</v>
      </c>
      <c r="EZ25" s="33">
        <f t="shared" si="50"/>
        <v>10.207000000000001</v>
      </c>
      <c r="FA25" s="67">
        <f t="shared" si="51"/>
        <v>14.155000000000001</v>
      </c>
      <c r="FC25" s="29">
        <v>2216.1390000000001</v>
      </c>
      <c r="FD25" s="30">
        <v>794.37400000000036</v>
      </c>
      <c r="FE25" s="31">
        <f t="shared" si="52"/>
        <v>3010.5130000000004</v>
      </c>
      <c r="FG25" s="44">
        <f t="shared" si="62"/>
        <v>0.73613334338699077</v>
      </c>
      <c r="FH25" s="6">
        <f t="shared" si="63"/>
        <v>0.26386665661300923</v>
      </c>
      <c r="FI25" s="38">
        <f t="shared" si="53"/>
        <v>1</v>
      </c>
      <c r="FJ25" s="55"/>
      <c r="FK25" s="61">
        <f t="shared" si="54"/>
        <v>348.93639999999994</v>
      </c>
      <c r="FL25" s="30">
        <v>310.82379999999995</v>
      </c>
      <c r="FM25" s="31">
        <v>387.04899999999998</v>
      </c>
      <c r="FO25" s="61">
        <f t="shared" si="55"/>
        <v>2894.6435000000001</v>
      </c>
      <c r="FP25" s="30">
        <v>2778.7739999999999</v>
      </c>
      <c r="FQ25" s="31">
        <v>3010.5130000000004</v>
      </c>
      <c r="FS25" s="61">
        <f t="shared" si="56"/>
        <v>713.04449999999997</v>
      </c>
      <c r="FT25" s="30">
        <v>701</v>
      </c>
      <c r="FU25" s="31">
        <v>725.08900000000006</v>
      </c>
      <c r="FW25" s="61">
        <f t="shared" si="57"/>
        <v>3607.6880000000001</v>
      </c>
      <c r="FX25" s="55">
        <f t="shared" si="58"/>
        <v>3479.7739999999999</v>
      </c>
      <c r="FY25" s="69">
        <f t="shared" si="59"/>
        <v>3735.6020000000003</v>
      </c>
      <c r="GA25" s="61">
        <f t="shared" si="60"/>
        <v>2432.64</v>
      </c>
      <c r="GB25" s="30">
        <v>2411.2429999999999</v>
      </c>
      <c r="GC25" s="31">
        <v>2454.0369999999998</v>
      </c>
      <c r="GD25" s="30"/>
      <c r="GE25" s="61">
        <f t="shared" si="61"/>
        <v>3444.7174999999997</v>
      </c>
      <c r="GF25" s="30">
        <v>3346.5189999999998</v>
      </c>
      <c r="GG25" s="31">
        <v>3542.9160000000002</v>
      </c>
      <c r="GH25" s="30"/>
      <c r="GI25" s="73">
        <f>DW25/C25</f>
        <v>0.50604502054240064</v>
      </c>
      <c r="GJ25" s="63"/>
    </row>
    <row r="26" spans="1:192" x14ac:dyDescent="0.2">
      <c r="A26" s="1"/>
      <c r="B26" s="74" t="s">
        <v>184</v>
      </c>
      <c r="C26" s="29">
        <v>3931.8029999999999</v>
      </c>
      <c r="D26" s="30">
        <v>3821.1660000000002</v>
      </c>
      <c r="E26" s="30">
        <v>3020.4029999999998</v>
      </c>
      <c r="F26" s="30">
        <v>969.48900000000003</v>
      </c>
      <c r="G26" s="30">
        <v>3003.6550000000002</v>
      </c>
      <c r="H26" s="30">
        <f t="shared" si="0"/>
        <v>4901.2919999999995</v>
      </c>
      <c r="I26" s="31">
        <f t="shared" si="1"/>
        <v>3989.8919999999998</v>
      </c>
      <c r="J26" s="30"/>
      <c r="K26" s="32">
        <v>35.215000000000003</v>
      </c>
      <c r="L26" s="33">
        <v>9.4570000000000007</v>
      </c>
      <c r="M26" s="33">
        <v>0.16900000000000001</v>
      </c>
      <c r="N26" s="34">
        <f t="shared" si="2"/>
        <v>44.841000000000001</v>
      </c>
      <c r="O26" s="33">
        <v>25.643000000000001</v>
      </c>
      <c r="P26" s="34">
        <f t="shared" si="3"/>
        <v>19.198</v>
      </c>
      <c r="Q26" s="33">
        <v>6.3049999999999997</v>
      </c>
      <c r="R26" s="34">
        <f t="shared" si="4"/>
        <v>12.893000000000001</v>
      </c>
      <c r="S26" s="33">
        <v>8.68</v>
      </c>
      <c r="T26" s="33">
        <v>0.90199999999999969</v>
      </c>
      <c r="U26" s="33">
        <v>0</v>
      </c>
      <c r="V26" s="34">
        <f t="shared" si="5"/>
        <v>22.475000000000001</v>
      </c>
      <c r="W26" s="33">
        <v>3.3260000000000001</v>
      </c>
      <c r="X26" s="35">
        <f t="shared" si="6"/>
        <v>19.149000000000001</v>
      </c>
      <c r="Y26" s="33"/>
      <c r="Z26" s="36">
        <f t="shared" si="7"/>
        <v>1.8431546810580856E-2</v>
      </c>
      <c r="AA26" s="37">
        <f t="shared" si="8"/>
        <v>4.949798045936764E-3</v>
      </c>
      <c r="AB26" s="6">
        <f t="shared" si="9"/>
        <v>0.47117946456461424</v>
      </c>
      <c r="AC26" s="6">
        <f t="shared" si="10"/>
        <v>0.47912034528502834</v>
      </c>
      <c r="AD26" s="6">
        <f t="shared" si="11"/>
        <v>0.57186503423206436</v>
      </c>
      <c r="AE26" s="37">
        <f t="shared" si="12"/>
        <v>1.3421557713012205E-2</v>
      </c>
      <c r="AF26" s="37">
        <f t="shared" si="13"/>
        <v>1.002259519738216E-2</v>
      </c>
      <c r="AG26" s="37">
        <f>X26/DU26*2</f>
        <v>2.1363312702435626E-2</v>
      </c>
      <c r="AH26" s="37">
        <f>(P26+S26+T26)/DU26*2</f>
        <v>3.2108002484521246E-2</v>
      </c>
      <c r="AI26" s="37">
        <f>R26/DU26*2</f>
        <v>1.438389423324991E-2</v>
      </c>
      <c r="AJ26" s="38">
        <f>X26/FK26*2</f>
        <v>9.2943677558390114E-2</v>
      </c>
      <c r="AK26" s="33"/>
      <c r="AL26" s="44">
        <f t="shared" si="14"/>
        <v>7.0430260072503409E-3</v>
      </c>
      <c r="AM26" s="6">
        <f t="shared" si="15"/>
        <v>-1.3447885272010207E-2</v>
      </c>
      <c r="AN26" s="38">
        <f t="shared" si="16"/>
        <v>8.3403127802148827E-2</v>
      </c>
      <c r="AO26" s="33"/>
      <c r="AP26" s="44">
        <f t="shared" si="17"/>
        <v>0.99445504457517764</v>
      </c>
      <c r="AQ26" s="6">
        <f t="shared" si="18"/>
        <v>0.86693776496014618</v>
      </c>
      <c r="AR26" s="6">
        <f t="shared" si="19"/>
        <v>-6.7507451416055173E-2</v>
      </c>
      <c r="AS26" s="6">
        <f t="shared" si="20"/>
        <v>0.18476078277573926</v>
      </c>
      <c r="AT26" s="65">
        <v>3.99</v>
      </c>
      <c r="AU26" s="66">
        <v>1.31</v>
      </c>
      <c r="AV26" s="33"/>
      <c r="AW26" s="44">
        <f>FM26/C26</f>
        <v>0.11253615707602849</v>
      </c>
      <c r="AX26" s="6">
        <v>8.6300000000000002E-2</v>
      </c>
      <c r="AY26" s="6">
        <f t="shared" si="21"/>
        <v>0.20109348830293586</v>
      </c>
      <c r="AZ26" s="6">
        <f t="shared" si="22"/>
        <v>0.21780000000000002</v>
      </c>
      <c r="BA26" s="38">
        <f t="shared" si="23"/>
        <v>0.23999999999999996</v>
      </c>
      <c r="BB26" s="6"/>
      <c r="BC26" s="44">
        <v>0.19079999999999997</v>
      </c>
      <c r="BD26" s="6">
        <v>0.2077</v>
      </c>
      <c r="BE26" s="38">
        <v>0.22989999999999999</v>
      </c>
      <c r="BF26" s="6"/>
      <c r="BG26" s="44">
        <v>2.8000000000000001E-2</v>
      </c>
      <c r="BH26" s="38"/>
      <c r="BI26" s="6"/>
      <c r="BJ26" s="44">
        <f>AY26-(4.5%+2.5%+3%+1%+BG26)</f>
        <v>6.3093488302935846E-2</v>
      </c>
      <c r="BK26" s="38"/>
      <c r="BL26" s="6"/>
      <c r="BM26" s="44">
        <f>AZ26-(6%+2.5%+3%+1%+BG26)</f>
        <v>6.4800000000000024E-2</v>
      </c>
      <c r="BN26" s="38"/>
      <c r="BO26" s="6"/>
      <c r="BP26" s="44">
        <f>BA26-(8%+2.5%+3%+1%+BG26)</f>
        <v>6.6999999999999948E-2</v>
      </c>
      <c r="BQ26" s="38"/>
      <c r="BR26" s="33"/>
      <c r="BS26" s="36">
        <f>Q26/FO26*2</f>
        <v>4.1895900813365226E-3</v>
      </c>
      <c r="BT26" s="6">
        <f t="shared" si="24"/>
        <v>0.2190757470465601</v>
      </c>
      <c r="BU26" s="37">
        <f>EW26/E26</f>
        <v>1.3718036963941567E-2</v>
      </c>
      <c r="BV26" s="6">
        <f t="shared" si="25"/>
        <v>9.0033006742588684E-2</v>
      </c>
      <c r="BW26" s="6">
        <f t="shared" si="26"/>
        <v>0.84710417781997971</v>
      </c>
      <c r="BX26" s="38">
        <f t="shared" si="27"/>
        <v>0.88425576431642761</v>
      </c>
      <c r="BY26" s="33"/>
      <c r="BZ26" s="32">
        <v>4.4000000000000004</v>
      </c>
      <c r="CA26" s="67">
        <v>208.02799999999999</v>
      </c>
      <c r="CB26" s="34">
        <f t="shared" si="28"/>
        <v>212.428</v>
      </c>
      <c r="CC26" s="30">
        <v>3020.4029999999998</v>
      </c>
      <c r="CD26" s="33">
        <v>11.333</v>
      </c>
      <c r="CE26" s="33">
        <v>6.4059999999999997</v>
      </c>
      <c r="CF26" s="34">
        <f t="shared" si="29"/>
        <v>3002.6639999999998</v>
      </c>
      <c r="CG26" s="33">
        <v>514.01499999999999</v>
      </c>
      <c r="CH26" s="33">
        <v>185.428</v>
      </c>
      <c r="CI26" s="34">
        <f t="shared" si="30"/>
        <v>699.44299999999998</v>
      </c>
      <c r="CJ26" s="33">
        <v>5.3339999999999996</v>
      </c>
      <c r="CK26" s="33">
        <v>0</v>
      </c>
      <c r="CL26" s="33">
        <v>7.09</v>
      </c>
      <c r="CM26" s="33">
        <v>4.844000000000257</v>
      </c>
      <c r="CN26" s="34">
        <f t="shared" si="31"/>
        <v>3931.8029999999999</v>
      </c>
      <c r="CO26" s="33">
        <v>0.152</v>
      </c>
      <c r="CP26" s="30">
        <v>3003.6550000000002</v>
      </c>
      <c r="CQ26" s="34">
        <f t="shared" si="32"/>
        <v>3003.8070000000002</v>
      </c>
      <c r="CR26" s="33">
        <v>390.375</v>
      </c>
      <c r="CS26" s="33">
        <v>24.660999999999603</v>
      </c>
      <c r="CT26" s="34">
        <f t="shared" si="33"/>
        <v>415.0359999999996</v>
      </c>
      <c r="CU26" s="33">
        <v>70.490000000000009</v>
      </c>
      <c r="CV26" s="33">
        <v>442.47</v>
      </c>
      <c r="CW26" s="67">
        <f t="shared" si="34"/>
        <v>3931.8029999999999</v>
      </c>
      <c r="CX26" s="33"/>
      <c r="CY26" s="68">
        <v>726.44299999999998</v>
      </c>
      <c r="CZ26" s="33"/>
      <c r="DA26" s="29">
        <v>150</v>
      </c>
      <c r="DB26" s="30">
        <v>150</v>
      </c>
      <c r="DC26" s="30">
        <v>50</v>
      </c>
      <c r="DD26" s="30">
        <v>75</v>
      </c>
      <c r="DE26" s="30">
        <v>70</v>
      </c>
      <c r="DF26" s="31">
        <v>40</v>
      </c>
      <c r="DG26" s="31">
        <f t="shared" si="35"/>
        <v>535</v>
      </c>
      <c r="DH26" s="38">
        <f t="shared" si="36"/>
        <v>0.13606988956466029</v>
      </c>
      <c r="DI26" s="33"/>
      <c r="DJ26" s="61" t="str">
        <f>VLOOKUP($B26,'[1]Tlf + Fylke'!$A$3:$O$97,11,FALSE)</f>
        <v>BDO AS</v>
      </c>
      <c r="DK26" s="55">
        <v>21.7</v>
      </c>
      <c r="DL26" s="69">
        <v>3</v>
      </c>
      <c r="DM26" s="70" t="s">
        <v>160</v>
      </c>
      <c r="DN26" s="58" t="s">
        <v>163</v>
      </c>
      <c r="DO26" s="71">
        <v>0.10526770535004103</v>
      </c>
      <c r="DP26" s="55"/>
      <c r="DQ26" s="29">
        <v>361.10498460000008</v>
      </c>
      <c r="DR26" s="30">
        <v>391.10498460000008</v>
      </c>
      <c r="DS26" s="31">
        <v>430.96967999999998</v>
      </c>
      <c r="DT26" s="30"/>
      <c r="DU26" s="61">
        <f t="shared" si="37"/>
        <v>1792.6995000000002</v>
      </c>
      <c r="DV26" s="30">
        <v>1789.692</v>
      </c>
      <c r="DW26" s="31">
        <v>1795.7070000000001</v>
      </c>
      <c r="DX26" s="30"/>
      <c r="DY26" s="29">
        <v>6.5030000000000001</v>
      </c>
      <c r="DZ26" s="30">
        <v>54.066000000000003</v>
      </c>
      <c r="EA26" s="30">
        <v>90.975999999999999</v>
      </c>
      <c r="EB26" s="30">
        <v>30.805</v>
      </c>
      <c r="EC26" s="30">
        <v>290.84300000000002</v>
      </c>
      <c r="ED26" s="30">
        <v>24.51</v>
      </c>
      <c r="EE26" s="30">
        <v>4.242</v>
      </c>
      <c r="EF26" s="59">
        <v>0</v>
      </c>
      <c r="EG26" s="30">
        <v>2560.152</v>
      </c>
      <c r="EH26" s="72">
        <v>3062.0970000000002</v>
      </c>
      <c r="EI26" s="55"/>
      <c r="EJ26" s="44">
        <f t="shared" si="38"/>
        <v>2.1237080340694627E-3</v>
      </c>
      <c r="EK26" s="6">
        <f t="shared" si="39"/>
        <v>1.7656527536521541E-2</v>
      </c>
      <c r="EL26" s="6">
        <f t="shared" si="40"/>
        <v>2.971035862025272E-2</v>
      </c>
      <c r="EM26" s="6">
        <f t="shared" si="41"/>
        <v>1.0060099337153591E-2</v>
      </c>
      <c r="EN26" s="6">
        <f t="shared" si="42"/>
        <v>9.4981641665825733E-2</v>
      </c>
      <c r="EO26" s="6">
        <f t="shared" si="43"/>
        <v>8.0043186091100314E-3</v>
      </c>
      <c r="EP26" s="6">
        <f t="shared" si="44"/>
        <v>1.3853251546244289E-3</v>
      </c>
      <c r="EQ26" s="6">
        <f t="shared" si="45"/>
        <v>0</v>
      </c>
      <c r="ER26" s="6">
        <f t="shared" si="46"/>
        <v>0.83607802104244244</v>
      </c>
      <c r="ES26" s="71">
        <f t="shared" si="47"/>
        <v>1</v>
      </c>
      <c r="ET26" s="55"/>
      <c r="EU26" s="32">
        <v>24.048999999999999</v>
      </c>
      <c r="EV26" s="33">
        <v>17.384999999999998</v>
      </c>
      <c r="EW26" s="67">
        <f t="shared" si="48"/>
        <v>41.433999999999997</v>
      </c>
      <c r="EY26" s="32">
        <f t="shared" si="49"/>
        <v>11.333</v>
      </c>
      <c r="EZ26" s="33">
        <f t="shared" si="50"/>
        <v>6.4059999999999997</v>
      </c>
      <c r="FA26" s="67">
        <f t="shared" si="51"/>
        <v>17.739000000000001</v>
      </c>
      <c r="FC26" s="29">
        <v>2558.596</v>
      </c>
      <c r="FD26" s="30">
        <v>461.80699999999979</v>
      </c>
      <c r="FE26" s="31">
        <f t="shared" si="52"/>
        <v>3020.4029999999998</v>
      </c>
      <c r="FG26" s="44">
        <f t="shared" si="62"/>
        <v>0.84710417781997971</v>
      </c>
      <c r="FH26" s="6">
        <f t="shared" si="63"/>
        <v>0.15289582218002029</v>
      </c>
      <c r="FI26" s="38">
        <f t="shared" si="53"/>
        <v>1</v>
      </c>
      <c r="FJ26" s="55"/>
      <c r="FK26" s="61">
        <f t="shared" si="54"/>
        <v>412.05600000000004</v>
      </c>
      <c r="FL26" s="30">
        <v>381.642</v>
      </c>
      <c r="FM26" s="31">
        <v>442.47</v>
      </c>
      <c r="FO26" s="61">
        <f t="shared" si="55"/>
        <v>3009.8409999999999</v>
      </c>
      <c r="FP26" s="30">
        <v>2999.279</v>
      </c>
      <c r="FQ26" s="31">
        <v>3020.4029999999998</v>
      </c>
      <c r="FS26" s="61">
        <f t="shared" si="56"/>
        <v>1007.2445</v>
      </c>
      <c r="FT26" s="30">
        <v>1045</v>
      </c>
      <c r="FU26" s="31">
        <v>969.48900000000003</v>
      </c>
      <c r="FW26" s="61">
        <f t="shared" si="57"/>
        <v>4017.0855000000001</v>
      </c>
      <c r="FX26" s="55">
        <f t="shared" si="58"/>
        <v>4044.279</v>
      </c>
      <c r="FY26" s="69">
        <f t="shared" si="59"/>
        <v>3989.8919999999998</v>
      </c>
      <c r="GA26" s="61">
        <f t="shared" si="60"/>
        <v>2888.0405000000001</v>
      </c>
      <c r="GB26" s="30">
        <v>2772.4259999999999</v>
      </c>
      <c r="GC26" s="31">
        <v>3003.6550000000002</v>
      </c>
      <c r="GD26" s="30"/>
      <c r="GE26" s="61">
        <f t="shared" si="61"/>
        <v>3821.1660000000002</v>
      </c>
      <c r="GF26" s="30">
        <v>3710.529</v>
      </c>
      <c r="GG26" s="31">
        <v>3931.8029999999999</v>
      </c>
      <c r="GH26" s="30"/>
      <c r="GI26" s="73">
        <f>DW26/C26</f>
        <v>0.45671337043081767</v>
      </c>
      <c r="GJ26" s="63"/>
    </row>
    <row r="27" spans="1:192" x14ac:dyDescent="0.2">
      <c r="A27" s="1"/>
      <c r="B27" s="74" t="s">
        <v>185</v>
      </c>
      <c r="C27" s="29">
        <v>3286.877</v>
      </c>
      <c r="D27" s="30">
        <v>3191.971</v>
      </c>
      <c r="E27" s="30">
        <v>2756.3029999999999</v>
      </c>
      <c r="F27" s="30">
        <v>663.58</v>
      </c>
      <c r="G27" s="30">
        <v>2088.9479999999999</v>
      </c>
      <c r="H27" s="30">
        <f t="shared" si="0"/>
        <v>3950.4569999999999</v>
      </c>
      <c r="I27" s="31">
        <f t="shared" si="1"/>
        <v>3419.8829999999998</v>
      </c>
      <c r="J27" s="30"/>
      <c r="K27" s="32">
        <v>21.425000000000001</v>
      </c>
      <c r="L27" s="33">
        <v>4.7809999999999997</v>
      </c>
      <c r="M27" s="33">
        <v>0.13</v>
      </c>
      <c r="N27" s="34">
        <f t="shared" si="2"/>
        <v>26.335999999999999</v>
      </c>
      <c r="O27" s="33">
        <v>17.2</v>
      </c>
      <c r="P27" s="34">
        <f t="shared" si="3"/>
        <v>9.1359999999999992</v>
      </c>
      <c r="Q27" s="33">
        <v>1.921</v>
      </c>
      <c r="R27" s="34">
        <f t="shared" si="4"/>
        <v>7.214999999999999</v>
      </c>
      <c r="S27" s="33">
        <v>5.3540000000000001</v>
      </c>
      <c r="T27" s="33">
        <v>6.2999999999999945E-2</v>
      </c>
      <c r="U27" s="33">
        <v>0</v>
      </c>
      <c r="V27" s="34">
        <f t="shared" si="5"/>
        <v>12.632</v>
      </c>
      <c r="W27" s="33">
        <v>1.8759999999999999</v>
      </c>
      <c r="X27" s="35">
        <f t="shared" si="6"/>
        <v>10.756</v>
      </c>
      <c r="Y27" s="33"/>
      <c r="Z27" s="36">
        <f t="shared" si="7"/>
        <v>1.3424307426351931E-2</v>
      </c>
      <c r="AA27" s="37">
        <f t="shared" si="8"/>
        <v>2.9956412511266549E-3</v>
      </c>
      <c r="AB27" s="6">
        <f t="shared" si="9"/>
        <v>0.54168110099833089</v>
      </c>
      <c r="AC27" s="6">
        <f t="shared" si="10"/>
        <v>0.5427579678131903</v>
      </c>
      <c r="AD27" s="6">
        <f t="shared" si="11"/>
        <v>0.65309842041312272</v>
      </c>
      <c r="AE27" s="37">
        <f t="shared" si="12"/>
        <v>1.0777040267596415E-2</v>
      </c>
      <c r="AF27" s="37">
        <f t="shared" si="13"/>
        <v>6.7394095998992475E-3</v>
      </c>
      <c r="AG27" s="37">
        <f>X27/DU27*2</f>
        <v>1.3088040067216748E-2</v>
      </c>
      <c r="AH27" s="37">
        <f>(P27+S27+T27)/DU27*2</f>
        <v>1.7708278830253377E-2</v>
      </c>
      <c r="AI27" s="37">
        <f>R27/DU27*2</f>
        <v>8.7793054188330995E-3</v>
      </c>
      <c r="AJ27" s="38">
        <f>X27/FK27*2</f>
        <v>6.2898561742166195E-2</v>
      </c>
      <c r="AK27" s="33"/>
      <c r="AL27" s="44">
        <f t="shared" si="14"/>
        <v>7.5147094847506535E-2</v>
      </c>
      <c r="AM27" s="6">
        <f t="shared" si="15"/>
        <v>8.5452471424962123E-2</v>
      </c>
      <c r="AN27" s="38">
        <f t="shared" si="16"/>
        <v>6.9836616671429499E-2</v>
      </c>
      <c r="AO27" s="33"/>
      <c r="AP27" s="44">
        <f t="shared" si="17"/>
        <v>0.75788039268541951</v>
      </c>
      <c r="AQ27" s="6">
        <f t="shared" si="18"/>
        <v>0.71499427203111687</v>
      </c>
      <c r="AR27" s="6">
        <f t="shared" si="19"/>
        <v>0.11574421555780764</v>
      </c>
      <c r="AS27" s="6">
        <f t="shared" si="20"/>
        <v>0.1375907890681641</v>
      </c>
      <c r="AT27" s="65">
        <v>2.54</v>
      </c>
      <c r="AU27" s="66">
        <v>1.31</v>
      </c>
      <c r="AV27" s="33"/>
      <c r="AW27" s="44">
        <f>FM27/C27</f>
        <v>0.10884861222370049</v>
      </c>
      <c r="AX27" s="6">
        <v>0.1026</v>
      </c>
      <c r="AY27" s="6">
        <f t="shared" si="21"/>
        <v>0.18623752448512779</v>
      </c>
      <c r="AZ27" s="6">
        <f t="shared" si="22"/>
        <v>0.20730000000000001</v>
      </c>
      <c r="BA27" s="38">
        <f t="shared" si="23"/>
        <v>0.22540000000000002</v>
      </c>
      <c r="BB27" s="6"/>
      <c r="BC27" s="44">
        <v>0.182</v>
      </c>
      <c r="BD27" s="6">
        <v>0.20250000000000001</v>
      </c>
      <c r="BE27" s="38">
        <v>0.22120000000000001</v>
      </c>
      <c r="BF27" s="6"/>
      <c r="BG27" s="44">
        <v>2.5000000000000001E-2</v>
      </c>
      <c r="BH27" s="38"/>
      <c r="BI27" s="6"/>
      <c r="BJ27" s="44">
        <f>AY27-(4.5%+2.5%+3%+1%+BG27)</f>
        <v>5.1237524485127778E-2</v>
      </c>
      <c r="BK27" s="38"/>
      <c r="BL27" s="6"/>
      <c r="BM27" s="44">
        <f>AZ27-(6%+2.5%+3%+1%+BG27)</f>
        <v>5.7300000000000018E-2</v>
      </c>
      <c r="BN27" s="38"/>
      <c r="BO27" s="6"/>
      <c r="BP27" s="44">
        <f>BA27-(8%+2.5%+3%+1%+BG27)</f>
        <v>5.5400000000000005E-2</v>
      </c>
      <c r="BQ27" s="38"/>
      <c r="BR27" s="33"/>
      <c r="BS27" s="36">
        <f>Q27/FO27*2</f>
        <v>1.4443731196974411E-3</v>
      </c>
      <c r="BT27" s="6">
        <f t="shared" si="24"/>
        <v>0.13200027485741772</v>
      </c>
      <c r="BU27" s="37">
        <f>EW27/E27</f>
        <v>1.1819092458267469E-2</v>
      </c>
      <c r="BV27" s="6">
        <f t="shared" si="25"/>
        <v>8.6338314101103042E-2</v>
      </c>
      <c r="BW27" s="6">
        <f t="shared" si="26"/>
        <v>0.72237159702688714</v>
      </c>
      <c r="BX27" s="38">
        <f t="shared" si="27"/>
        <v>0.77624146790986714</v>
      </c>
      <c r="BY27" s="33"/>
      <c r="BZ27" s="32">
        <v>4.54</v>
      </c>
      <c r="CA27" s="67">
        <v>224.68100000000001</v>
      </c>
      <c r="CB27" s="34">
        <f t="shared" si="28"/>
        <v>229.221</v>
      </c>
      <c r="CC27" s="30">
        <v>2756.3029999999999</v>
      </c>
      <c r="CD27" s="33">
        <v>8.5280000000000005</v>
      </c>
      <c r="CE27" s="33">
        <v>11.018000000000001</v>
      </c>
      <c r="CF27" s="34">
        <f t="shared" si="29"/>
        <v>2736.7570000000001</v>
      </c>
      <c r="CG27" s="33">
        <v>229.285</v>
      </c>
      <c r="CH27" s="33">
        <v>78.587000000000003</v>
      </c>
      <c r="CI27" s="34">
        <f t="shared" si="30"/>
        <v>307.87200000000001</v>
      </c>
      <c r="CJ27" s="33">
        <v>5.2350000000000003</v>
      </c>
      <c r="CK27" s="33">
        <v>0</v>
      </c>
      <c r="CL27" s="33">
        <v>5.8159999999999998</v>
      </c>
      <c r="CM27" s="33">
        <v>1.975999999999873</v>
      </c>
      <c r="CN27" s="34">
        <f t="shared" si="31"/>
        <v>3286.8769999999995</v>
      </c>
      <c r="CO27" s="33">
        <v>175.345</v>
      </c>
      <c r="CP27" s="30">
        <v>2088.9479999999999</v>
      </c>
      <c r="CQ27" s="34">
        <f t="shared" si="32"/>
        <v>2264.2929999999997</v>
      </c>
      <c r="CR27" s="33">
        <v>592.10500000000002</v>
      </c>
      <c r="CS27" s="33">
        <v>7.4760000000002833</v>
      </c>
      <c r="CT27" s="34">
        <f t="shared" si="33"/>
        <v>599.58100000000036</v>
      </c>
      <c r="CU27" s="33">
        <v>65.230999999999995</v>
      </c>
      <c r="CV27" s="33">
        <v>357.77199999999999</v>
      </c>
      <c r="CW27" s="67">
        <f t="shared" si="34"/>
        <v>3286.8769999999995</v>
      </c>
      <c r="CX27" s="33"/>
      <c r="CY27" s="68">
        <v>452.24399999999997</v>
      </c>
      <c r="CZ27" s="33"/>
      <c r="DA27" s="29">
        <v>163</v>
      </c>
      <c r="DB27" s="30">
        <v>240</v>
      </c>
      <c r="DC27" s="30">
        <v>150</v>
      </c>
      <c r="DD27" s="30">
        <v>150</v>
      </c>
      <c r="DE27" s="30">
        <v>65</v>
      </c>
      <c r="DF27" s="31">
        <v>0</v>
      </c>
      <c r="DG27" s="31">
        <f t="shared" si="35"/>
        <v>768</v>
      </c>
      <c r="DH27" s="38">
        <f t="shared" si="36"/>
        <v>0.23365644652963893</v>
      </c>
      <c r="DI27" s="33"/>
      <c r="DJ27" s="61" t="str">
        <f>VLOOKUP($B27,'[1]Tlf + Fylke'!$A$3:$O$97,11,FALSE)</f>
        <v>RSM Norge AS</v>
      </c>
      <c r="DK27" s="55">
        <v>19.7</v>
      </c>
      <c r="DL27" s="69">
        <v>4</v>
      </c>
      <c r="DM27" s="70" t="s">
        <v>160</v>
      </c>
      <c r="DN27" s="58" t="s">
        <v>163</v>
      </c>
      <c r="DO27" s="71">
        <v>0.56658873163014289</v>
      </c>
      <c r="DP27" s="55"/>
      <c r="DQ27" s="29">
        <v>309.47517790000001</v>
      </c>
      <c r="DR27" s="30">
        <v>344.47517790000001</v>
      </c>
      <c r="DS27" s="31">
        <v>374.5523642</v>
      </c>
      <c r="DT27" s="30"/>
      <c r="DU27" s="61">
        <f t="shared" si="37"/>
        <v>1643.6379999999999</v>
      </c>
      <c r="DV27" s="30">
        <v>1625.5530000000001</v>
      </c>
      <c r="DW27" s="31">
        <v>1661.723</v>
      </c>
      <c r="DX27" s="30"/>
      <c r="DY27" s="29">
        <v>315.69099999999997</v>
      </c>
      <c r="DZ27" s="30">
        <v>30.986999999999998</v>
      </c>
      <c r="EA27" s="30">
        <v>164.27600000000001</v>
      </c>
      <c r="EB27" s="30">
        <v>26.992000000000001</v>
      </c>
      <c r="EC27" s="30">
        <v>162.971</v>
      </c>
      <c r="ED27" s="30">
        <v>70.637</v>
      </c>
      <c r="EE27" s="30">
        <v>9.3040000000000003</v>
      </c>
      <c r="EF27" s="59">
        <v>0</v>
      </c>
      <c r="EG27" s="30">
        <v>1927.6489999999999</v>
      </c>
      <c r="EH27" s="72">
        <v>2708.5070000000001</v>
      </c>
      <c r="EI27" s="55"/>
      <c r="EJ27" s="44">
        <f t="shared" si="38"/>
        <v>0.11655535688111568</v>
      </c>
      <c r="EK27" s="6">
        <f t="shared" si="39"/>
        <v>1.1440620238382252E-2</v>
      </c>
      <c r="EL27" s="6">
        <f t="shared" si="40"/>
        <v>6.0651864661970603E-2</v>
      </c>
      <c r="EM27" s="6">
        <f t="shared" si="41"/>
        <v>9.9656378957115495E-3</v>
      </c>
      <c r="EN27" s="6">
        <f t="shared" si="42"/>
        <v>6.0170049403601322E-2</v>
      </c>
      <c r="EO27" s="6">
        <f t="shared" si="43"/>
        <v>2.6079681536728537E-2</v>
      </c>
      <c r="EP27" s="6">
        <f t="shared" si="44"/>
        <v>3.4351028075615092E-3</v>
      </c>
      <c r="EQ27" s="6">
        <f t="shared" si="45"/>
        <v>0</v>
      </c>
      <c r="ER27" s="6">
        <f t="shared" si="46"/>
        <v>0.71170168657492849</v>
      </c>
      <c r="ES27" s="71">
        <f t="shared" si="47"/>
        <v>0.99999999999999989</v>
      </c>
      <c r="ET27" s="55"/>
      <c r="EU27" s="32">
        <v>7.7279999999999998</v>
      </c>
      <c r="EV27" s="33">
        <v>24.848999999999997</v>
      </c>
      <c r="EW27" s="67">
        <f t="shared" si="48"/>
        <v>32.576999999999998</v>
      </c>
      <c r="EY27" s="32">
        <f t="shared" si="49"/>
        <v>8.5280000000000005</v>
      </c>
      <c r="EZ27" s="33">
        <f t="shared" si="50"/>
        <v>11.018000000000001</v>
      </c>
      <c r="FA27" s="67">
        <f t="shared" si="51"/>
        <v>19.545999999999999</v>
      </c>
      <c r="FC27" s="29">
        <v>1991.075</v>
      </c>
      <c r="FD27" s="30">
        <v>765.22799999999984</v>
      </c>
      <c r="FE27" s="31">
        <f t="shared" si="52"/>
        <v>2756.3029999999999</v>
      </c>
      <c r="FG27" s="44">
        <f t="shared" si="62"/>
        <v>0.72237159702688714</v>
      </c>
      <c r="FH27" s="6">
        <f t="shared" si="63"/>
        <v>0.27762840297311286</v>
      </c>
      <c r="FI27" s="38">
        <f t="shared" si="53"/>
        <v>1</v>
      </c>
      <c r="FJ27" s="55"/>
      <c r="FK27" s="61">
        <f t="shared" si="54"/>
        <v>342.01099999999997</v>
      </c>
      <c r="FL27" s="30">
        <v>326.25</v>
      </c>
      <c r="FM27" s="31">
        <v>357.77199999999999</v>
      </c>
      <c r="FO27" s="61">
        <f t="shared" si="55"/>
        <v>2659.9775</v>
      </c>
      <c r="FP27" s="30">
        <v>2563.652</v>
      </c>
      <c r="FQ27" s="31">
        <v>2756.3029999999999</v>
      </c>
      <c r="FS27" s="61">
        <f t="shared" si="56"/>
        <v>625.29</v>
      </c>
      <c r="FT27" s="30">
        <v>587</v>
      </c>
      <c r="FU27" s="31">
        <v>663.58</v>
      </c>
      <c r="FW27" s="61">
        <f t="shared" si="57"/>
        <v>3285.2674999999999</v>
      </c>
      <c r="FX27" s="55">
        <f t="shared" si="58"/>
        <v>3150.652</v>
      </c>
      <c r="FY27" s="69">
        <f t="shared" si="59"/>
        <v>3419.8829999999998</v>
      </c>
      <c r="GA27" s="61">
        <f t="shared" si="60"/>
        <v>2020.7669999999998</v>
      </c>
      <c r="GB27" s="30">
        <v>1952.586</v>
      </c>
      <c r="GC27" s="31">
        <v>2088.9479999999999</v>
      </c>
      <c r="GD27" s="30"/>
      <c r="GE27" s="61">
        <f t="shared" si="61"/>
        <v>3191.971</v>
      </c>
      <c r="GF27" s="30">
        <v>3097.0650000000001</v>
      </c>
      <c r="GG27" s="31">
        <v>3286.877</v>
      </c>
      <c r="GH27" s="30"/>
      <c r="GI27" s="73">
        <f>DW27/C27</f>
        <v>0.50556287929241039</v>
      </c>
      <c r="GJ27" s="63"/>
    </row>
    <row r="28" spans="1:192" x14ac:dyDescent="0.2">
      <c r="A28" s="1"/>
      <c r="B28" s="74" t="s">
        <v>186</v>
      </c>
      <c r="C28" s="29">
        <v>6921.5370000000003</v>
      </c>
      <c r="D28" s="30">
        <v>6669.6494999999995</v>
      </c>
      <c r="E28" s="30">
        <v>5581.38</v>
      </c>
      <c r="F28" s="30">
        <v>707.51099999999997</v>
      </c>
      <c r="G28" s="30">
        <v>4418.6360000000004</v>
      </c>
      <c r="H28" s="30">
        <f t="shared" si="0"/>
        <v>7629.0480000000007</v>
      </c>
      <c r="I28" s="31">
        <f t="shared" si="1"/>
        <v>6288.8909999999996</v>
      </c>
      <c r="J28" s="30"/>
      <c r="K28" s="32">
        <v>60.739999999999995</v>
      </c>
      <c r="L28" s="33">
        <v>15.794000000000002</v>
      </c>
      <c r="M28" s="33">
        <v>0.38400000000000001</v>
      </c>
      <c r="N28" s="34">
        <f t="shared" si="2"/>
        <v>76.917999999999992</v>
      </c>
      <c r="O28" s="33">
        <v>36.236999999999995</v>
      </c>
      <c r="P28" s="34">
        <f t="shared" si="3"/>
        <v>40.680999999999997</v>
      </c>
      <c r="Q28" s="33">
        <v>19.673000000000002</v>
      </c>
      <c r="R28" s="34">
        <f t="shared" si="4"/>
        <v>21.007999999999996</v>
      </c>
      <c r="S28" s="33">
        <v>7.73</v>
      </c>
      <c r="T28" s="33">
        <v>-2.8499999999999996</v>
      </c>
      <c r="U28" s="33">
        <v>0</v>
      </c>
      <c r="V28" s="34">
        <f t="shared" si="5"/>
        <v>25.887999999999998</v>
      </c>
      <c r="W28" s="33">
        <v>4.5999999999999996</v>
      </c>
      <c r="X28" s="35">
        <f t="shared" si="6"/>
        <v>21.287999999999997</v>
      </c>
      <c r="Y28" s="33"/>
      <c r="Z28" s="36">
        <f t="shared" si="7"/>
        <v>1.821385066786493E-2</v>
      </c>
      <c r="AA28" s="37">
        <f t="shared" si="8"/>
        <v>4.736080958976931E-3</v>
      </c>
      <c r="AB28" s="6">
        <f t="shared" si="9"/>
        <v>0.44300594146556144</v>
      </c>
      <c r="AC28" s="6">
        <f t="shared" si="10"/>
        <v>0.4280904451375106</v>
      </c>
      <c r="AD28" s="6">
        <f t="shared" si="11"/>
        <v>0.47111209339816423</v>
      </c>
      <c r="AE28" s="37">
        <f t="shared" si="12"/>
        <v>1.0866238173385272E-2</v>
      </c>
      <c r="AF28" s="37">
        <f t="shared" si="13"/>
        <v>6.3835438428960917E-3</v>
      </c>
      <c r="AG28" s="37">
        <f>X28/DU28*2</f>
        <v>1.2625490199276411E-2</v>
      </c>
      <c r="AH28" s="37">
        <f>(P28+S28+T28)/DU28*2</f>
        <v>2.7021324641546066E-2</v>
      </c>
      <c r="AI28" s="37">
        <f>R28/DU28*2</f>
        <v>1.2459427757722605E-2</v>
      </c>
      <c r="AJ28" s="38">
        <f>X28/FK28*2</f>
        <v>7.377341048675444E-2</v>
      </c>
      <c r="AK28" s="33"/>
      <c r="AL28" s="44">
        <f t="shared" si="14"/>
        <v>5.5652415352124382E-2</v>
      </c>
      <c r="AM28" s="6">
        <f t="shared" si="15"/>
        <v>5.5512812895572361E-2</v>
      </c>
      <c r="AN28" s="38">
        <f t="shared" si="16"/>
        <v>3.4271885406623667E-2</v>
      </c>
      <c r="AO28" s="33"/>
      <c r="AP28" s="44">
        <f t="shared" si="17"/>
        <v>0.79167446043809964</v>
      </c>
      <c r="AQ28" s="6">
        <f t="shared" si="18"/>
        <v>0.70386269102549737</v>
      </c>
      <c r="AR28" s="6">
        <f t="shared" si="19"/>
        <v>9.7707200004854389E-2</v>
      </c>
      <c r="AS28" s="6">
        <f t="shared" si="20"/>
        <v>0.17088343239370099</v>
      </c>
      <c r="AT28" s="65">
        <v>1.21</v>
      </c>
      <c r="AU28" s="66">
        <v>1.43</v>
      </c>
      <c r="AV28" s="33"/>
      <c r="AW28" s="44">
        <f>FM28/C28</f>
        <v>8.6301207376338521E-2</v>
      </c>
      <c r="AX28" s="6">
        <v>8.5000000000000006E-2</v>
      </c>
      <c r="AY28" s="6">
        <f t="shared" si="21"/>
        <v>0.15024369726826534</v>
      </c>
      <c r="AZ28" s="6">
        <f t="shared" si="22"/>
        <v>0.17161565133737139</v>
      </c>
      <c r="BA28" s="38">
        <f t="shared" si="23"/>
        <v>0.20011159009617949</v>
      </c>
      <c r="BB28" s="6"/>
      <c r="BC28" s="44">
        <v>0.14910000000000001</v>
      </c>
      <c r="BD28" s="6">
        <v>0.17019999999999999</v>
      </c>
      <c r="BE28" s="38">
        <v>0.19820000000000002</v>
      </c>
      <c r="BF28" s="6"/>
      <c r="BG28" s="44"/>
      <c r="BH28" s="76">
        <v>3.2000000000000001E-2</v>
      </c>
      <c r="BI28" s="6"/>
      <c r="BJ28" s="44"/>
      <c r="BK28" s="38">
        <f>BC28-(4.5%+2.5%+3%+1%+BH28)</f>
        <v>7.0999999999999952E-3</v>
      </c>
      <c r="BL28" s="6"/>
      <c r="BM28" s="44"/>
      <c r="BN28" s="38">
        <f>BD28-(6%+2.5%+3%+1%+BH28)</f>
        <v>1.3200000000000017E-2</v>
      </c>
      <c r="BO28" s="6"/>
      <c r="BP28" s="44"/>
      <c r="BQ28" s="38">
        <f>BE28-(8%+2.5%+3%+1%+BH28)</f>
        <v>2.1199999999999997E-2</v>
      </c>
      <c r="BR28" s="33"/>
      <c r="BS28" s="36">
        <f>Q28/FO28*2</f>
        <v>7.2403615653946572E-3</v>
      </c>
      <c r="BT28" s="6">
        <f t="shared" si="24"/>
        <v>0.43179473672658636</v>
      </c>
      <c r="BU28" s="37">
        <f>EW28/E28</f>
        <v>2.9714873382568473E-2</v>
      </c>
      <c r="BV28" s="6">
        <f t="shared" si="25"/>
        <v>0.25620467950084508</v>
      </c>
      <c r="BW28" s="6">
        <f t="shared" si="26"/>
        <v>0.68916773271126497</v>
      </c>
      <c r="BX28" s="38">
        <f t="shared" si="27"/>
        <v>0.72413689472436404</v>
      </c>
      <c r="BY28" s="33"/>
      <c r="BZ28" s="32">
        <v>9.2729999999999997</v>
      </c>
      <c r="CA28" s="67">
        <v>339.125</v>
      </c>
      <c r="CB28" s="34">
        <f t="shared" si="28"/>
        <v>348.39800000000002</v>
      </c>
      <c r="CC28" s="30">
        <v>5581.38</v>
      </c>
      <c r="CD28" s="33">
        <v>27.021999999999998</v>
      </c>
      <c r="CE28" s="33">
        <v>22.974999999999998</v>
      </c>
      <c r="CF28" s="34">
        <f t="shared" si="29"/>
        <v>5531.3829999999998</v>
      </c>
      <c r="CG28" s="33">
        <v>834.37800000000004</v>
      </c>
      <c r="CH28" s="33">
        <v>135.79400000000001</v>
      </c>
      <c r="CI28" s="34">
        <f t="shared" si="30"/>
        <v>970.17200000000003</v>
      </c>
      <c r="CJ28" s="33">
        <v>15.263999999999999</v>
      </c>
      <c r="CK28" s="33">
        <v>0</v>
      </c>
      <c r="CL28" s="33">
        <v>50.686999999999998</v>
      </c>
      <c r="CM28" s="33">
        <v>5.633000000000294</v>
      </c>
      <c r="CN28" s="34">
        <f t="shared" si="31"/>
        <v>6921.5370000000003</v>
      </c>
      <c r="CO28" s="33">
        <v>421.76299999999998</v>
      </c>
      <c r="CP28" s="30">
        <v>4418.6360000000004</v>
      </c>
      <c r="CQ28" s="34">
        <f t="shared" si="32"/>
        <v>4840.3990000000003</v>
      </c>
      <c r="CR28" s="33">
        <v>1261.789</v>
      </c>
      <c r="CS28" s="33">
        <v>46.503999999999905</v>
      </c>
      <c r="CT28" s="34">
        <f t="shared" si="33"/>
        <v>1308.2929999999999</v>
      </c>
      <c r="CU28" s="33">
        <v>175.50799999999998</v>
      </c>
      <c r="CV28" s="33">
        <v>597.33699999999999</v>
      </c>
      <c r="CW28" s="67">
        <f t="shared" si="34"/>
        <v>6921.5370000000003</v>
      </c>
      <c r="CX28" s="33"/>
      <c r="CY28" s="68">
        <v>1182.7760000000001</v>
      </c>
      <c r="CZ28" s="33"/>
      <c r="DA28" s="29">
        <v>153</v>
      </c>
      <c r="DB28" s="30">
        <v>310</v>
      </c>
      <c r="DC28" s="30">
        <v>525</v>
      </c>
      <c r="DD28" s="30">
        <v>250</v>
      </c>
      <c r="DE28" s="30">
        <v>100</v>
      </c>
      <c r="DF28" s="31">
        <v>0</v>
      </c>
      <c r="DG28" s="31">
        <f t="shared" si="35"/>
        <v>1338</v>
      </c>
      <c r="DH28" s="38">
        <f t="shared" si="36"/>
        <v>0.19330966517985818</v>
      </c>
      <c r="DI28" s="33"/>
      <c r="DJ28" s="61" t="str">
        <f>VLOOKUP($B28,'[1]Tlf + Fylke'!$A$3:$O$97,11,FALSE)</f>
        <v>RSM Norge AS</v>
      </c>
      <c r="DK28" s="55">
        <v>34.299999999999997</v>
      </c>
      <c r="DL28" s="69">
        <v>4</v>
      </c>
      <c r="DM28" s="70" t="s">
        <v>160</v>
      </c>
      <c r="DN28" s="58" t="s">
        <v>161</v>
      </c>
      <c r="DO28" s="71">
        <v>0.16379886898506102</v>
      </c>
      <c r="DP28" s="55"/>
      <c r="DQ28" s="29">
        <v>527.24599999999998</v>
      </c>
      <c r="DR28" s="30">
        <v>602.24599999999998</v>
      </c>
      <c r="DS28" s="31">
        <v>702.24599999999998</v>
      </c>
      <c r="DT28" s="30"/>
      <c r="DU28" s="61">
        <f t="shared" si="37"/>
        <v>3372.2255</v>
      </c>
      <c r="DV28" s="30">
        <v>3235.1790000000001</v>
      </c>
      <c r="DW28" s="31">
        <v>3509.2719999999999</v>
      </c>
      <c r="DX28" s="30"/>
      <c r="DY28" s="29">
        <v>135.928</v>
      </c>
      <c r="DZ28" s="30">
        <v>63.432000000000002</v>
      </c>
      <c r="EA28" s="30">
        <v>423.28300000000002</v>
      </c>
      <c r="EB28" s="30">
        <v>198.67500000000001</v>
      </c>
      <c r="EC28" s="30">
        <v>559.99400000000003</v>
      </c>
      <c r="ED28" s="30">
        <v>0</v>
      </c>
      <c r="EE28" s="30">
        <v>0</v>
      </c>
      <c r="EF28" s="59">
        <v>206.09099999999989</v>
      </c>
      <c r="EG28" s="30">
        <v>3766.665</v>
      </c>
      <c r="EH28" s="72">
        <v>5354.0679999999993</v>
      </c>
      <c r="EI28" s="55"/>
      <c r="EJ28" s="44">
        <f t="shared" si="38"/>
        <v>2.5387798586047099E-2</v>
      </c>
      <c r="EK28" s="6">
        <f t="shared" si="39"/>
        <v>1.18474401146941E-2</v>
      </c>
      <c r="EL28" s="6">
        <f t="shared" si="40"/>
        <v>7.9058203967525262E-2</v>
      </c>
      <c r="EM28" s="6">
        <f t="shared" si="41"/>
        <v>3.7107298599868367E-2</v>
      </c>
      <c r="EN28" s="6">
        <f t="shared" si="42"/>
        <v>0.10459224649369415</v>
      </c>
      <c r="EO28" s="6">
        <f t="shared" si="43"/>
        <v>0</v>
      </c>
      <c r="EP28" s="6">
        <f t="shared" si="44"/>
        <v>0</v>
      </c>
      <c r="EQ28" s="6">
        <f t="shared" si="45"/>
        <v>3.8492413618952899E-2</v>
      </c>
      <c r="ER28" s="6">
        <f t="shared" si="46"/>
        <v>0.70351459861921817</v>
      </c>
      <c r="ES28" s="71">
        <f t="shared" si="47"/>
        <v>1</v>
      </c>
      <c r="ET28" s="55"/>
      <c r="EU28" s="32">
        <v>119.58000000000001</v>
      </c>
      <c r="EV28" s="33">
        <v>46.27</v>
      </c>
      <c r="EW28" s="67">
        <f t="shared" si="48"/>
        <v>165.85000000000002</v>
      </c>
      <c r="EY28" s="32">
        <f t="shared" si="49"/>
        <v>27.021999999999998</v>
      </c>
      <c r="EZ28" s="33">
        <f t="shared" si="50"/>
        <v>22.974999999999998</v>
      </c>
      <c r="FA28" s="67">
        <f t="shared" si="51"/>
        <v>49.997</v>
      </c>
      <c r="FC28" s="29">
        <v>3846.5070000000001</v>
      </c>
      <c r="FD28" s="30">
        <v>1734.873</v>
      </c>
      <c r="FE28" s="31">
        <f t="shared" si="52"/>
        <v>5581.38</v>
      </c>
      <c r="FG28" s="44">
        <f t="shared" si="62"/>
        <v>0.68916773271126497</v>
      </c>
      <c r="FH28" s="6">
        <f t="shared" si="63"/>
        <v>0.31083226728873503</v>
      </c>
      <c r="FI28" s="38">
        <f t="shared" si="53"/>
        <v>1</v>
      </c>
      <c r="FJ28" s="55"/>
      <c r="FK28" s="61">
        <f t="shared" si="54"/>
        <v>577.11850000000004</v>
      </c>
      <c r="FL28" s="30">
        <v>556.9</v>
      </c>
      <c r="FM28" s="31">
        <v>597.33699999999999</v>
      </c>
      <c r="FO28" s="61">
        <f t="shared" si="55"/>
        <v>5434.259</v>
      </c>
      <c r="FP28" s="30">
        <v>5287.1379999999999</v>
      </c>
      <c r="FQ28" s="31">
        <v>5581.38</v>
      </c>
      <c r="FS28" s="61">
        <f t="shared" si="56"/>
        <v>689.25549999999998</v>
      </c>
      <c r="FT28" s="30">
        <v>671</v>
      </c>
      <c r="FU28" s="31">
        <v>707.51099999999997</v>
      </c>
      <c r="FW28" s="61">
        <f t="shared" si="57"/>
        <v>6123.5144999999993</v>
      </c>
      <c r="FX28" s="55">
        <f t="shared" si="58"/>
        <v>5958.1379999999999</v>
      </c>
      <c r="FY28" s="69">
        <f t="shared" si="59"/>
        <v>6288.8909999999996</v>
      </c>
      <c r="GA28" s="61">
        <f t="shared" si="60"/>
        <v>4345.4274999999998</v>
      </c>
      <c r="GB28" s="30">
        <v>4272.2190000000001</v>
      </c>
      <c r="GC28" s="31">
        <v>4418.6360000000004</v>
      </c>
      <c r="GD28" s="30"/>
      <c r="GE28" s="61">
        <f t="shared" si="61"/>
        <v>6669.6494999999995</v>
      </c>
      <c r="GF28" s="30">
        <v>6417.7619999999997</v>
      </c>
      <c r="GG28" s="31">
        <v>6921.5370000000003</v>
      </c>
      <c r="GH28" s="30"/>
      <c r="GI28" s="73">
        <f>DW28/C28</f>
        <v>0.50700761983935072</v>
      </c>
      <c r="GJ28" s="63"/>
    </row>
    <row r="29" spans="1:192" x14ac:dyDescent="0.2">
      <c r="A29" s="1"/>
      <c r="B29" s="74" t="s">
        <v>187</v>
      </c>
      <c r="C29" s="29">
        <v>3260.384</v>
      </c>
      <c r="D29" s="30">
        <v>3195.2560000000003</v>
      </c>
      <c r="E29" s="30">
        <v>2365.0500000000002</v>
      </c>
      <c r="F29" s="30">
        <v>851.30799999999999</v>
      </c>
      <c r="G29" s="30">
        <v>2219.1379999999999</v>
      </c>
      <c r="H29" s="30">
        <f t="shared" si="0"/>
        <v>4111.692</v>
      </c>
      <c r="I29" s="31">
        <f t="shared" si="1"/>
        <v>3216.3580000000002</v>
      </c>
      <c r="J29" s="30"/>
      <c r="K29" s="32">
        <v>21.236999999999998</v>
      </c>
      <c r="L29" s="33">
        <v>6.742</v>
      </c>
      <c r="M29" s="33">
        <v>0.19900000000000001</v>
      </c>
      <c r="N29" s="34">
        <f t="shared" si="2"/>
        <v>28.178000000000001</v>
      </c>
      <c r="O29" s="33">
        <v>22.150000000000002</v>
      </c>
      <c r="P29" s="34">
        <f t="shared" si="3"/>
        <v>6.0279999999999987</v>
      </c>
      <c r="Q29" s="33">
        <v>36.183</v>
      </c>
      <c r="R29" s="34">
        <f t="shared" si="4"/>
        <v>-30.155000000000001</v>
      </c>
      <c r="S29" s="33">
        <v>10.304</v>
      </c>
      <c r="T29" s="33">
        <v>9.7000000000000419E-2</v>
      </c>
      <c r="U29" s="33">
        <v>-4.0999999999999996</v>
      </c>
      <c r="V29" s="34">
        <f t="shared" si="5"/>
        <v>-23.853999999999999</v>
      </c>
      <c r="W29" s="33">
        <v>-7.95</v>
      </c>
      <c r="X29" s="35">
        <f t="shared" si="6"/>
        <v>-15.904</v>
      </c>
      <c r="Y29" s="33"/>
      <c r="Z29" s="36">
        <f t="shared" si="7"/>
        <v>1.3292831622880918E-2</v>
      </c>
      <c r="AA29" s="37">
        <f t="shared" si="8"/>
        <v>4.2200061591309108E-3</v>
      </c>
      <c r="AB29" s="6">
        <f t="shared" si="9"/>
        <v>0.57414655641670342</v>
      </c>
      <c r="AC29" s="6">
        <f t="shared" si="10"/>
        <v>0.57559378410685524</v>
      </c>
      <c r="AD29" s="6">
        <f t="shared" si="11"/>
        <v>0.78607424231670098</v>
      </c>
      <c r="AE29" s="37">
        <f t="shared" si="12"/>
        <v>1.3864303830428611E-2</v>
      </c>
      <c r="AF29" s="37">
        <f t="shared" si="13"/>
        <v>-9.9547579286291925E-3</v>
      </c>
      <c r="AG29" s="37">
        <f>X29/DU29*2</f>
        <v>-1.9085769557093502E-2</v>
      </c>
      <c r="AH29" s="37">
        <f>(P29+S29+T29)/DU29*2</f>
        <v>1.971580156271939E-2</v>
      </c>
      <c r="AI29" s="37">
        <f>R29/DU29*2</f>
        <v>-3.6187838342187785E-2</v>
      </c>
      <c r="AJ29" s="38">
        <f>X29/FK29*2</f>
        <v>-8.6903660920537307E-2</v>
      </c>
      <c r="AK29" s="33"/>
      <c r="AL29" s="44">
        <f t="shared" si="14"/>
        <v>-8.0006970793464541E-2</v>
      </c>
      <c r="AM29" s="6">
        <f t="shared" si="15"/>
        <v>-5.9744042638901783E-2</v>
      </c>
      <c r="AN29" s="38">
        <f t="shared" si="16"/>
        <v>0.17960510403959049</v>
      </c>
      <c r="AO29" s="33"/>
      <c r="AP29" s="44">
        <f t="shared" si="17"/>
        <v>0.93830489841652387</v>
      </c>
      <c r="AQ29" s="6">
        <f t="shared" si="18"/>
        <v>0.77099635788544041</v>
      </c>
      <c r="AR29" s="6">
        <f t="shared" si="19"/>
        <v>-1.9487581830851832E-2</v>
      </c>
      <c r="AS29" s="6">
        <f t="shared" si="20"/>
        <v>0.22165241885618381</v>
      </c>
      <c r="AT29" s="65">
        <v>6.25</v>
      </c>
      <c r="AU29" s="66">
        <v>1.41</v>
      </c>
      <c r="AV29" s="33"/>
      <c r="AW29" s="44">
        <f>FM29/C29</f>
        <v>0.1133538258070215</v>
      </c>
      <c r="AX29" s="6">
        <v>9.2200000000000004E-2</v>
      </c>
      <c r="AY29" s="6">
        <f t="shared" si="21"/>
        <v>0.1649946845260169</v>
      </c>
      <c r="AZ29" s="6">
        <f t="shared" si="22"/>
        <v>0.17989999999999998</v>
      </c>
      <c r="BA29" s="38">
        <f t="shared" si="23"/>
        <v>0.1948</v>
      </c>
      <c r="BB29" s="6"/>
      <c r="BC29" s="44">
        <v>0.1726</v>
      </c>
      <c r="BD29" s="6">
        <v>0.188</v>
      </c>
      <c r="BE29" s="38">
        <v>0.20440000000000003</v>
      </c>
      <c r="BF29" s="6"/>
      <c r="BG29" s="44"/>
      <c r="BH29" s="38"/>
      <c r="BI29" s="6"/>
      <c r="BJ29" s="44"/>
      <c r="BK29" s="38"/>
      <c r="BL29" s="6"/>
      <c r="BM29" s="44"/>
      <c r="BN29" s="38"/>
      <c r="BO29" s="6"/>
      <c r="BP29" s="44"/>
      <c r="BQ29" s="38"/>
      <c r="BR29" s="33"/>
      <c r="BS29" s="36">
        <f>Q29/FO29*2</f>
        <v>2.9323048695888955E-2</v>
      </c>
      <c r="BT29" s="6">
        <f t="shared" si="24"/>
        <v>2.2023860247123985</v>
      </c>
      <c r="BU29" s="37">
        <f>EW29/E29</f>
        <v>5.9462590642903955E-2</v>
      </c>
      <c r="BV29" s="6">
        <f t="shared" si="25"/>
        <v>0.3179892098206008</v>
      </c>
      <c r="BW29" s="6">
        <f t="shared" si="26"/>
        <v>0.73443859537853318</v>
      </c>
      <c r="BX29" s="38">
        <f t="shared" si="27"/>
        <v>0.80472758318570248</v>
      </c>
      <c r="BY29" s="33"/>
      <c r="BZ29" s="32">
        <v>5.0860000000000003</v>
      </c>
      <c r="CA29" s="67">
        <v>485.57900000000001</v>
      </c>
      <c r="CB29" s="34">
        <f t="shared" si="28"/>
        <v>490.66500000000002</v>
      </c>
      <c r="CC29" s="30">
        <v>2365.0500000000002</v>
      </c>
      <c r="CD29" s="33">
        <v>57.783000000000001</v>
      </c>
      <c r="CE29" s="33">
        <v>14.894</v>
      </c>
      <c r="CF29" s="34">
        <f t="shared" si="29"/>
        <v>2292.3730000000005</v>
      </c>
      <c r="CG29" s="33">
        <v>232.00700000000001</v>
      </c>
      <c r="CH29" s="33">
        <v>219.77699999999999</v>
      </c>
      <c r="CI29" s="34">
        <f t="shared" si="30"/>
        <v>451.78399999999999</v>
      </c>
      <c r="CJ29" s="33">
        <v>0</v>
      </c>
      <c r="CK29" s="33">
        <v>0</v>
      </c>
      <c r="CL29" s="33">
        <v>14.552</v>
      </c>
      <c r="CM29" s="33">
        <v>11.009999999999557</v>
      </c>
      <c r="CN29" s="34">
        <f t="shared" si="31"/>
        <v>3260.3840000000005</v>
      </c>
      <c r="CO29" s="33">
        <v>3.39</v>
      </c>
      <c r="CP29" s="30">
        <v>2219.1379999999999</v>
      </c>
      <c r="CQ29" s="34">
        <f t="shared" si="32"/>
        <v>2222.5279999999998</v>
      </c>
      <c r="CR29" s="33">
        <v>605.53300000000002</v>
      </c>
      <c r="CS29" s="33">
        <v>12.534000000000219</v>
      </c>
      <c r="CT29" s="34">
        <f t="shared" si="33"/>
        <v>618.06700000000023</v>
      </c>
      <c r="CU29" s="33">
        <v>50.212000000000003</v>
      </c>
      <c r="CV29" s="33">
        <v>369.577</v>
      </c>
      <c r="CW29" s="67">
        <f t="shared" si="34"/>
        <v>3260.384</v>
      </c>
      <c r="CX29" s="33"/>
      <c r="CY29" s="68">
        <v>722.67200000000003</v>
      </c>
      <c r="CZ29" s="33"/>
      <c r="DA29" s="29">
        <v>110</v>
      </c>
      <c r="DB29" s="30">
        <v>335</v>
      </c>
      <c r="DC29" s="30">
        <v>225</v>
      </c>
      <c r="DD29" s="30">
        <v>100</v>
      </c>
      <c r="DE29" s="30">
        <v>0</v>
      </c>
      <c r="DF29" s="31">
        <v>0</v>
      </c>
      <c r="DG29" s="31">
        <f t="shared" si="35"/>
        <v>770</v>
      </c>
      <c r="DH29" s="38">
        <f t="shared" si="36"/>
        <v>0.23616850039749918</v>
      </c>
      <c r="DI29" s="33"/>
      <c r="DJ29" s="61" t="str">
        <f>VLOOKUP($B29,'[1]Tlf + Fylke'!$A$3:$O$97,11,FALSE)</f>
        <v xml:space="preserve">Deloitte </v>
      </c>
      <c r="DK29" s="55">
        <v>19.399999999999999</v>
      </c>
      <c r="DL29" s="69">
        <v>1</v>
      </c>
      <c r="DM29" s="70" t="s">
        <v>160</v>
      </c>
      <c r="DN29" s="58" t="s">
        <v>163</v>
      </c>
      <c r="DO29" s="71">
        <v>0.11494961610257536</v>
      </c>
      <c r="DP29" s="55"/>
      <c r="DQ29" s="29">
        <v>276.73799459999992</v>
      </c>
      <c r="DR29" s="30">
        <v>301.73799459999992</v>
      </c>
      <c r="DS29" s="31">
        <v>326.7290792</v>
      </c>
      <c r="DT29" s="30"/>
      <c r="DU29" s="61">
        <f t="shared" si="37"/>
        <v>1666.5819999999999</v>
      </c>
      <c r="DV29" s="30">
        <v>1655.91</v>
      </c>
      <c r="DW29" s="31">
        <v>1677.2539999999999</v>
      </c>
      <c r="DX29" s="30"/>
      <c r="DY29" s="29">
        <v>22.256</v>
      </c>
      <c r="DZ29" s="30">
        <v>10.084</v>
      </c>
      <c r="EA29" s="30">
        <v>129.19800000000001</v>
      </c>
      <c r="EB29" s="30">
        <v>83.62</v>
      </c>
      <c r="EC29" s="30">
        <v>363.94900000000001</v>
      </c>
      <c r="ED29" s="30">
        <v>87.132000000000005</v>
      </c>
      <c r="EE29" s="30">
        <v>23.260999999999999</v>
      </c>
      <c r="EF29" s="59">
        <v>0</v>
      </c>
      <c r="EG29" s="30">
        <v>1778.8389999999999</v>
      </c>
      <c r="EH29" s="72">
        <v>2498.3389999999999</v>
      </c>
      <c r="EI29" s="55"/>
      <c r="EJ29" s="44">
        <f t="shared" si="38"/>
        <v>8.9083186869356006E-3</v>
      </c>
      <c r="EK29" s="6">
        <f t="shared" si="39"/>
        <v>4.0362817055651775E-3</v>
      </c>
      <c r="EL29" s="6">
        <f t="shared" si="40"/>
        <v>5.1713558488259606E-2</v>
      </c>
      <c r="EM29" s="6">
        <f t="shared" si="41"/>
        <v>3.3470237625878634E-2</v>
      </c>
      <c r="EN29" s="6">
        <f t="shared" si="42"/>
        <v>0.1456763873917831</v>
      </c>
      <c r="EO29" s="6">
        <f t="shared" si="43"/>
        <v>3.487597159552807E-2</v>
      </c>
      <c r="EP29" s="6">
        <f t="shared" si="44"/>
        <v>9.3105859533073772E-3</v>
      </c>
      <c r="EQ29" s="6">
        <f t="shared" si="45"/>
        <v>0</v>
      </c>
      <c r="ER29" s="6">
        <f t="shared" si="46"/>
        <v>0.71200865855274242</v>
      </c>
      <c r="ES29" s="71">
        <f t="shared" si="47"/>
        <v>1</v>
      </c>
      <c r="ET29" s="55"/>
      <c r="EU29" s="32">
        <v>129.09800000000001</v>
      </c>
      <c r="EV29" s="33">
        <v>11.533999999999992</v>
      </c>
      <c r="EW29" s="67">
        <f t="shared" si="48"/>
        <v>140.63200000000001</v>
      </c>
      <c r="EY29" s="32">
        <f t="shared" si="49"/>
        <v>57.783000000000001</v>
      </c>
      <c r="EZ29" s="33">
        <f t="shared" si="50"/>
        <v>14.894</v>
      </c>
      <c r="FA29" s="67">
        <f t="shared" si="51"/>
        <v>72.677000000000007</v>
      </c>
      <c r="FC29" s="29">
        <v>1736.9839999999999</v>
      </c>
      <c r="FD29" s="30">
        <v>628.06600000000014</v>
      </c>
      <c r="FE29" s="31">
        <f t="shared" si="52"/>
        <v>2365.0500000000002</v>
      </c>
      <c r="FG29" s="44">
        <f t="shared" si="62"/>
        <v>0.73443859537853318</v>
      </c>
      <c r="FH29" s="6">
        <f t="shared" si="63"/>
        <v>0.26556140462146682</v>
      </c>
      <c r="FI29" s="38">
        <f t="shared" si="53"/>
        <v>1</v>
      </c>
      <c r="FJ29" s="55"/>
      <c r="FK29" s="61">
        <f t="shared" si="54"/>
        <v>366.0145</v>
      </c>
      <c r="FL29" s="30">
        <v>362.452</v>
      </c>
      <c r="FM29" s="31">
        <v>369.577</v>
      </c>
      <c r="FO29" s="61">
        <f t="shared" si="55"/>
        <v>2467.8879999999999</v>
      </c>
      <c r="FP29" s="30">
        <v>2570.7260000000001</v>
      </c>
      <c r="FQ29" s="31">
        <v>2365.0500000000002</v>
      </c>
      <c r="FS29" s="61">
        <f t="shared" si="56"/>
        <v>850.654</v>
      </c>
      <c r="FT29" s="30">
        <v>850</v>
      </c>
      <c r="FU29" s="31">
        <v>851.30799999999999</v>
      </c>
      <c r="FW29" s="61">
        <f t="shared" si="57"/>
        <v>3318.5420000000004</v>
      </c>
      <c r="FX29" s="55">
        <f t="shared" si="58"/>
        <v>3420.7260000000001</v>
      </c>
      <c r="FY29" s="69">
        <f t="shared" si="59"/>
        <v>3216.3580000000002</v>
      </c>
      <c r="GA29" s="61">
        <f t="shared" si="60"/>
        <v>2050.1965</v>
      </c>
      <c r="GB29" s="30">
        <v>1881.2550000000001</v>
      </c>
      <c r="GC29" s="31">
        <v>2219.1379999999999</v>
      </c>
      <c r="GD29" s="30"/>
      <c r="GE29" s="61">
        <f t="shared" si="61"/>
        <v>3195.2560000000003</v>
      </c>
      <c r="GF29" s="30">
        <v>3130.1280000000002</v>
      </c>
      <c r="GG29" s="31">
        <v>3260.384</v>
      </c>
      <c r="GH29" s="30"/>
      <c r="GI29" s="73">
        <f>DW29/C29</f>
        <v>0.51443449605935987</v>
      </c>
      <c r="GJ29" s="63"/>
    </row>
    <row r="30" spans="1:192" x14ac:dyDescent="0.2">
      <c r="A30" s="1"/>
      <c r="B30" s="74" t="s">
        <v>188</v>
      </c>
      <c r="C30" s="29">
        <v>10274.778</v>
      </c>
      <c r="D30" s="30">
        <v>9870.825499999999</v>
      </c>
      <c r="E30" s="30">
        <v>7770.2489999999998</v>
      </c>
      <c r="F30" s="30">
        <v>6190.2960000000003</v>
      </c>
      <c r="G30" s="30">
        <v>7600.17</v>
      </c>
      <c r="H30" s="30">
        <f t="shared" si="0"/>
        <v>16465.074000000001</v>
      </c>
      <c r="I30" s="31">
        <f t="shared" si="1"/>
        <v>13960.545</v>
      </c>
      <c r="J30" s="30"/>
      <c r="K30" s="32">
        <v>67</v>
      </c>
      <c r="L30" s="33">
        <v>30.294</v>
      </c>
      <c r="M30" s="33">
        <v>0.52900000000000003</v>
      </c>
      <c r="N30" s="34">
        <f t="shared" si="2"/>
        <v>97.822999999999993</v>
      </c>
      <c r="O30" s="33">
        <v>59.870999999999995</v>
      </c>
      <c r="P30" s="34">
        <f t="shared" si="3"/>
        <v>37.951999999999998</v>
      </c>
      <c r="Q30" s="33">
        <v>-1.2410000000000001</v>
      </c>
      <c r="R30" s="34">
        <f t="shared" si="4"/>
        <v>39.192999999999998</v>
      </c>
      <c r="S30" s="33">
        <v>25.059000000000001</v>
      </c>
      <c r="T30" s="33">
        <v>-1.5739999999999998</v>
      </c>
      <c r="U30" s="33">
        <v>0</v>
      </c>
      <c r="V30" s="34">
        <f t="shared" si="5"/>
        <v>62.677999999999997</v>
      </c>
      <c r="W30" s="33">
        <v>9.9949999999999992</v>
      </c>
      <c r="X30" s="35">
        <f t="shared" si="6"/>
        <v>52.683</v>
      </c>
      <c r="Y30" s="33"/>
      <c r="Z30" s="36">
        <f t="shared" si="7"/>
        <v>1.3575359021390867E-2</v>
      </c>
      <c r="AA30" s="37">
        <f t="shared" si="8"/>
        <v>6.1380884506569396E-3</v>
      </c>
      <c r="AB30" s="6">
        <f t="shared" si="9"/>
        <v>0.49354535562370166</v>
      </c>
      <c r="AC30" s="6">
        <f t="shared" si="10"/>
        <v>0.48722351524226493</v>
      </c>
      <c r="AD30" s="6">
        <f t="shared" si="11"/>
        <v>0.61203397973891616</v>
      </c>
      <c r="AE30" s="37">
        <f t="shared" si="12"/>
        <v>1.2130900298055112E-2</v>
      </c>
      <c r="AF30" s="37">
        <f t="shared" si="13"/>
        <v>1.0674487154088582E-2</v>
      </c>
      <c r="AG30" s="37">
        <f>X30/DU30*2</f>
        <v>2.6699889276269203E-2</v>
      </c>
      <c r="AH30" s="37">
        <f>(P30+S30+T30)/DU30*2</f>
        <v>3.1136440549440064E-2</v>
      </c>
      <c r="AI30" s="37">
        <f>R30/DU30*2</f>
        <v>1.9863120179276404E-2</v>
      </c>
      <c r="AJ30" s="38">
        <f>X30/FK30*2</f>
        <v>9.8306740429843567E-2</v>
      </c>
      <c r="AK30" s="33"/>
      <c r="AL30" s="44">
        <f t="shared" si="14"/>
        <v>3.3095901732195052E-2</v>
      </c>
      <c r="AM30" s="6">
        <f t="shared" si="15"/>
        <v>5.983917492463741E-2</v>
      </c>
      <c r="AN30" s="38">
        <f t="shared" si="16"/>
        <v>9.91663010092146E-2</v>
      </c>
      <c r="AO30" s="33"/>
      <c r="AP30" s="44">
        <f t="shared" si="17"/>
        <v>0.97811151225655701</v>
      </c>
      <c r="AQ30" s="6">
        <f t="shared" si="18"/>
        <v>0.83971511755030526</v>
      </c>
      <c r="AR30" s="6">
        <f t="shared" si="19"/>
        <v>-3.6213239838369271E-2</v>
      </c>
      <c r="AS30" s="6">
        <f t="shared" si="20"/>
        <v>0.17740568214709845</v>
      </c>
      <c r="AT30" s="65">
        <v>1.89</v>
      </c>
      <c r="AU30" s="66">
        <v>1.47</v>
      </c>
      <c r="AV30" s="33"/>
      <c r="AW30" s="44">
        <f>FM30/C30</f>
        <v>0.11109816679250881</v>
      </c>
      <c r="AX30" s="6">
        <v>6.4500000000000002E-2</v>
      </c>
      <c r="AY30" s="6">
        <f t="shared" si="21"/>
        <v>0.17935394172976857</v>
      </c>
      <c r="AZ30" s="6">
        <f t="shared" si="22"/>
        <v>0.19789999999999999</v>
      </c>
      <c r="BA30" s="38">
        <f t="shared" si="23"/>
        <v>0.2165</v>
      </c>
      <c r="BB30" s="6"/>
      <c r="BC30" s="44">
        <v>0.16519999999999999</v>
      </c>
      <c r="BD30" s="6">
        <v>0.18280000000000002</v>
      </c>
      <c r="BE30" s="38">
        <v>0.2021</v>
      </c>
      <c r="BF30" s="6"/>
      <c r="BG30" s="44"/>
      <c r="BH30" s="38">
        <v>1.2999999999999999E-2</v>
      </c>
      <c r="BI30" s="6"/>
      <c r="BJ30" s="44"/>
      <c r="BK30" s="38">
        <f>BC30-(4.5%+2.5%+3%+1%+BH30)</f>
        <v>4.2199999999999988E-2</v>
      </c>
      <c r="BL30" s="6"/>
      <c r="BM30" s="44"/>
      <c r="BN30" s="38">
        <f>BD30-(6%+2.5%+3%+1%+BH30)</f>
        <v>4.4800000000000034E-2</v>
      </c>
      <c r="BO30" s="6"/>
      <c r="BP30" s="44"/>
      <c r="BQ30" s="38">
        <f>BE30-(8%+2.5%+3%+1%+BH30)</f>
        <v>4.4099999999999973E-2</v>
      </c>
      <c r="BR30" s="33"/>
      <c r="BS30" s="36">
        <f>Q30/FO30*2</f>
        <v>-3.2462324183391732E-4</v>
      </c>
      <c r="BT30" s="6">
        <f t="shared" si="24"/>
        <v>-2.0199554014681709E-2</v>
      </c>
      <c r="BU30" s="37">
        <f>EW30/E30</f>
        <v>3.7294815133980907E-3</v>
      </c>
      <c r="BV30" s="6">
        <f t="shared" si="25"/>
        <v>2.5143835860095495E-2</v>
      </c>
      <c r="BW30" s="6">
        <f t="shared" si="26"/>
        <v>0.97874418181450817</v>
      </c>
      <c r="BX30" s="38">
        <f t="shared" si="27"/>
        <v>0.98816930141337611</v>
      </c>
      <c r="BY30" s="33"/>
      <c r="BZ30" s="32">
        <v>6.085</v>
      </c>
      <c r="CA30" s="67">
        <v>323.65100000000001</v>
      </c>
      <c r="CB30" s="34">
        <f t="shared" si="28"/>
        <v>329.73599999999999</v>
      </c>
      <c r="CC30" s="30">
        <v>7770.2489999999998</v>
      </c>
      <c r="CD30" s="33">
        <v>4.9829999999999997</v>
      </c>
      <c r="CE30" s="33">
        <v>6.0369999999999999</v>
      </c>
      <c r="CF30" s="34">
        <f t="shared" si="29"/>
        <v>7759.2289999999994</v>
      </c>
      <c r="CG30" s="33">
        <v>1507.865</v>
      </c>
      <c r="CH30" s="33">
        <v>652.25199999999995</v>
      </c>
      <c r="CI30" s="34">
        <f t="shared" si="30"/>
        <v>2160.1170000000002</v>
      </c>
      <c r="CJ30" s="33">
        <v>0</v>
      </c>
      <c r="CK30" s="33">
        <v>0</v>
      </c>
      <c r="CL30" s="33">
        <v>1.171</v>
      </c>
      <c r="CM30" s="33">
        <v>24.524999999999913</v>
      </c>
      <c r="CN30" s="34">
        <f t="shared" si="31"/>
        <v>10274.777999999998</v>
      </c>
      <c r="CO30" s="33">
        <v>91.231999999999999</v>
      </c>
      <c r="CP30" s="30">
        <v>7600.17</v>
      </c>
      <c r="CQ30" s="34">
        <f t="shared" si="32"/>
        <v>7691.402</v>
      </c>
      <c r="CR30" s="33">
        <v>1209.0150000000001</v>
      </c>
      <c r="CS30" s="33">
        <v>82.378000000000156</v>
      </c>
      <c r="CT30" s="34">
        <f t="shared" si="33"/>
        <v>1291.3930000000003</v>
      </c>
      <c r="CU30" s="33">
        <v>150.47399999999999</v>
      </c>
      <c r="CV30" s="33">
        <v>1141.509</v>
      </c>
      <c r="CW30" s="67">
        <f t="shared" si="34"/>
        <v>10274.778</v>
      </c>
      <c r="CX30" s="33"/>
      <c r="CY30" s="68">
        <v>1822.8040000000001</v>
      </c>
      <c r="CZ30" s="33"/>
      <c r="DA30" s="29">
        <v>160</v>
      </c>
      <c r="DB30" s="30">
        <v>300</v>
      </c>
      <c r="DC30" s="30">
        <v>300</v>
      </c>
      <c r="DD30" s="30">
        <v>375</v>
      </c>
      <c r="DE30" s="30">
        <v>325</v>
      </c>
      <c r="DF30" s="31">
        <v>0</v>
      </c>
      <c r="DG30" s="31">
        <f t="shared" si="35"/>
        <v>1460</v>
      </c>
      <c r="DH30" s="38">
        <f t="shared" si="36"/>
        <v>0.14209552751407378</v>
      </c>
      <c r="DI30" s="33"/>
      <c r="DJ30" s="61" t="str">
        <f>VLOOKUP($B30,'[1]Tlf + Fylke'!$A$3:$O$97,11,FALSE)</f>
        <v xml:space="preserve">Pricewaterhousecoopers </v>
      </c>
      <c r="DK30" s="55">
        <v>64.599999999999994</v>
      </c>
      <c r="DL30" s="69">
        <v>8</v>
      </c>
      <c r="DM30" s="70" t="s">
        <v>160</v>
      </c>
      <c r="DN30" s="58" t="s">
        <v>163</v>
      </c>
      <c r="DO30" s="71">
        <v>0.11413988165981452</v>
      </c>
      <c r="DP30" s="55"/>
      <c r="DQ30" s="29">
        <v>725.3048293999999</v>
      </c>
      <c r="DR30" s="30">
        <v>800.3048293999999</v>
      </c>
      <c r="DS30" s="31">
        <v>875.52296899999999</v>
      </c>
      <c r="DT30" s="30"/>
      <c r="DU30" s="61">
        <f t="shared" si="37"/>
        <v>3946.3085000000001</v>
      </c>
      <c r="DV30" s="30">
        <v>3848.6309999999999</v>
      </c>
      <c r="DW30" s="31">
        <v>4043.9859999999999</v>
      </c>
      <c r="DX30" s="30"/>
      <c r="DY30" s="29">
        <v>0</v>
      </c>
      <c r="DZ30" s="30">
        <v>0</v>
      </c>
      <c r="EA30" s="30">
        <v>0.66900000000000004</v>
      </c>
      <c r="EB30" s="30">
        <v>0</v>
      </c>
      <c r="EC30" s="30">
        <v>153.946</v>
      </c>
      <c r="ED30" s="30">
        <v>5.5860000000000003</v>
      </c>
      <c r="EE30" s="30">
        <v>0</v>
      </c>
      <c r="EF30" s="59">
        <v>0</v>
      </c>
      <c r="EG30" s="30">
        <v>7644.2150000000001</v>
      </c>
      <c r="EH30" s="72">
        <v>7804.4160000000002</v>
      </c>
      <c r="EI30" s="55"/>
      <c r="EJ30" s="44">
        <f t="shared" si="38"/>
        <v>0</v>
      </c>
      <c r="EK30" s="6">
        <f t="shared" si="39"/>
        <v>0</v>
      </c>
      <c r="EL30" s="6">
        <f t="shared" si="40"/>
        <v>8.5720699665420191E-5</v>
      </c>
      <c r="EM30" s="6">
        <f t="shared" si="41"/>
        <v>0</v>
      </c>
      <c r="EN30" s="6">
        <f t="shared" si="42"/>
        <v>1.9725498999540771E-2</v>
      </c>
      <c r="EO30" s="6">
        <f t="shared" si="43"/>
        <v>7.1574862231844124E-4</v>
      </c>
      <c r="EP30" s="6">
        <f t="shared" si="44"/>
        <v>0</v>
      </c>
      <c r="EQ30" s="6">
        <f t="shared" si="45"/>
        <v>0</v>
      </c>
      <c r="ER30" s="6">
        <f t="shared" si="46"/>
        <v>0.97947303167847533</v>
      </c>
      <c r="ES30" s="71">
        <f t="shared" si="47"/>
        <v>1</v>
      </c>
      <c r="ET30" s="55"/>
      <c r="EU30" s="32">
        <v>24.009</v>
      </c>
      <c r="EV30" s="33">
        <v>4.9699999999999989</v>
      </c>
      <c r="EW30" s="67">
        <f t="shared" si="48"/>
        <v>28.978999999999999</v>
      </c>
      <c r="EY30" s="32">
        <f t="shared" si="49"/>
        <v>4.9829999999999997</v>
      </c>
      <c r="EZ30" s="33">
        <f t="shared" si="50"/>
        <v>6.0369999999999999</v>
      </c>
      <c r="FA30" s="67">
        <f t="shared" si="51"/>
        <v>11.02</v>
      </c>
      <c r="FC30" s="29">
        <v>7605.0860000000002</v>
      </c>
      <c r="FD30" s="30">
        <v>165.16299999999967</v>
      </c>
      <c r="FE30" s="31">
        <f t="shared" si="52"/>
        <v>7770.2489999999998</v>
      </c>
      <c r="FG30" s="44">
        <f t="shared" si="62"/>
        <v>0.97874418181450817</v>
      </c>
      <c r="FH30" s="6">
        <f t="shared" si="63"/>
        <v>2.1255818185491826E-2</v>
      </c>
      <c r="FI30" s="38">
        <f t="shared" si="53"/>
        <v>1</v>
      </c>
      <c r="FJ30" s="55"/>
      <c r="FK30" s="61">
        <f t="shared" si="54"/>
        <v>1071.8085000000001</v>
      </c>
      <c r="FL30" s="30">
        <v>1002.1079999999999</v>
      </c>
      <c r="FM30" s="31">
        <v>1141.509</v>
      </c>
      <c r="FO30" s="61">
        <f t="shared" si="55"/>
        <v>7645.7865000000002</v>
      </c>
      <c r="FP30" s="30">
        <v>7521.3239999999996</v>
      </c>
      <c r="FQ30" s="31">
        <v>7770.2489999999998</v>
      </c>
      <c r="FS30" s="61">
        <f t="shared" si="56"/>
        <v>5920.6480000000001</v>
      </c>
      <c r="FT30" s="30">
        <v>5651</v>
      </c>
      <c r="FU30" s="31">
        <v>6190.2960000000003</v>
      </c>
      <c r="FW30" s="61">
        <f t="shared" si="57"/>
        <v>13566.434499999999</v>
      </c>
      <c r="FX30" s="55">
        <f t="shared" si="58"/>
        <v>13172.324000000001</v>
      </c>
      <c r="FY30" s="69">
        <f t="shared" si="59"/>
        <v>13960.545</v>
      </c>
      <c r="GA30" s="61">
        <f t="shared" si="60"/>
        <v>7257.3279999999995</v>
      </c>
      <c r="GB30" s="30">
        <v>6914.4859999999999</v>
      </c>
      <c r="GC30" s="31">
        <v>7600.17</v>
      </c>
      <c r="GD30" s="30"/>
      <c r="GE30" s="61">
        <f t="shared" si="61"/>
        <v>9870.825499999999</v>
      </c>
      <c r="GF30" s="30">
        <v>9466.8729999999996</v>
      </c>
      <c r="GG30" s="31">
        <v>10274.778</v>
      </c>
      <c r="GH30" s="30"/>
      <c r="GI30" s="73">
        <f>DW30/C30</f>
        <v>0.39358378351337614</v>
      </c>
      <c r="GJ30" s="63"/>
    </row>
    <row r="31" spans="1:192" x14ac:dyDescent="0.2">
      <c r="A31" s="1"/>
      <c r="B31" s="74" t="s">
        <v>189</v>
      </c>
      <c r="C31" s="29">
        <v>14891.871999999999</v>
      </c>
      <c r="D31" s="30">
        <v>14854.348</v>
      </c>
      <c r="E31" s="30">
        <v>12079.942000000001</v>
      </c>
      <c r="F31" s="30">
        <v>5176.4579999999996</v>
      </c>
      <c r="G31" s="30">
        <v>9652.0380000000005</v>
      </c>
      <c r="H31" s="30">
        <f t="shared" si="0"/>
        <v>20068.329999999998</v>
      </c>
      <c r="I31" s="31">
        <f t="shared" si="1"/>
        <v>17256.400000000001</v>
      </c>
      <c r="J31" s="30"/>
      <c r="K31" s="32">
        <v>110.619</v>
      </c>
      <c r="L31" s="33">
        <v>35.245999999999995</v>
      </c>
      <c r="M31" s="33">
        <v>0.46100000000000002</v>
      </c>
      <c r="N31" s="34">
        <f t="shared" si="2"/>
        <v>146.32600000000002</v>
      </c>
      <c r="O31" s="33">
        <v>77.424000000000007</v>
      </c>
      <c r="P31" s="34">
        <f t="shared" si="3"/>
        <v>68.902000000000015</v>
      </c>
      <c r="Q31" s="33">
        <v>16.009</v>
      </c>
      <c r="R31" s="34">
        <f t="shared" si="4"/>
        <v>52.893000000000015</v>
      </c>
      <c r="S31" s="33">
        <v>31.311</v>
      </c>
      <c r="T31" s="33">
        <v>0.52699999999999925</v>
      </c>
      <c r="U31" s="33">
        <v>0</v>
      </c>
      <c r="V31" s="34">
        <f t="shared" si="5"/>
        <v>84.731000000000009</v>
      </c>
      <c r="W31" s="33">
        <v>14.206</v>
      </c>
      <c r="X31" s="35">
        <f t="shared" si="6"/>
        <v>70.525000000000006</v>
      </c>
      <c r="Y31" s="33"/>
      <c r="Z31" s="36">
        <f t="shared" si="7"/>
        <v>1.4893820987632712E-2</v>
      </c>
      <c r="AA31" s="37">
        <f t="shared" si="8"/>
        <v>4.7455465564695256E-3</v>
      </c>
      <c r="AB31" s="6">
        <f t="shared" si="9"/>
        <v>0.43456590557014885</v>
      </c>
      <c r="AC31" s="6">
        <f t="shared" si="10"/>
        <v>0.43585514279119775</v>
      </c>
      <c r="AD31" s="6">
        <f t="shared" si="11"/>
        <v>0.5291199103371923</v>
      </c>
      <c r="AE31" s="37">
        <f t="shared" si="12"/>
        <v>1.0424422532715675E-2</v>
      </c>
      <c r="AF31" s="37">
        <f t="shared" si="13"/>
        <v>9.4955362564550123E-3</v>
      </c>
      <c r="AG31" s="37">
        <f>X31/DU31*2</f>
        <v>1.8655012607177876E-2</v>
      </c>
      <c r="AH31" s="37">
        <f>(P31+S31+T31)/DU31*2</f>
        <v>2.6647372847176175E-2</v>
      </c>
      <c r="AI31" s="37">
        <f>R31/DU31*2</f>
        <v>1.3991061068152566E-2</v>
      </c>
      <c r="AJ31" s="38">
        <f>X31/FK31*2</f>
        <v>8.0237372924309505E-2</v>
      </c>
      <c r="AK31" s="33"/>
      <c r="AL31" s="44">
        <f t="shared" si="14"/>
        <v>8.2090140828614735E-3</v>
      </c>
      <c r="AM31" s="6">
        <f t="shared" si="15"/>
        <v>1.9605502882345555E-2</v>
      </c>
      <c r="AN31" s="38">
        <f t="shared" si="16"/>
        <v>4.2162160527972149E-2</v>
      </c>
      <c r="AO31" s="33"/>
      <c r="AP31" s="44">
        <f t="shared" si="17"/>
        <v>0.7990136045355184</v>
      </c>
      <c r="AQ31" s="6">
        <f t="shared" si="18"/>
        <v>0.74253408838874979</v>
      </c>
      <c r="AR31" s="6">
        <f t="shared" si="19"/>
        <v>7.6868106306581196E-2</v>
      </c>
      <c r="AS31" s="6">
        <f t="shared" si="20"/>
        <v>0.147868112215845</v>
      </c>
      <c r="AT31" s="65">
        <v>1.2495000000000001</v>
      </c>
      <c r="AU31" s="66">
        <v>1.38</v>
      </c>
      <c r="AV31" s="33"/>
      <c r="AW31" s="44">
        <f>FM31/C31</f>
        <v>0.12071853693074987</v>
      </c>
      <c r="AX31" s="6">
        <v>9.6299999999999997E-2</v>
      </c>
      <c r="AY31" s="6">
        <f t="shared" si="21"/>
        <v>0.19254805084250673</v>
      </c>
      <c r="AZ31" s="6">
        <f t="shared" si="22"/>
        <v>0.20645768827389746</v>
      </c>
      <c r="BA31" s="38">
        <f t="shared" si="23"/>
        <v>0.23427696313667887</v>
      </c>
      <c r="BB31" s="6"/>
      <c r="BC31" s="44">
        <v>0.17949999999999999</v>
      </c>
      <c r="BD31" s="6">
        <v>0.19420000000000001</v>
      </c>
      <c r="BE31" s="38">
        <v>0.22039999999999998</v>
      </c>
      <c r="BF31" s="6"/>
      <c r="BG31" s="44">
        <v>2.1999999999999999E-2</v>
      </c>
      <c r="BH31" s="38"/>
      <c r="BI31" s="6"/>
      <c r="BJ31" s="44">
        <f>AY31-(4.5%+2.5%+3%+1%+BG31)</f>
        <v>6.0548050842506723E-2</v>
      </c>
      <c r="BK31" s="38"/>
      <c r="BL31" s="6"/>
      <c r="BM31" s="44">
        <f>AZ31-(6%+2.5%+3%+1%+BG31)</f>
        <v>5.9457688273897469E-2</v>
      </c>
      <c r="BN31" s="38"/>
      <c r="BO31" s="6"/>
      <c r="BP31" s="44">
        <f>BA31-(8%+2.5%+3%+1%+BG31)</f>
        <v>6.7276963136678858E-2</v>
      </c>
      <c r="BQ31" s="38"/>
      <c r="BR31" s="33"/>
      <c r="BS31" s="36">
        <f>Q31/FO31*2</f>
        <v>2.6613439787092482E-3</v>
      </c>
      <c r="BT31" s="6">
        <f t="shared" si="24"/>
        <v>0.15891403613261859</v>
      </c>
      <c r="BU31" s="37">
        <f>EW31/E31</f>
        <v>6.1444831440415843E-3</v>
      </c>
      <c r="BV31" s="6">
        <f t="shared" si="25"/>
        <v>4.0306727544441937E-2</v>
      </c>
      <c r="BW31" s="6">
        <f t="shared" si="26"/>
        <v>0.67035363249260627</v>
      </c>
      <c r="BX31" s="38">
        <f t="shared" si="27"/>
        <v>0.76923871722954951</v>
      </c>
      <c r="BY31" s="33"/>
      <c r="BZ31" s="32">
        <v>11.441000000000001</v>
      </c>
      <c r="CA31" s="67">
        <v>682.86800000000005</v>
      </c>
      <c r="CB31" s="34">
        <f t="shared" si="28"/>
        <v>694.30900000000008</v>
      </c>
      <c r="CC31" s="30">
        <v>12079.942000000001</v>
      </c>
      <c r="CD31" s="33">
        <v>22.17</v>
      </c>
      <c r="CE31" s="33">
        <v>21.608999999999998</v>
      </c>
      <c r="CF31" s="34">
        <f t="shared" si="29"/>
        <v>12036.163</v>
      </c>
      <c r="CG31" s="33">
        <v>1366.3420000000001</v>
      </c>
      <c r="CH31" s="33">
        <v>676.16399999999999</v>
      </c>
      <c r="CI31" s="34">
        <f t="shared" si="30"/>
        <v>2042.5060000000001</v>
      </c>
      <c r="CJ31" s="33">
        <v>6.8520000000000003</v>
      </c>
      <c r="CK31" s="33">
        <v>20.36</v>
      </c>
      <c r="CL31" s="33">
        <v>45.834000000000003</v>
      </c>
      <c r="CM31" s="33">
        <v>45.847999999999544</v>
      </c>
      <c r="CN31" s="34">
        <f t="shared" si="31"/>
        <v>14891.872000000001</v>
      </c>
      <c r="CO31" s="33">
        <v>120.23699999999999</v>
      </c>
      <c r="CP31" s="30">
        <v>9652.0380000000005</v>
      </c>
      <c r="CQ31" s="34">
        <f t="shared" si="32"/>
        <v>9772.2749999999996</v>
      </c>
      <c r="CR31" s="33">
        <v>2925.7730000000001</v>
      </c>
      <c r="CS31" s="33">
        <v>95.365999999999758</v>
      </c>
      <c r="CT31" s="34">
        <f t="shared" si="33"/>
        <v>3021.1390000000001</v>
      </c>
      <c r="CU31" s="33">
        <v>300.733</v>
      </c>
      <c r="CV31" s="33">
        <v>1797.7249999999999</v>
      </c>
      <c r="CW31" s="67">
        <f t="shared" si="34"/>
        <v>14891.872000000001</v>
      </c>
      <c r="CX31" s="33"/>
      <c r="CY31" s="68">
        <v>2202.0330000000004</v>
      </c>
      <c r="CZ31" s="33"/>
      <c r="DA31" s="29">
        <v>730</v>
      </c>
      <c r="DB31" s="30">
        <v>750</v>
      </c>
      <c r="DC31" s="30">
        <v>625</v>
      </c>
      <c r="DD31" s="30">
        <v>910</v>
      </c>
      <c r="DE31" s="30">
        <v>375</v>
      </c>
      <c r="DF31" s="31">
        <v>0</v>
      </c>
      <c r="DG31" s="31">
        <f t="shared" si="35"/>
        <v>3390</v>
      </c>
      <c r="DH31" s="38">
        <f t="shared" si="36"/>
        <v>0.22764095742966364</v>
      </c>
      <c r="DI31" s="33"/>
      <c r="DJ31" s="61" t="str">
        <f>VLOOKUP($B31,'[1]Tlf + Fylke'!$A$3:$O$97,11,FALSE)</f>
        <v xml:space="preserve">Deloitte </v>
      </c>
      <c r="DK31" s="55">
        <v>76</v>
      </c>
      <c r="DL31" s="69">
        <v>3</v>
      </c>
      <c r="DM31" s="70" t="s">
        <v>160</v>
      </c>
      <c r="DN31" s="58" t="s">
        <v>161</v>
      </c>
      <c r="DO31" s="71">
        <v>0.53112876910991602</v>
      </c>
      <c r="DP31" s="55"/>
      <c r="DQ31" s="29">
        <v>1384.278</v>
      </c>
      <c r="DR31" s="30">
        <v>1484.278</v>
      </c>
      <c r="DS31" s="31">
        <v>1684.278</v>
      </c>
      <c r="DT31" s="30"/>
      <c r="DU31" s="61">
        <f t="shared" si="37"/>
        <v>7560.9704999999994</v>
      </c>
      <c r="DV31" s="30">
        <v>7932.6809999999996</v>
      </c>
      <c r="DW31" s="31">
        <v>7189.26</v>
      </c>
      <c r="DX31" s="30"/>
      <c r="DY31" s="29">
        <v>2250.4920000000002</v>
      </c>
      <c r="DZ31" s="30">
        <v>43.39</v>
      </c>
      <c r="EA31" s="30">
        <v>372.83100000000002</v>
      </c>
      <c r="EB31" s="30">
        <v>76.584000000000003</v>
      </c>
      <c r="EC31" s="30">
        <v>956.98199999999997</v>
      </c>
      <c r="ED31" s="30">
        <v>79.864000000000004</v>
      </c>
      <c r="EE31" s="30">
        <v>39.820999999999998</v>
      </c>
      <c r="EF31" s="59">
        <v>12.970000000000255</v>
      </c>
      <c r="EG31" s="30">
        <v>8138.317</v>
      </c>
      <c r="EH31" s="72">
        <v>11971.251</v>
      </c>
      <c r="EI31" s="55"/>
      <c r="EJ31" s="44">
        <f t="shared" si="38"/>
        <v>0.18799138034947227</v>
      </c>
      <c r="EK31" s="6">
        <f t="shared" si="39"/>
        <v>3.6245167693835841E-3</v>
      </c>
      <c r="EL31" s="6">
        <f t="shared" si="40"/>
        <v>3.1143862909565594E-2</v>
      </c>
      <c r="EM31" s="6">
        <f t="shared" si="41"/>
        <v>6.3973263947101266E-3</v>
      </c>
      <c r="EN31" s="6">
        <f t="shared" si="42"/>
        <v>7.9940016294036437E-2</v>
      </c>
      <c r="EO31" s="6">
        <f t="shared" si="43"/>
        <v>6.6713161389732791E-3</v>
      </c>
      <c r="EP31" s="6">
        <f t="shared" si="44"/>
        <v>3.3263858555801725E-3</v>
      </c>
      <c r="EQ31" s="6">
        <f t="shared" si="45"/>
        <v>1.0834289582601062E-3</v>
      </c>
      <c r="ER31" s="6">
        <f t="shared" si="46"/>
        <v>0.67982176633001845</v>
      </c>
      <c r="ES31" s="71">
        <f t="shared" si="47"/>
        <v>1</v>
      </c>
      <c r="ET31" s="55"/>
      <c r="EU31" s="32">
        <v>49.444000000000003</v>
      </c>
      <c r="EV31" s="33">
        <v>24.780999999999999</v>
      </c>
      <c r="EW31" s="67">
        <f t="shared" si="48"/>
        <v>74.224999999999994</v>
      </c>
      <c r="EY31" s="32">
        <f t="shared" si="49"/>
        <v>22.17</v>
      </c>
      <c r="EZ31" s="33">
        <f t="shared" si="50"/>
        <v>21.608999999999998</v>
      </c>
      <c r="FA31" s="67">
        <f t="shared" si="51"/>
        <v>43.778999999999996</v>
      </c>
      <c r="FC31" s="29">
        <v>8097.8329999999996</v>
      </c>
      <c r="FD31" s="30">
        <v>3982.1090000000013</v>
      </c>
      <c r="FE31" s="31">
        <f t="shared" si="52"/>
        <v>12079.942000000001</v>
      </c>
      <c r="FG31" s="44">
        <f t="shared" si="62"/>
        <v>0.67035363249260627</v>
      </c>
      <c r="FH31" s="6">
        <f t="shared" si="63"/>
        <v>0.32964636750739373</v>
      </c>
      <c r="FI31" s="38">
        <f t="shared" si="53"/>
        <v>1</v>
      </c>
      <c r="FJ31" s="55"/>
      <c r="FK31" s="61">
        <f t="shared" si="54"/>
        <v>1757.9090000000001</v>
      </c>
      <c r="FL31" s="30">
        <v>1718.0930000000001</v>
      </c>
      <c r="FM31" s="31">
        <v>1797.7249999999999</v>
      </c>
      <c r="FO31" s="61">
        <f t="shared" si="55"/>
        <v>12030.763500000001</v>
      </c>
      <c r="FP31" s="30">
        <v>11981.584999999999</v>
      </c>
      <c r="FQ31" s="31">
        <v>12079.942000000001</v>
      </c>
      <c r="FS31" s="61">
        <f t="shared" si="56"/>
        <v>5059.7289999999994</v>
      </c>
      <c r="FT31" s="30">
        <v>4943</v>
      </c>
      <c r="FU31" s="31">
        <v>5176.4579999999996</v>
      </c>
      <c r="FW31" s="61">
        <f t="shared" si="57"/>
        <v>17090.4925</v>
      </c>
      <c r="FX31" s="55">
        <f t="shared" si="58"/>
        <v>16924.584999999999</v>
      </c>
      <c r="FY31" s="69">
        <f t="shared" si="59"/>
        <v>17256.400000000001</v>
      </c>
      <c r="GA31" s="61">
        <f t="shared" si="60"/>
        <v>9456.7945</v>
      </c>
      <c r="GB31" s="30">
        <v>9261.5509999999995</v>
      </c>
      <c r="GC31" s="31">
        <v>9652.0380000000005</v>
      </c>
      <c r="GD31" s="30"/>
      <c r="GE31" s="61">
        <f t="shared" si="61"/>
        <v>14854.348</v>
      </c>
      <c r="GF31" s="30">
        <v>14816.824000000001</v>
      </c>
      <c r="GG31" s="31">
        <v>14891.871999999999</v>
      </c>
      <c r="GH31" s="30"/>
      <c r="GI31" s="73">
        <f>DW31/C31</f>
        <v>0.48276402053415451</v>
      </c>
      <c r="GJ31" s="63"/>
    </row>
    <row r="32" spans="1:192" x14ac:dyDescent="0.2">
      <c r="A32" s="1"/>
      <c r="B32" s="74" t="s">
        <v>190</v>
      </c>
      <c r="C32" s="29">
        <v>2974.75</v>
      </c>
      <c r="D32" s="30">
        <v>2934.7964999999999</v>
      </c>
      <c r="E32" s="30">
        <v>2237.6750000000002</v>
      </c>
      <c r="F32" s="30">
        <v>1011.8920000000001</v>
      </c>
      <c r="G32" s="30">
        <v>2194.846</v>
      </c>
      <c r="H32" s="30">
        <f t="shared" si="0"/>
        <v>3986.6419999999998</v>
      </c>
      <c r="I32" s="31">
        <f t="shared" si="1"/>
        <v>3249.567</v>
      </c>
      <c r="J32" s="30"/>
      <c r="K32" s="32">
        <v>23.882000000000001</v>
      </c>
      <c r="L32" s="33">
        <v>8.91</v>
      </c>
      <c r="M32" s="33">
        <v>0.31</v>
      </c>
      <c r="N32" s="34">
        <f t="shared" si="2"/>
        <v>33.102000000000004</v>
      </c>
      <c r="O32" s="33">
        <v>20.746000000000002</v>
      </c>
      <c r="P32" s="34">
        <f t="shared" si="3"/>
        <v>12.356000000000002</v>
      </c>
      <c r="Q32" s="33">
        <v>13.888999999999999</v>
      </c>
      <c r="R32" s="34">
        <f t="shared" si="4"/>
        <v>-1.5329999999999977</v>
      </c>
      <c r="S32" s="33">
        <v>7.2469999999999999</v>
      </c>
      <c r="T32" s="33">
        <v>-6.999999999999984E-2</v>
      </c>
      <c r="U32" s="33">
        <v>0</v>
      </c>
      <c r="V32" s="34">
        <f t="shared" si="5"/>
        <v>5.6440000000000019</v>
      </c>
      <c r="W32" s="33">
        <v>-0.14899999999999997</v>
      </c>
      <c r="X32" s="35">
        <f t="shared" si="6"/>
        <v>5.7930000000000019</v>
      </c>
      <c r="Y32" s="33"/>
      <c r="Z32" s="36">
        <f t="shared" si="7"/>
        <v>1.6275063705439203E-2</v>
      </c>
      <c r="AA32" s="37">
        <f t="shared" si="8"/>
        <v>6.0719712593360394E-3</v>
      </c>
      <c r="AB32" s="6">
        <f t="shared" si="9"/>
        <v>0.51505747411802683</v>
      </c>
      <c r="AC32" s="6">
        <f t="shared" si="10"/>
        <v>0.51416391979974718</v>
      </c>
      <c r="AD32" s="6">
        <f t="shared" si="11"/>
        <v>0.62672950274907857</v>
      </c>
      <c r="AE32" s="37">
        <f t="shared" si="12"/>
        <v>1.4137947895194779E-2</v>
      </c>
      <c r="AF32" s="37">
        <f t="shared" si="13"/>
        <v>3.947803535952153E-3</v>
      </c>
      <c r="AG32" s="37">
        <f>X32/DU32*2</f>
        <v>8.1447353066472477E-3</v>
      </c>
      <c r="AH32" s="37">
        <f>(P32+S32+T32)/DU32*2</f>
        <v>2.7462647116302544E-2</v>
      </c>
      <c r="AI32" s="37">
        <f>R32/DU32*2</f>
        <v>-2.1553390687191797E-3</v>
      </c>
      <c r="AJ32" s="38">
        <f>X32/FK32*2</f>
        <v>3.3185679116308861E-2</v>
      </c>
      <c r="AK32" s="33"/>
      <c r="AL32" s="44">
        <f t="shared" si="14"/>
        <v>-3.0740555928068427E-2</v>
      </c>
      <c r="AM32" s="6">
        <f t="shared" si="15"/>
        <v>-3.2188343969759683E-2</v>
      </c>
      <c r="AN32" s="38">
        <f t="shared" si="16"/>
        <v>4.4920449552033316E-2</v>
      </c>
      <c r="AO32" s="33"/>
      <c r="AP32" s="44">
        <f t="shared" si="17"/>
        <v>0.98086004446579589</v>
      </c>
      <c r="AQ32" s="6">
        <f t="shared" si="18"/>
        <v>0.8483178551164694</v>
      </c>
      <c r="AR32" s="6">
        <f t="shared" si="19"/>
        <v>-6.0680729473064951E-2</v>
      </c>
      <c r="AS32" s="6">
        <f t="shared" si="20"/>
        <v>0.19260643751575762</v>
      </c>
      <c r="AT32" s="65">
        <v>2.0369999999999999</v>
      </c>
      <c r="AU32" s="66">
        <v>1.21</v>
      </c>
      <c r="AV32" s="33"/>
      <c r="AW32" s="44">
        <f>FM32/C32</f>
        <v>0.12519741154718883</v>
      </c>
      <c r="AX32" s="6">
        <v>0.11849999999999999</v>
      </c>
      <c r="AY32" s="6">
        <f t="shared" si="21"/>
        <v>0.21974127262677207</v>
      </c>
      <c r="AZ32" s="6">
        <f t="shared" si="22"/>
        <v>0.25230000000000002</v>
      </c>
      <c r="BA32" s="38">
        <f t="shared" si="23"/>
        <v>0.28499999999999998</v>
      </c>
      <c r="BB32" s="6"/>
      <c r="BC32" s="44">
        <v>0.20129999999999998</v>
      </c>
      <c r="BD32" s="6">
        <v>0.23</v>
      </c>
      <c r="BE32" s="38">
        <v>0.25980000000000003</v>
      </c>
      <c r="BF32" s="6"/>
      <c r="BG32" s="44">
        <v>0.03</v>
      </c>
      <c r="BH32" s="38"/>
      <c r="BI32" s="6"/>
      <c r="BJ32" s="44">
        <f>AY32-(4.5%+2.5%+3%+1%+BG32)</f>
        <v>7.9741272626772053E-2</v>
      </c>
      <c r="BK32" s="38"/>
      <c r="BL32" s="6"/>
      <c r="BM32" s="44">
        <f>AZ32-(6%+2.5%+3%+1%+BG32)</f>
        <v>9.7300000000000053E-2</v>
      </c>
      <c r="BN32" s="38"/>
      <c r="BO32" s="6"/>
      <c r="BP32" s="44">
        <f>BA32-(8%+2.5%+3%+1%+BG32)</f>
        <v>0.10999999999999996</v>
      </c>
      <c r="BQ32" s="38"/>
      <c r="BR32" s="33"/>
      <c r="BS32" s="36">
        <f>Q32/FO32*2</f>
        <v>1.2219996001160501E-2</v>
      </c>
      <c r="BT32" s="6">
        <f t="shared" si="24"/>
        <v>0.71105308964316793</v>
      </c>
      <c r="BU32" s="37">
        <f>EW32/E32</f>
        <v>1.7587898153217065E-2</v>
      </c>
      <c r="BV32" s="6">
        <f t="shared" si="25"/>
        <v>0.10178925207297708</v>
      </c>
      <c r="BW32" s="6">
        <f t="shared" si="26"/>
        <v>0.81799725161160575</v>
      </c>
      <c r="BX32" s="38">
        <f t="shared" si="27"/>
        <v>0.87467161009451411</v>
      </c>
      <c r="BY32" s="33"/>
      <c r="BZ32" s="32">
        <v>7.5380000000000003</v>
      </c>
      <c r="CA32" s="67">
        <v>304.58600000000001</v>
      </c>
      <c r="CB32" s="34">
        <f t="shared" si="28"/>
        <v>312.12400000000002</v>
      </c>
      <c r="CC32" s="30">
        <v>2237.6750000000002</v>
      </c>
      <c r="CD32" s="33">
        <v>7.4260000000000002</v>
      </c>
      <c r="CE32" s="33">
        <v>6.7850000000000001</v>
      </c>
      <c r="CF32" s="34">
        <f t="shared" si="29"/>
        <v>2223.4640000000004</v>
      </c>
      <c r="CG32" s="33">
        <v>260.83199999999999</v>
      </c>
      <c r="CH32" s="33">
        <v>132.911</v>
      </c>
      <c r="CI32" s="34">
        <f t="shared" si="30"/>
        <v>393.74299999999999</v>
      </c>
      <c r="CJ32" s="33">
        <v>1.3280000000000001</v>
      </c>
      <c r="CK32" s="33">
        <v>0</v>
      </c>
      <c r="CL32" s="33">
        <v>25.812000000000001</v>
      </c>
      <c r="CM32" s="33">
        <v>18.278999999999808</v>
      </c>
      <c r="CN32" s="34">
        <f t="shared" si="31"/>
        <v>2974.7500000000005</v>
      </c>
      <c r="CO32" s="33">
        <v>51.988</v>
      </c>
      <c r="CP32" s="30">
        <v>2194.846</v>
      </c>
      <c r="CQ32" s="34">
        <f t="shared" si="32"/>
        <v>2246.8339999999998</v>
      </c>
      <c r="CR32" s="33">
        <v>250.334</v>
      </c>
      <c r="CS32" s="33">
        <v>15.027000000000214</v>
      </c>
      <c r="CT32" s="34">
        <f t="shared" si="33"/>
        <v>265.36100000000022</v>
      </c>
      <c r="CU32" s="33">
        <v>90.123999999999995</v>
      </c>
      <c r="CV32" s="33">
        <v>372.43099999999998</v>
      </c>
      <c r="CW32" s="67">
        <f t="shared" si="34"/>
        <v>2974.75</v>
      </c>
      <c r="CX32" s="33"/>
      <c r="CY32" s="68">
        <v>572.95600000000002</v>
      </c>
      <c r="CZ32" s="33"/>
      <c r="DA32" s="29">
        <v>130</v>
      </c>
      <c r="DB32" s="30">
        <v>125</v>
      </c>
      <c r="DC32" s="30">
        <v>125</v>
      </c>
      <c r="DD32" s="30">
        <v>60</v>
      </c>
      <c r="DE32" s="30">
        <v>0</v>
      </c>
      <c r="DF32" s="31">
        <v>0</v>
      </c>
      <c r="DG32" s="31">
        <f t="shared" si="35"/>
        <v>440</v>
      </c>
      <c r="DH32" s="38">
        <f t="shared" si="36"/>
        <v>0.14791158920917724</v>
      </c>
      <c r="DI32" s="33"/>
      <c r="DJ32" s="61" t="str">
        <f>VLOOKUP($B32,'[1]Tlf + Fylke'!$A$3:$O$97,11,FALSE)</f>
        <v>RSM Norge AS</v>
      </c>
      <c r="DK32" s="55">
        <v>16.8</v>
      </c>
      <c r="DL32" s="69">
        <v>4</v>
      </c>
      <c r="DM32" s="70" t="s">
        <v>160</v>
      </c>
      <c r="DN32" s="58" t="s">
        <v>163</v>
      </c>
      <c r="DO32" s="71">
        <v>0.2614753456900859</v>
      </c>
      <c r="DP32" s="55"/>
      <c r="DQ32" s="29">
        <v>302.52725890000005</v>
      </c>
      <c r="DR32" s="30">
        <v>347.35225890000004</v>
      </c>
      <c r="DS32" s="31">
        <v>392.37175499999995</v>
      </c>
      <c r="DT32" s="30"/>
      <c r="DU32" s="61">
        <f t="shared" si="37"/>
        <v>1422.5140000000001</v>
      </c>
      <c r="DV32" s="30">
        <v>1468.2850000000001</v>
      </c>
      <c r="DW32" s="31">
        <v>1376.7429999999999</v>
      </c>
      <c r="DX32" s="30"/>
      <c r="DY32" s="29">
        <v>23.413</v>
      </c>
      <c r="DZ32" s="30">
        <v>4.7549999999999999</v>
      </c>
      <c r="EA32" s="30">
        <v>73.831000000000003</v>
      </c>
      <c r="EB32" s="30">
        <v>39.545000000000002</v>
      </c>
      <c r="EC32" s="30">
        <v>202.86699999999999</v>
      </c>
      <c r="ED32" s="30">
        <v>39.825000000000003</v>
      </c>
      <c r="EE32" s="30">
        <v>3.5569999999999999</v>
      </c>
      <c r="EF32" s="59">
        <v>0</v>
      </c>
      <c r="EG32" s="30">
        <v>1900.796</v>
      </c>
      <c r="EH32" s="72">
        <v>2288.5889999999999</v>
      </c>
      <c r="EI32" s="55"/>
      <c r="EJ32" s="44">
        <f t="shared" si="38"/>
        <v>1.0230320953216153E-2</v>
      </c>
      <c r="EK32" s="6">
        <f t="shared" si="39"/>
        <v>2.0776994034315465E-3</v>
      </c>
      <c r="EL32" s="6">
        <f t="shared" si="40"/>
        <v>3.2260488886383706E-2</v>
      </c>
      <c r="EM32" s="6">
        <f t="shared" si="41"/>
        <v>1.7279205659032706E-2</v>
      </c>
      <c r="EN32" s="6">
        <f t="shared" si="42"/>
        <v>8.8642827523858589E-2</v>
      </c>
      <c r="EO32" s="6">
        <f t="shared" si="43"/>
        <v>1.740155178583835E-2</v>
      </c>
      <c r="EP32" s="6">
        <f t="shared" si="44"/>
        <v>1.554232760884545E-3</v>
      </c>
      <c r="EQ32" s="6">
        <f t="shared" si="45"/>
        <v>0</v>
      </c>
      <c r="ER32" s="6">
        <f t="shared" si="46"/>
        <v>0.8305536730273545</v>
      </c>
      <c r="ES32" s="71">
        <f t="shared" si="47"/>
        <v>1</v>
      </c>
      <c r="ET32" s="55"/>
      <c r="EU32" s="32">
        <v>24.428999999999998</v>
      </c>
      <c r="EV32" s="33">
        <v>14.927000000000003</v>
      </c>
      <c r="EW32" s="67">
        <f t="shared" si="48"/>
        <v>39.356000000000002</v>
      </c>
      <c r="EY32" s="32">
        <f t="shared" si="49"/>
        <v>7.4260000000000002</v>
      </c>
      <c r="EZ32" s="33">
        <f t="shared" si="50"/>
        <v>6.7850000000000001</v>
      </c>
      <c r="FA32" s="67">
        <f t="shared" si="51"/>
        <v>14.211</v>
      </c>
      <c r="FC32" s="29">
        <v>1830.412</v>
      </c>
      <c r="FD32" s="30">
        <v>407.26300000000015</v>
      </c>
      <c r="FE32" s="31">
        <f t="shared" si="52"/>
        <v>2237.6750000000002</v>
      </c>
      <c r="FG32" s="44">
        <f t="shared" si="62"/>
        <v>0.81799725161160575</v>
      </c>
      <c r="FH32" s="6">
        <f t="shared" si="63"/>
        <v>0.18200274838839425</v>
      </c>
      <c r="FI32" s="38">
        <f t="shared" si="53"/>
        <v>1</v>
      </c>
      <c r="FJ32" s="55"/>
      <c r="FK32" s="61">
        <f t="shared" si="54"/>
        <v>349.12649999999996</v>
      </c>
      <c r="FL32" s="30">
        <v>325.822</v>
      </c>
      <c r="FM32" s="31">
        <v>372.43099999999998</v>
      </c>
      <c r="FO32" s="61">
        <f t="shared" si="55"/>
        <v>2273.1594999999998</v>
      </c>
      <c r="FP32" s="30">
        <v>2308.6439999999998</v>
      </c>
      <c r="FQ32" s="31">
        <v>2237.6750000000002</v>
      </c>
      <c r="FS32" s="61">
        <f t="shared" si="56"/>
        <v>1030.4459999999999</v>
      </c>
      <c r="FT32" s="30">
        <v>1049</v>
      </c>
      <c r="FU32" s="31">
        <v>1011.8920000000001</v>
      </c>
      <c r="FW32" s="61">
        <f t="shared" si="57"/>
        <v>3303.6054999999997</v>
      </c>
      <c r="FX32" s="55">
        <f t="shared" si="58"/>
        <v>3357.6439999999998</v>
      </c>
      <c r="FY32" s="69">
        <f t="shared" si="59"/>
        <v>3249.567</v>
      </c>
      <c r="GA32" s="61">
        <f t="shared" si="60"/>
        <v>2147.6684999999998</v>
      </c>
      <c r="GB32" s="30">
        <v>2100.491</v>
      </c>
      <c r="GC32" s="31">
        <v>2194.846</v>
      </c>
      <c r="GD32" s="30"/>
      <c r="GE32" s="61">
        <f t="shared" si="61"/>
        <v>2934.7964999999999</v>
      </c>
      <c r="GF32" s="30">
        <v>2894.8429999999998</v>
      </c>
      <c r="GG32" s="31">
        <v>2974.75</v>
      </c>
      <c r="GH32" s="30"/>
      <c r="GI32" s="73">
        <f>DW32/C32</f>
        <v>0.46280964786956885</v>
      </c>
      <c r="GJ32" s="63"/>
    </row>
    <row r="33" spans="1:192" x14ac:dyDescent="0.2">
      <c r="A33" s="1"/>
      <c r="B33" s="74" t="s">
        <v>191</v>
      </c>
      <c r="C33" s="29">
        <v>5996.7740000000003</v>
      </c>
      <c r="D33" s="30">
        <v>5663.1100000000006</v>
      </c>
      <c r="E33" s="30">
        <v>4903.826</v>
      </c>
      <c r="F33" s="30">
        <v>1930.5350000000001</v>
      </c>
      <c r="G33" s="30">
        <v>3739.3510000000001</v>
      </c>
      <c r="H33" s="30">
        <f t="shared" si="0"/>
        <v>7927.3090000000002</v>
      </c>
      <c r="I33" s="31">
        <f t="shared" si="1"/>
        <v>6834.3609999999999</v>
      </c>
      <c r="J33" s="30"/>
      <c r="K33" s="32">
        <v>48.850999999999999</v>
      </c>
      <c r="L33" s="33">
        <v>11.100000000000001</v>
      </c>
      <c r="M33" s="33">
        <v>1.9E-2</v>
      </c>
      <c r="N33" s="34">
        <f t="shared" si="2"/>
        <v>59.97</v>
      </c>
      <c r="O33" s="33">
        <v>35.815000000000005</v>
      </c>
      <c r="P33" s="34">
        <f t="shared" si="3"/>
        <v>24.154999999999994</v>
      </c>
      <c r="Q33" s="33">
        <v>2.2749999999999999</v>
      </c>
      <c r="R33" s="34">
        <f t="shared" si="4"/>
        <v>21.879999999999995</v>
      </c>
      <c r="S33" s="33">
        <v>14.860000000000001</v>
      </c>
      <c r="T33" s="33">
        <v>3.6850000000000001</v>
      </c>
      <c r="U33" s="33">
        <v>-2</v>
      </c>
      <c r="V33" s="34">
        <f t="shared" si="5"/>
        <v>38.424999999999997</v>
      </c>
      <c r="W33" s="33">
        <v>7.0469999999999997</v>
      </c>
      <c r="X33" s="35">
        <f t="shared" si="6"/>
        <v>31.377999999999997</v>
      </c>
      <c r="Y33" s="33"/>
      <c r="Z33" s="36">
        <f t="shared" si="7"/>
        <v>1.7252357803397778E-2</v>
      </c>
      <c r="AA33" s="37">
        <f t="shared" si="8"/>
        <v>3.920107502767914E-3</v>
      </c>
      <c r="AB33" s="6">
        <f t="shared" si="9"/>
        <v>0.4561548748646756</v>
      </c>
      <c r="AC33" s="6">
        <f t="shared" si="10"/>
        <v>0.47861820125618076</v>
      </c>
      <c r="AD33" s="6">
        <f t="shared" si="11"/>
        <v>0.59721527430381871</v>
      </c>
      <c r="AE33" s="37">
        <f t="shared" si="12"/>
        <v>1.2648527046093047E-2</v>
      </c>
      <c r="AF33" s="37">
        <f t="shared" si="13"/>
        <v>1.1081543533500141E-2</v>
      </c>
      <c r="AG33" s="37">
        <f>X33/DU33*2</f>
        <v>2.4459630268110377E-2</v>
      </c>
      <c r="AH33" s="37">
        <f>(P33+S33+T33)/DU33*2</f>
        <v>3.3285302200532635E-2</v>
      </c>
      <c r="AI33" s="37">
        <f>R33/DU33*2</f>
        <v>1.7055794195495411E-2</v>
      </c>
      <c r="AJ33" s="38">
        <f>X33/FK33*2</f>
        <v>9.8667060773098447E-2</v>
      </c>
      <c r="AK33" s="33"/>
      <c r="AL33" s="44">
        <f t="shared" si="14"/>
        <v>8.4491377832820166E-2</v>
      </c>
      <c r="AM33" s="6">
        <f t="shared" si="15"/>
        <v>0.10200079815859174</v>
      </c>
      <c r="AN33" s="38">
        <f t="shared" si="16"/>
        <v>5.7827670898523115E-2</v>
      </c>
      <c r="AO33" s="33"/>
      <c r="AP33" s="44">
        <f t="shared" si="17"/>
        <v>0.76253745544805218</v>
      </c>
      <c r="AQ33" s="6">
        <f t="shared" si="18"/>
        <v>0.70780584128238822</v>
      </c>
      <c r="AR33" s="6">
        <f t="shared" si="19"/>
        <v>0.12852410312611412</v>
      </c>
      <c r="AS33" s="6">
        <f t="shared" si="20"/>
        <v>0.12889213433756216</v>
      </c>
      <c r="AT33" s="65">
        <v>3.9569999999999999</v>
      </c>
      <c r="AU33" s="66">
        <v>1.45</v>
      </c>
      <c r="AV33" s="33"/>
      <c r="AW33" s="44">
        <f>FM33/C33</f>
        <v>0.11453491493926568</v>
      </c>
      <c r="AX33" s="6">
        <v>8.6699999999999999E-2</v>
      </c>
      <c r="AY33" s="6">
        <f t="shared" si="21"/>
        <v>0.19904861961626283</v>
      </c>
      <c r="AZ33" s="6">
        <f t="shared" si="22"/>
        <v>0.19904861961626283</v>
      </c>
      <c r="BA33" s="38">
        <f t="shared" si="23"/>
        <v>0.21050551248400332</v>
      </c>
      <c r="BB33" s="6"/>
      <c r="BC33" s="44">
        <v>0.19309999999999999</v>
      </c>
      <c r="BD33" s="6">
        <v>0.1973</v>
      </c>
      <c r="BE33" s="38">
        <v>0.2112</v>
      </c>
      <c r="BF33" s="6"/>
      <c r="BG33" s="44"/>
      <c r="BH33" s="38"/>
      <c r="BI33" s="6"/>
      <c r="BJ33" s="44"/>
      <c r="BK33" s="38"/>
      <c r="BL33" s="6"/>
      <c r="BM33" s="44"/>
      <c r="BN33" s="38"/>
      <c r="BO33" s="6"/>
      <c r="BP33" s="44"/>
      <c r="BQ33" s="38"/>
      <c r="BR33" s="33"/>
      <c r="BS33" s="36">
        <f>Q33/FO33*2</f>
        <v>9.654556775743001E-4</v>
      </c>
      <c r="BT33" s="6">
        <f t="shared" si="24"/>
        <v>5.3278688524590168E-2</v>
      </c>
      <c r="BU33" s="37">
        <f>EW33/E33</f>
        <v>1.2645024517590959E-2</v>
      </c>
      <c r="BV33" s="6">
        <f t="shared" si="25"/>
        <v>8.7764813116387549E-2</v>
      </c>
      <c r="BW33" s="6">
        <f t="shared" si="26"/>
        <v>0.74440834564684799</v>
      </c>
      <c r="BX33" s="38">
        <f t="shared" si="27"/>
        <v>0.81660655619450018</v>
      </c>
      <c r="BY33" s="33"/>
      <c r="BZ33" s="32">
        <v>8.2460000000000004</v>
      </c>
      <c r="CA33" s="67">
        <v>346.67200000000003</v>
      </c>
      <c r="CB33" s="34">
        <f t="shared" si="28"/>
        <v>354.91800000000001</v>
      </c>
      <c r="CC33" s="30">
        <v>4903.826</v>
      </c>
      <c r="CD33" s="33">
        <v>7.5410000000000004</v>
      </c>
      <c r="CE33" s="33">
        <v>12.155000000000001</v>
      </c>
      <c r="CF33" s="34">
        <f t="shared" si="29"/>
        <v>4884.13</v>
      </c>
      <c r="CG33" s="33">
        <v>418.01900000000001</v>
      </c>
      <c r="CH33" s="33">
        <v>315.01</v>
      </c>
      <c r="CI33" s="34">
        <f t="shared" si="30"/>
        <v>733.029</v>
      </c>
      <c r="CJ33" s="33">
        <v>2.944</v>
      </c>
      <c r="CK33" s="33">
        <v>0</v>
      </c>
      <c r="CL33" s="33">
        <v>13.867000000000001</v>
      </c>
      <c r="CM33" s="33">
        <v>7.8860000000005712</v>
      </c>
      <c r="CN33" s="34">
        <f t="shared" si="31"/>
        <v>5996.7740000000003</v>
      </c>
      <c r="CO33" s="33">
        <v>300.70400000000001</v>
      </c>
      <c r="CP33" s="30">
        <v>3739.3510000000001</v>
      </c>
      <c r="CQ33" s="34">
        <f t="shared" si="32"/>
        <v>4040.0550000000003</v>
      </c>
      <c r="CR33" s="33">
        <v>1212.9010000000001</v>
      </c>
      <c r="CS33" s="33">
        <v>26.91599999999994</v>
      </c>
      <c r="CT33" s="34">
        <f t="shared" si="33"/>
        <v>1239.817</v>
      </c>
      <c r="CU33" s="33">
        <v>30.062000000000001</v>
      </c>
      <c r="CV33" s="33">
        <v>686.84</v>
      </c>
      <c r="CW33" s="67">
        <f t="shared" si="34"/>
        <v>5996.7740000000003</v>
      </c>
      <c r="CX33" s="33"/>
      <c r="CY33" s="68">
        <v>772.93700000000001</v>
      </c>
      <c r="CZ33" s="33"/>
      <c r="DA33" s="29">
        <v>250</v>
      </c>
      <c r="DB33" s="30">
        <v>330</v>
      </c>
      <c r="DC33" s="30">
        <v>340</v>
      </c>
      <c r="DD33" s="30">
        <v>170</v>
      </c>
      <c r="DE33" s="30">
        <v>300</v>
      </c>
      <c r="DF33" s="31">
        <v>0</v>
      </c>
      <c r="DG33" s="31">
        <f t="shared" si="35"/>
        <v>1390</v>
      </c>
      <c r="DH33" s="38">
        <f t="shared" si="36"/>
        <v>0.23179129311860008</v>
      </c>
      <c r="DI33" s="33"/>
      <c r="DJ33" s="61" t="str">
        <f>VLOOKUP($B33,'[1]Tlf + Fylke'!$A$3:$O$97,11,FALSE)</f>
        <v xml:space="preserve">Ernst &amp; Young </v>
      </c>
      <c r="DK33" s="55">
        <v>35.799999999999997</v>
      </c>
      <c r="DL33" s="69">
        <v>2</v>
      </c>
      <c r="DM33" s="70" t="s">
        <v>160</v>
      </c>
      <c r="DN33" s="55"/>
      <c r="DO33" s="71" t="s">
        <v>232</v>
      </c>
      <c r="DP33" s="55"/>
      <c r="DQ33" s="29">
        <v>521.21100000000001</v>
      </c>
      <c r="DR33" s="30">
        <v>521.21100000000001</v>
      </c>
      <c r="DS33" s="31">
        <v>551.21100000000001</v>
      </c>
      <c r="DT33" s="30"/>
      <c r="DU33" s="61">
        <f t="shared" si="37"/>
        <v>2565.6970000000001</v>
      </c>
      <c r="DV33" s="30">
        <v>2512.8829999999998</v>
      </c>
      <c r="DW33" s="31">
        <v>2618.511</v>
      </c>
      <c r="DX33" s="30"/>
      <c r="DY33" s="29">
        <v>48.173999999999999</v>
      </c>
      <c r="DZ33" s="30">
        <v>25.984999999999999</v>
      </c>
      <c r="EA33" s="30">
        <v>31.997</v>
      </c>
      <c r="EB33" s="30">
        <v>51.082999999999998</v>
      </c>
      <c r="EC33" s="30">
        <v>1073.827</v>
      </c>
      <c r="ED33" s="30">
        <v>57.938000000000002</v>
      </c>
      <c r="EE33" s="30">
        <v>15.332000000000001</v>
      </c>
      <c r="EF33" s="59">
        <v>0</v>
      </c>
      <c r="EG33" s="30">
        <v>3612.7829999999999</v>
      </c>
      <c r="EH33" s="72">
        <v>4917.1190000000006</v>
      </c>
      <c r="EI33" s="55"/>
      <c r="EJ33" s="44">
        <f t="shared" si="38"/>
        <v>9.7972003524828249E-3</v>
      </c>
      <c r="EK33" s="6">
        <f t="shared" si="39"/>
        <v>5.2845985626949433E-3</v>
      </c>
      <c r="EL33" s="6">
        <f t="shared" si="40"/>
        <v>6.5072657383317333E-3</v>
      </c>
      <c r="EM33" s="6">
        <f t="shared" si="41"/>
        <v>1.0388806941625776E-2</v>
      </c>
      <c r="EN33" s="6">
        <f t="shared" si="42"/>
        <v>0.2183854000686174</v>
      </c>
      <c r="EO33" s="6">
        <f t="shared" si="43"/>
        <v>1.17829159717306E-2</v>
      </c>
      <c r="EP33" s="6">
        <f t="shared" si="44"/>
        <v>3.1180860174423275E-3</v>
      </c>
      <c r="EQ33" s="6">
        <f t="shared" si="45"/>
        <v>0</v>
      </c>
      <c r="ER33" s="6">
        <f t="shared" si="46"/>
        <v>0.73473572634707429</v>
      </c>
      <c r="ES33" s="71">
        <f t="shared" si="47"/>
        <v>0.99999999999999989</v>
      </c>
      <c r="ET33" s="55"/>
      <c r="EU33" s="32">
        <v>36.051000000000002</v>
      </c>
      <c r="EV33" s="33">
        <v>25.957999999999998</v>
      </c>
      <c r="EW33" s="67">
        <f t="shared" si="48"/>
        <v>62.009</v>
      </c>
      <c r="EY33" s="32">
        <f t="shared" si="49"/>
        <v>7.5410000000000004</v>
      </c>
      <c r="EZ33" s="33">
        <f t="shared" si="50"/>
        <v>12.155000000000001</v>
      </c>
      <c r="FA33" s="67">
        <f t="shared" si="51"/>
        <v>19.696000000000002</v>
      </c>
      <c r="FC33" s="29">
        <v>3650.4490000000001</v>
      </c>
      <c r="FD33" s="30">
        <v>1253.377</v>
      </c>
      <c r="FE33" s="31">
        <f t="shared" si="52"/>
        <v>4903.826</v>
      </c>
      <c r="FG33" s="44">
        <f t="shared" si="62"/>
        <v>0.74440834564684799</v>
      </c>
      <c r="FH33" s="6">
        <f t="shared" si="63"/>
        <v>0.25559165435315201</v>
      </c>
      <c r="FI33" s="38">
        <f t="shared" si="53"/>
        <v>1</v>
      </c>
      <c r="FJ33" s="55"/>
      <c r="FK33" s="61">
        <f t="shared" si="54"/>
        <v>636.03800000000001</v>
      </c>
      <c r="FL33" s="30">
        <v>585.23599999999999</v>
      </c>
      <c r="FM33" s="31">
        <v>686.84</v>
      </c>
      <c r="FO33" s="61">
        <f t="shared" si="55"/>
        <v>4712.8004999999994</v>
      </c>
      <c r="FP33" s="30">
        <v>4521.7749999999996</v>
      </c>
      <c r="FQ33" s="31">
        <v>4903.826</v>
      </c>
      <c r="FS33" s="61">
        <f t="shared" si="56"/>
        <v>1805.2674999999999</v>
      </c>
      <c r="FT33" s="30">
        <v>1680</v>
      </c>
      <c r="FU33" s="31">
        <v>1930.5350000000001</v>
      </c>
      <c r="FW33" s="61">
        <f t="shared" si="57"/>
        <v>6518.0679999999993</v>
      </c>
      <c r="FX33" s="55">
        <f t="shared" si="58"/>
        <v>6201.7749999999996</v>
      </c>
      <c r="FY33" s="69">
        <f t="shared" si="59"/>
        <v>6834.3609999999999</v>
      </c>
      <c r="GA33" s="61">
        <f t="shared" si="60"/>
        <v>3637.1424999999999</v>
      </c>
      <c r="GB33" s="30">
        <v>3534.9340000000002</v>
      </c>
      <c r="GC33" s="31">
        <v>3739.3510000000001</v>
      </c>
      <c r="GD33" s="30"/>
      <c r="GE33" s="61">
        <f t="shared" si="61"/>
        <v>5663.1100000000006</v>
      </c>
      <c r="GF33" s="30">
        <v>5329.4459999999999</v>
      </c>
      <c r="GG33" s="31">
        <v>5996.7740000000003</v>
      </c>
      <c r="GH33" s="30"/>
      <c r="GI33" s="73">
        <f>DW33/C33</f>
        <v>0.43665327391027237</v>
      </c>
      <c r="GJ33" s="63"/>
    </row>
    <row r="34" spans="1:192" x14ac:dyDescent="0.2">
      <c r="A34" s="1"/>
      <c r="B34" s="74" t="s">
        <v>192</v>
      </c>
      <c r="C34" s="29">
        <v>9576.4339999999993</v>
      </c>
      <c r="D34" s="30">
        <v>9146.3369999999995</v>
      </c>
      <c r="E34" s="30">
        <v>7868.81</v>
      </c>
      <c r="F34" s="30">
        <v>2496.645</v>
      </c>
      <c r="G34" s="30">
        <v>5916.6440000000002</v>
      </c>
      <c r="H34" s="30">
        <f t="shared" si="0"/>
        <v>12073.079</v>
      </c>
      <c r="I34" s="31">
        <f t="shared" si="1"/>
        <v>10365.455</v>
      </c>
      <c r="J34" s="30"/>
      <c r="K34" s="32">
        <v>71.88</v>
      </c>
      <c r="L34" s="33">
        <v>12.447000000000003</v>
      </c>
      <c r="M34" s="33">
        <v>0</v>
      </c>
      <c r="N34" s="34">
        <f t="shared" si="2"/>
        <v>84.326999999999998</v>
      </c>
      <c r="O34" s="33">
        <v>43.594999999999999</v>
      </c>
      <c r="P34" s="34">
        <f t="shared" si="3"/>
        <v>40.731999999999999</v>
      </c>
      <c r="Q34" s="33">
        <v>9.3659999999999997</v>
      </c>
      <c r="R34" s="34">
        <f t="shared" si="4"/>
        <v>31.366</v>
      </c>
      <c r="S34" s="33">
        <v>17.548000000000002</v>
      </c>
      <c r="T34" s="33">
        <v>0.45100000000000007</v>
      </c>
      <c r="U34" s="33">
        <v>-2.4E-2</v>
      </c>
      <c r="V34" s="34">
        <f t="shared" si="5"/>
        <v>49.341000000000001</v>
      </c>
      <c r="W34" s="33">
        <v>8.0410000000000004</v>
      </c>
      <c r="X34" s="35">
        <f t="shared" si="6"/>
        <v>41.3</v>
      </c>
      <c r="Y34" s="33"/>
      <c r="Z34" s="36">
        <f t="shared" si="7"/>
        <v>1.5717767670270624E-2</v>
      </c>
      <c r="AA34" s="37">
        <f t="shared" si="8"/>
        <v>2.7217453282117211E-3</v>
      </c>
      <c r="AB34" s="6">
        <f t="shared" si="9"/>
        <v>0.42604030256239861</v>
      </c>
      <c r="AC34" s="6">
        <f t="shared" si="10"/>
        <v>0.42792638036809816</v>
      </c>
      <c r="AD34" s="6">
        <f t="shared" si="11"/>
        <v>0.51697558314656045</v>
      </c>
      <c r="AE34" s="37">
        <f t="shared" si="12"/>
        <v>9.5327779853289912E-3</v>
      </c>
      <c r="AF34" s="37">
        <f t="shared" si="13"/>
        <v>9.0309377404309502E-3</v>
      </c>
      <c r="AG34" s="37">
        <f>X34/DU34*2</f>
        <v>1.8169054251234246E-2</v>
      </c>
      <c r="AH34" s="37">
        <f>(P34+S34+T34)/DU34*2</f>
        <v>2.5837450974073573E-2</v>
      </c>
      <c r="AI34" s="37">
        <f>R34/DU34*2</f>
        <v>1.379880280010202E-2</v>
      </c>
      <c r="AJ34" s="38">
        <f>X34/FK34*2</f>
        <v>8.9088252915725849E-2</v>
      </c>
      <c r="AK34" s="33"/>
      <c r="AL34" s="44">
        <f t="shared" si="14"/>
        <v>5.5698885780792066E-2</v>
      </c>
      <c r="AM34" s="6">
        <f t="shared" si="15"/>
        <v>0.10698872768631894</v>
      </c>
      <c r="AN34" s="38">
        <f t="shared" si="16"/>
        <v>0.19307527049976664</v>
      </c>
      <c r="AO34" s="33"/>
      <c r="AP34" s="44">
        <f t="shared" si="17"/>
        <v>0.75191089885255835</v>
      </c>
      <c r="AQ34" s="6">
        <f t="shared" si="18"/>
        <v>0.69696656997838191</v>
      </c>
      <c r="AR34" s="6">
        <f t="shared" si="19"/>
        <v>0.10472718759404595</v>
      </c>
      <c r="AS34" s="6">
        <f t="shared" si="20"/>
        <v>0.16390015323031518</v>
      </c>
      <c r="AT34" s="65">
        <v>3.12</v>
      </c>
      <c r="AU34" s="66">
        <v>1.25</v>
      </c>
      <c r="AV34" s="33"/>
      <c r="AW34" s="44">
        <f>FM34/C34</f>
        <v>0.10378080191436603</v>
      </c>
      <c r="AX34" s="6">
        <v>9.1999999999999998E-2</v>
      </c>
      <c r="AY34" s="6">
        <f t="shared" si="21"/>
        <v>0.1742438275235873</v>
      </c>
      <c r="AZ34" s="6">
        <f t="shared" si="22"/>
        <v>0.19028595629268547</v>
      </c>
      <c r="BA34" s="38">
        <f t="shared" si="23"/>
        <v>0.20098070880541757</v>
      </c>
      <c r="BB34" s="6"/>
      <c r="BC34" s="44">
        <v>0.17</v>
      </c>
      <c r="BD34" s="6">
        <v>0.18600000000000003</v>
      </c>
      <c r="BE34" s="38">
        <v>0.19899999999999998</v>
      </c>
      <c r="BF34" s="6"/>
      <c r="BG34" s="44"/>
      <c r="BH34" s="38">
        <v>2.4E-2</v>
      </c>
      <c r="BI34" s="6"/>
      <c r="BJ34" s="44"/>
      <c r="BK34" s="38">
        <f>BC34-(4.5%+2.5%+3%+1%+BH34)</f>
        <v>3.6000000000000004E-2</v>
      </c>
      <c r="BL34" s="6"/>
      <c r="BM34" s="44"/>
      <c r="BN34" s="38">
        <f>BD34-(6%+2.5%+3%+1%+BH34)</f>
        <v>3.7000000000000033E-2</v>
      </c>
      <c r="BO34" s="6"/>
      <c r="BP34" s="44"/>
      <c r="BQ34" s="38">
        <f>BE34-(8%+2.5%+3%+1%+BH34)</f>
        <v>2.9999999999999971E-2</v>
      </c>
      <c r="BR34" s="33"/>
      <c r="BS34" s="36">
        <f>Q34/FO34*2</f>
        <v>2.4450381988270812E-3</v>
      </c>
      <c r="BT34" s="6">
        <f t="shared" si="24"/>
        <v>0.15947285079429943</v>
      </c>
      <c r="BU34" s="37">
        <f>EW34/E34</f>
        <v>6.4258763396244159E-3</v>
      </c>
      <c r="BV34" s="6">
        <f t="shared" si="25"/>
        <v>4.9613699205419401E-2</v>
      </c>
      <c r="BW34" s="6">
        <f t="shared" si="26"/>
        <v>0.74659446599930612</v>
      </c>
      <c r="BX34" s="38">
        <f t="shared" si="27"/>
        <v>0.80763024874450762</v>
      </c>
      <c r="BY34" s="33"/>
      <c r="BZ34" s="32">
        <v>4.1399999999999997</v>
      </c>
      <c r="CA34" s="67">
        <v>631.524</v>
      </c>
      <c r="CB34" s="34">
        <f t="shared" si="28"/>
        <v>635.66399999999999</v>
      </c>
      <c r="CC34" s="30">
        <v>7868.81</v>
      </c>
      <c r="CD34" s="33">
        <v>5.1769999999999996</v>
      </c>
      <c r="CE34" s="33">
        <v>20.126999999999999</v>
      </c>
      <c r="CF34" s="34">
        <f t="shared" si="29"/>
        <v>7843.5060000000003</v>
      </c>
      <c r="CG34" s="33">
        <v>837.56700000000001</v>
      </c>
      <c r="CH34" s="33">
        <v>253.86199999999999</v>
      </c>
      <c r="CI34" s="34">
        <f t="shared" si="30"/>
        <v>1091.4290000000001</v>
      </c>
      <c r="CJ34" s="33">
        <v>0</v>
      </c>
      <c r="CK34" s="33">
        <v>0</v>
      </c>
      <c r="CL34" s="33">
        <v>0.57299999999999995</v>
      </c>
      <c r="CM34" s="33">
        <v>5.261999999998217</v>
      </c>
      <c r="CN34" s="34">
        <f t="shared" si="31"/>
        <v>9576.4339999999993</v>
      </c>
      <c r="CO34" s="33">
        <v>46.173999999999999</v>
      </c>
      <c r="CP34" s="30">
        <v>5916.6440000000002</v>
      </c>
      <c r="CQ34" s="34">
        <f t="shared" si="32"/>
        <v>5962.8180000000002</v>
      </c>
      <c r="CR34" s="33">
        <v>2400.9639999999999</v>
      </c>
      <c r="CS34" s="33">
        <v>93.447999999999183</v>
      </c>
      <c r="CT34" s="34">
        <f t="shared" si="33"/>
        <v>2494.4119999999994</v>
      </c>
      <c r="CU34" s="33">
        <v>125.354</v>
      </c>
      <c r="CV34" s="33">
        <v>993.84999999999991</v>
      </c>
      <c r="CW34" s="67">
        <f t="shared" si="34"/>
        <v>9576.4339999999993</v>
      </c>
      <c r="CX34" s="33"/>
      <c r="CY34" s="68">
        <v>1569.579</v>
      </c>
      <c r="CZ34" s="33"/>
      <c r="DA34" s="29">
        <v>380</v>
      </c>
      <c r="DB34" s="30">
        <v>600</v>
      </c>
      <c r="DC34" s="30">
        <v>600</v>
      </c>
      <c r="DD34" s="30">
        <v>500</v>
      </c>
      <c r="DE34" s="30">
        <v>425</v>
      </c>
      <c r="DF34" s="31">
        <v>0</v>
      </c>
      <c r="DG34" s="31">
        <f t="shared" si="35"/>
        <v>2505</v>
      </c>
      <c r="DH34" s="38">
        <f t="shared" si="36"/>
        <v>0.26157962347988828</v>
      </c>
      <c r="DI34" s="33"/>
      <c r="DJ34" s="61" t="str">
        <f>VLOOKUP($B34,'[1]Tlf + Fylke'!$A$3:$O$97,11,FALSE)</f>
        <v xml:space="preserve">Pricewaterhousecoopers </v>
      </c>
      <c r="DK34" s="55">
        <v>44.4</v>
      </c>
      <c r="DL34" s="69">
        <v>2</v>
      </c>
      <c r="DM34" s="70" t="s">
        <v>160</v>
      </c>
      <c r="DN34" s="58" t="s">
        <v>161</v>
      </c>
      <c r="DO34" s="71">
        <v>0.1210297182220794</v>
      </c>
      <c r="DP34" s="55"/>
      <c r="DQ34" s="29">
        <v>814.62300000000005</v>
      </c>
      <c r="DR34" s="30">
        <v>889.62300000000005</v>
      </c>
      <c r="DS34" s="31">
        <v>939.62300000000005</v>
      </c>
      <c r="DT34" s="30"/>
      <c r="DU34" s="61">
        <f t="shared" si="37"/>
        <v>4546.1914999999999</v>
      </c>
      <c r="DV34" s="30">
        <v>4417.1930000000002</v>
      </c>
      <c r="DW34" s="31">
        <v>4675.1899999999996</v>
      </c>
      <c r="DX34" s="30"/>
      <c r="DY34" s="29">
        <v>22.914000000000001</v>
      </c>
      <c r="DZ34" s="30">
        <v>16.074999999999999</v>
      </c>
      <c r="EA34" s="30">
        <v>329.13200000000001</v>
      </c>
      <c r="EB34" s="30">
        <v>48.555</v>
      </c>
      <c r="EC34" s="30">
        <v>1155.7819999999999</v>
      </c>
      <c r="ED34" s="30">
        <v>178.57300000000001</v>
      </c>
      <c r="EE34" s="30">
        <v>15.038</v>
      </c>
      <c r="EF34" s="59">
        <v>0</v>
      </c>
      <c r="EG34" s="30">
        <v>5606.8530000000001</v>
      </c>
      <c r="EH34" s="72">
        <v>7372.9220000000005</v>
      </c>
      <c r="EI34" s="55"/>
      <c r="EJ34" s="44">
        <f t="shared" si="38"/>
        <v>3.1078587295511875E-3</v>
      </c>
      <c r="EK34" s="6">
        <f t="shared" si="39"/>
        <v>2.1802753372407845E-3</v>
      </c>
      <c r="EL34" s="6">
        <f t="shared" si="40"/>
        <v>4.4640645866048767E-2</v>
      </c>
      <c r="EM34" s="6">
        <f t="shared" si="41"/>
        <v>6.5855843856750416E-3</v>
      </c>
      <c r="EN34" s="6">
        <f t="shared" si="42"/>
        <v>0.15676037261753209</v>
      </c>
      <c r="EO34" s="6">
        <f t="shared" si="43"/>
        <v>2.4220112460161657E-2</v>
      </c>
      <c r="EP34" s="6">
        <f t="shared" si="44"/>
        <v>2.0396255378803681E-3</v>
      </c>
      <c r="EQ34" s="6">
        <f t="shared" si="45"/>
        <v>0</v>
      </c>
      <c r="ER34" s="6">
        <f t="shared" si="46"/>
        <v>0.76046552506591003</v>
      </c>
      <c r="ES34" s="71">
        <f t="shared" si="47"/>
        <v>0.99999999999999989</v>
      </c>
      <c r="ET34" s="55"/>
      <c r="EU34" s="32">
        <v>21.38</v>
      </c>
      <c r="EV34" s="33">
        <v>29.184000000000001</v>
      </c>
      <c r="EW34" s="67">
        <f t="shared" si="48"/>
        <v>50.564</v>
      </c>
      <c r="EY34" s="32">
        <f t="shared" si="49"/>
        <v>5.1769999999999996</v>
      </c>
      <c r="EZ34" s="33">
        <f t="shared" si="50"/>
        <v>20.126999999999999</v>
      </c>
      <c r="FA34" s="67">
        <f t="shared" si="51"/>
        <v>25.303999999999998</v>
      </c>
      <c r="FC34" s="29">
        <v>5874.81</v>
      </c>
      <c r="FD34" s="30">
        <v>1994</v>
      </c>
      <c r="FE34" s="31">
        <f t="shared" si="52"/>
        <v>7868.81</v>
      </c>
      <c r="FG34" s="44">
        <f t="shared" si="62"/>
        <v>0.74659446599930612</v>
      </c>
      <c r="FH34" s="6">
        <f t="shared" si="63"/>
        <v>0.25340553400069388</v>
      </c>
      <c r="FI34" s="38">
        <f t="shared" si="53"/>
        <v>1</v>
      </c>
      <c r="FJ34" s="55"/>
      <c r="FK34" s="61">
        <f t="shared" si="54"/>
        <v>927.17049999999995</v>
      </c>
      <c r="FL34" s="30">
        <v>860.49099999999999</v>
      </c>
      <c r="FM34" s="31">
        <v>993.84999999999991</v>
      </c>
      <c r="FO34" s="61">
        <f t="shared" si="55"/>
        <v>7661.23</v>
      </c>
      <c r="FP34" s="30">
        <v>7453.65</v>
      </c>
      <c r="FQ34" s="31">
        <v>7868.81</v>
      </c>
      <c r="FS34" s="61">
        <f t="shared" si="56"/>
        <v>2203.3225000000002</v>
      </c>
      <c r="FT34" s="30">
        <v>1910</v>
      </c>
      <c r="FU34" s="31">
        <v>2496.645</v>
      </c>
      <c r="FW34" s="61">
        <f t="shared" si="57"/>
        <v>9864.5524999999998</v>
      </c>
      <c r="FX34" s="55">
        <f t="shared" si="58"/>
        <v>9363.65</v>
      </c>
      <c r="FY34" s="69">
        <f t="shared" si="59"/>
        <v>10365.455</v>
      </c>
      <c r="GA34" s="61">
        <f t="shared" si="60"/>
        <v>5437.8990000000003</v>
      </c>
      <c r="GB34" s="30">
        <v>4959.1540000000005</v>
      </c>
      <c r="GC34" s="31">
        <v>5916.6440000000002</v>
      </c>
      <c r="GD34" s="30"/>
      <c r="GE34" s="61">
        <f t="shared" si="61"/>
        <v>9146.3369999999995</v>
      </c>
      <c r="GF34" s="30">
        <v>8716.24</v>
      </c>
      <c r="GG34" s="31">
        <v>9576.4339999999993</v>
      </c>
      <c r="GH34" s="30"/>
      <c r="GI34" s="73">
        <f>DW34/C34</f>
        <v>0.48819738119638267</v>
      </c>
      <c r="GJ34" s="63"/>
    </row>
    <row r="35" spans="1:192" x14ac:dyDescent="0.2">
      <c r="A35" s="1"/>
      <c r="B35" s="74" t="s">
        <v>193</v>
      </c>
      <c r="C35" s="29">
        <v>4896.72</v>
      </c>
      <c r="D35" s="30">
        <v>4789.1720000000005</v>
      </c>
      <c r="E35" s="30">
        <v>3905.47</v>
      </c>
      <c r="F35" s="30">
        <v>1134.2349999999999</v>
      </c>
      <c r="G35" s="30">
        <v>3859.6779999999999</v>
      </c>
      <c r="H35" s="30">
        <f t="shared" si="0"/>
        <v>6030.9549999999999</v>
      </c>
      <c r="I35" s="31">
        <f t="shared" si="1"/>
        <v>5039.7049999999999</v>
      </c>
      <c r="J35" s="30"/>
      <c r="K35" s="32">
        <v>45.908000000000001</v>
      </c>
      <c r="L35" s="33">
        <v>14.904</v>
      </c>
      <c r="M35" s="33">
        <v>0.155</v>
      </c>
      <c r="N35" s="34">
        <f t="shared" si="2"/>
        <v>60.966999999999999</v>
      </c>
      <c r="O35" s="33">
        <v>29.134</v>
      </c>
      <c r="P35" s="34">
        <f t="shared" si="3"/>
        <v>31.832999999999998</v>
      </c>
      <c r="Q35" s="33">
        <v>5.0330000000000004</v>
      </c>
      <c r="R35" s="34">
        <f t="shared" si="4"/>
        <v>26.799999999999997</v>
      </c>
      <c r="S35" s="33">
        <v>9.1049999999999986</v>
      </c>
      <c r="T35" s="33">
        <v>-2.9999999999999805E-2</v>
      </c>
      <c r="U35" s="33">
        <v>0</v>
      </c>
      <c r="V35" s="34">
        <f t="shared" si="5"/>
        <v>35.874999999999993</v>
      </c>
      <c r="W35" s="33">
        <v>6.718</v>
      </c>
      <c r="X35" s="35">
        <f t="shared" si="6"/>
        <v>29.156999999999993</v>
      </c>
      <c r="Y35" s="33"/>
      <c r="Z35" s="36">
        <f t="shared" si="7"/>
        <v>1.9171581225314104E-2</v>
      </c>
      <c r="AA35" s="37">
        <f t="shared" si="8"/>
        <v>6.2240403977973638E-3</v>
      </c>
      <c r="AB35" s="6">
        <f t="shared" si="9"/>
        <v>0.41595042974215468</v>
      </c>
      <c r="AC35" s="6">
        <f t="shared" si="10"/>
        <v>0.41577234844160293</v>
      </c>
      <c r="AD35" s="6">
        <f t="shared" si="11"/>
        <v>0.47786507454852628</v>
      </c>
      <c r="AE35" s="37">
        <f t="shared" si="12"/>
        <v>1.2166612516735668E-2</v>
      </c>
      <c r="AF35" s="37">
        <f t="shared" si="13"/>
        <v>1.217621751734955E-2</v>
      </c>
      <c r="AG35" s="37">
        <f>X35/DU35*2</f>
        <v>2.3234904872321376E-2</v>
      </c>
      <c r="AH35" s="37">
        <f>(P35+S35+T35)/DU35*2</f>
        <v>3.2599152468255406E-2</v>
      </c>
      <c r="AI35" s="37">
        <f>R35/DU35*2</f>
        <v>2.1356636505066123E-2</v>
      </c>
      <c r="AJ35" s="38">
        <f>X35/FK35*2</f>
        <v>8.6219119933347757E-2</v>
      </c>
      <c r="AK35" s="33"/>
      <c r="AL35" s="44">
        <f t="shared" si="14"/>
        <v>2.2070400006699534E-2</v>
      </c>
      <c r="AM35" s="6">
        <f t="shared" si="15"/>
        <v>2.1188676462006215E-2</v>
      </c>
      <c r="AN35" s="38">
        <f t="shared" si="16"/>
        <v>7.7519176416330077E-2</v>
      </c>
      <c r="AO35" s="33"/>
      <c r="AP35" s="44">
        <f t="shared" si="17"/>
        <v>0.98827490673337659</v>
      </c>
      <c r="AQ35" s="6">
        <f t="shared" si="18"/>
        <v>0.93788838440108035</v>
      </c>
      <c r="AR35" s="6">
        <f t="shared" si="19"/>
        <v>-0.12485132905291704</v>
      </c>
      <c r="AS35" s="6">
        <f t="shared" si="20"/>
        <v>0.17705096472740933</v>
      </c>
      <c r="AT35" s="65">
        <v>2.64</v>
      </c>
      <c r="AU35" s="66">
        <v>1.29</v>
      </c>
      <c r="AV35" s="33"/>
      <c r="AW35" s="44">
        <f>FM35/C35</f>
        <v>0.14753712689310394</v>
      </c>
      <c r="AX35" s="6">
        <v>0.12820000000000001</v>
      </c>
      <c r="AY35" s="6">
        <f t="shared" si="21"/>
        <v>0.25906761086438584</v>
      </c>
      <c r="AZ35" s="6">
        <f t="shared" si="22"/>
        <v>0.25906761086438584</v>
      </c>
      <c r="BA35" s="38">
        <f t="shared" si="23"/>
        <v>0.25906761086438584</v>
      </c>
      <c r="BB35" s="6"/>
      <c r="BC35" s="44">
        <v>0.23600000000000002</v>
      </c>
      <c r="BD35" s="6">
        <v>0.23899999999999999</v>
      </c>
      <c r="BE35" s="38">
        <v>0.2429</v>
      </c>
      <c r="BF35" s="6"/>
      <c r="BG35" s="44"/>
      <c r="BH35" s="38"/>
      <c r="BI35" s="6"/>
      <c r="BJ35" s="44"/>
      <c r="BK35" s="38"/>
      <c r="BL35" s="6"/>
      <c r="BM35" s="44"/>
      <c r="BN35" s="38"/>
      <c r="BO35" s="6"/>
      <c r="BP35" s="44"/>
      <c r="BQ35" s="38"/>
      <c r="BR35" s="33"/>
      <c r="BS35" s="36">
        <f>Q35/FO35*2</f>
        <v>2.6055424593929085E-3</v>
      </c>
      <c r="BT35" s="6">
        <f t="shared" si="24"/>
        <v>0.12303216974674883</v>
      </c>
      <c r="BU35" s="37">
        <f>EW35/E35</f>
        <v>7.068803498682618E-3</v>
      </c>
      <c r="BV35" s="6">
        <f t="shared" si="25"/>
        <v>3.7050756059819119E-2</v>
      </c>
      <c r="BW35" s="6">
        <f t="shared" si="26"/>
        <v>0.66688977254978277</v>
      </c>
      <c r="BX35" s="38">
        <f t="shared" si="27"/>
        <v>0.74185949376005134</v>
      </c>
      <c r="BY35" s="33"/>
      <c r="BZ35" s="32">
        <v>9.9440000000000008</v>
      </c>
      <c r="CA35" s="67">
        <v>329.77600000000001</v>
      </c>
      <c r="CB35" s="34">
        <f t="shared" si="28"/>
        <v>339.72</v>
      </c>
      <c r="CC35" s="30">
        <v>3905.47</v>
      </c>
      <c r="CD35" s="33">
        <v>3.49</v>
      </c>
      <c r="CE35" s="33">
        <v>19.175000000000001</v>
      </c>
      <c r="CF35" s="34">
        <f t="shared" si="29"/>
        <v>3882.8049999999998</v>
      </c>
      <c r="CG35" s="33">
        <v>451.339</v>
      </c>
      <c r="CH35" s="33">
        <v>175.97300000000001</v>
      </c>
      <c r="CI35" s="34">
        <f t="shared" si="30"/>
        <v>627.31200000000001</v>
      </c>
      <c r="CJ35" s="33">
        <v>0</v>
      </c>
      <c r="CK35" s="33">
        <v>0</v>
      </c>
      <c r="CL35" s="33">
        <v>36.383000000000003</v>
      </c>
      <c r="CM35" s="33">
        <v>10.500000000000149</v>
      </c>
      <c r="CN35" s="34">
        <f t="shared" si="31"/>
        <v>4896.7199999999993</v>
      </c>
      <c r="CO35" s="33">
        <v>105.509</v>
      </c>
      <c r="CP35" s="30">
        <v>3859.6779999999999</v>
      </c>
      <c r="CQ35" s="34">
        <f t="shared" si="32"/>
        <v>3965.1869999999999</v>
      </c>
      <c r="CR35" s="33">
        <v>150.09800000000001</v>
      </c>
      <c r="CS35" s="33">
        <v>58.987000000000421</v>
      </c>
      <c r="CT35" s="34">
        <f t="shared" si="33"/>
        <v>209.08500000000043</v>
      </c>
      <c r="CU35" s="33">
        <v>0</v>
      </c>
      <c r="CV35" s="33">
        <v>722.44799999999998</v>
      </c>
      <c r="CW35" s="67">
        <f t="shared" si="34"/>
        <v>4896.72</v>
      </c>
      <c r="CX35" s="33"/>
      <c r="CY35" s="68">
        <v>866.96899999999994</v>
      </c>
      <c r="CZ35" s="33"/>
      <c r="DA35" s="29">
        <v>100</v>
      </c>
      <c r="DB35" s="30">
        <v>100</v>
      </c>
      <c r="DC35" s="30">
        <v>100</v>
      </c>
      <c r="DD35" s="30">
        <v>50</v>
      </c>
      <c r="DE35" s="30">
        <v>0</v>
      </c>
      <c r="DF35" s="31">
        <v>0</v>
      </c>
      <c r="DG35" s="31">
        <f t="shared" si="35"/>
        <v>350</v>
      </c>
      <c r="DH35" s="38">
        <f t="shared" si="36"/>
        <v>7.1476416866800632E-2</v>
      </c>
      <c r="DI35" s="33"/>
      <c r="DJ35" s="61" t="str">
        <f>VLOOKUP($B35,'[1]Tlf + Fylke'!$A$3:$O$97,11,FALSE)</f>
        <v>RSM Norge AS</v>
      </c>
      <c r="DK35" s="55">
        <v>31.4</v>
      </c>
      <c r="DL35" s="69">
        <v>5</v>
      </c>
      <c r="DM35" s="61"/>
      <c r="DN35" s="55"/>
      <c r="DO35" s="71" t="s">
        <v>232</v>
      </c>
      <c r="DP35" s="55"/>
      <c r="DQ35" s="29">
        <v>635.79</v>
      </c>
      <c r="DR35" s="30">
        <v>635.79</v>
      </c>
      <c r="DS35" s="31">
        <v>635.79</v>
      </c>
      <c r="DT35" s="30"/>
      <c r="DU35" s="61">
        <f t="shared" si="37"/>
        <v>2509.7584999999999</v>
      </c>
      <c r="DV35" s="30">
        <v>2565.37</v>
      </c>
      <c r="DW35" s="31">
        <v>2454.1469999999999</v>
      </c>
      <c r="DX35" s="30"/>
      <c r="DY35" s="29">
        <v>744.71299999999997</v>
      </c>
      <c r="DZ35" s="30">
        <v>41.872</v>
      </c>
      <c r="EA35" s="30">
        <v>93.167000000000002</v>
      </c>
      <c r="EB35" s="30">
        <v>62.994999999999997</v>
      </c>
      <c r="EC35" s="30">
        <v>216.40299999999999</v>
      </c>
      <c r="ED35" s="30">
        <v>62.023000000000003</v>
      </c>
      <c r="EE35" s="30">
        <v>39.868000000000002</v>
      </c>
      <c r="EF35" s="59">
        <v>-4.09999999997126E-2</v>
      </c>
      <c r="EG35" s="30">
        <v>2574.2069999999999</v>
      </c>
      <c r="EH35" s="72">
        <v>3835.2069999999999</v>
      </c>
      <c r="EI35" s="55"/>
      <c r="EJ35" s="44">
        <f t="shared" si="38"/>
        <v>0.19417804567002511</v>
      </c>
      <c r="EK35" s="6">
        <f t="shared" si="39"/>
        <v>1.0917794006946691E-2</v>
      </c>
      <c r="EL35" s="6">
        <f t="shared" si="40"/>
        <v>2.4292561001270599E-2</v>
      </c>
      <c r="EM35" s="6">
        <f t="shared" si="41"/>
        <v>1.6425449786673835E-2</v>
      </c>
      <c r="EN35" s="6">
        <f t="shared" si="42"/>
        <v>5.6425376778880515E-2</v>
      </c>
      <c r="EO35" s="6">
        <f t="shared" si="43"/>
        <v>1.6172008447001687E-2</v>
      </c>
      <c r="EP35" s="6">
        <f t="shared" si="44"/>
        <v>1.039526680046214E-2</v>
      </c>
      <c r="EQ35" s="6">
        <f t="shared" si="45"/>
        <v>-1.0690426879100034E-5</v>
      </c>
      <c r="ER35" s="6">
        <f t="shared" si="46"/>
        <v>0.67120418793561853</v>
      </c>
      <c r="ES35" s="71">
        <f t="shared" si="47"/>
        <v>1</v>
      </c>
      <c r="ET35" s="55"/>
      <c r="EU35" s="32">
        <v>25.295000000000002</v>
      </c>
      <c r="EV35" s="33">
        <v>2.3119999999999998</v>
      </c>
      <c r="EW35" s="67">
        <f t="shared" si="48"/>
        <v>27.607000000000003</v>
      </c>
      <c r="EY35" s="32">
        <f t="shared" si="49"/>
        <v>3.49</v>
      </c>
      <c r="EZ35" s="33">
        <f t="shared" si="50"/>
        <v>19.175000000000001</v>
      </c>
      <c r="FA35" s="67">
        <f t="shared" si="51"/>
        <v>22.664999999999999</v>
      </c>
      <c r="FC35" s="29">
        <v>2604.518</v>
      </c>
      <c r="FD35" s="30">
        <v>1300.9519999999998</v>
      </c>
      <c r="FE35" s="31">
        <f t="shared" si="52"/>
        <v>3905.47</v>
      </c>
      <c r="FG35" s="44">
        <f t="shared" si="62"/>
        <v>0.66688977254978277</v>
      </c>
      <c r="FH35" s="6">
        <f t="shared" si="63"/>
        <v>0.33311022745021723</v>
      </c>
      <c r="FI35" s="38">
        <f t="shared" si="53"/>
        <v>1</v>
      </c>
      <c r="FJ35" s="55"/>
      <c r="FK35" s="61">
        <f t="shared" si="54"/>
        <v>676.34649999999999</v>
      </c>
      <c r="FL35" s="30">
        <v>630.245</v>
      </c>
      <c r="FM35" s="31">
        <v>722.44799999999998</v>
      </c>
      <c r="FO35" s="61">
        <f t="shared" si="55"/>
        <v>3863.3029999999999</v>
      </c>
      <c r="FP35" s="30">
        <v>3821.136</v>
      </c>
      <c r="FQ35" s="31">
        <v>3905.47</v>
      </c>
      <c r="FS35" s="61">
        <f t="shared" si="56"/>
        <v>1124.1174999999998</v>
      </c>
      <c r="FT35" s="30">
        <v>1114</v>
      </c>
      <c r="FU35" s="31">
        <v>1134.2349999999999</v>
      </c>
      <c r="FW35" s="61">
        <f t="shared" si="57"/>
        <v>4987.4205000000002</v>
      </c>
      <c r="FX35" s="55">
        <f t="shared" si="58"/>
        <v>4935.1360000000004</v>
      </c>
      <c r="FY35" s="69">
        <f t="shared" si="59"/>
        <v>5039.7049999999999</v>
      </c>
      <c r="GA35" s="61">
        <f t="shared" si="60"/>
        <v>3720.8409999999999</v>
      </c>
      <c r="GB35" s="30">
        <v>3582.0039999999999</v>
      </c>
      <c r="GC35" s="31">
        <v>3859.6779999999999</v>
      </c>
      <c r="GD35" s="30"/>
      <c r="GE35" s="61">
        <f t="shared" si="61"/>
        <v>4789.1720000000005</v>
      </c>
      <c r="GF35" s="30">
        <v>4681.6239999999998</v>
      </c>
      <c r="GG35" s="31">
        <v>4896.72</v>
      </c>
      <c r="GH35" s="30"/>
      <c r="GI35" s="73">
        <f>DW35/C35</f>
        <v>0.50118181149830898</v>
      </c>
      <c r="GJ35" s="63"/>
    </row>
    <row r="36" spans="1:192" x14ac:dyDescent="0.2">
      <c r="A36" s="1"/>
      <c r="B36" s="74" t="s">
        <v>194</v>
      </c>
      <c r="C36" s="29">
        <v>9598.0789999999997</v>
      </c>
      <c r="D36" s="30">
        <v>9524.4184999999998</v>
      </c>
      <c r="E36" s="30">
        <v>8064.7660000000005</v>
      </c>
      <c r="F36" s="30">
        <v>1864.2329999999999</v>
      </c>
      <c r="G36" s="30">
        <v>6215.6790000000001</v>
      </c>
      <c r="H36" s="30">
        <f t="shared" si="0"/>
        <v>11462.312</v>
      </c>
      <c r="I36" s="31">
        <f t="shared" si="1"/>
        <v>9928.9989999999998</v>
      </c>
      <c r="J36" s="30"/>
      <c r="K36" s="32">
        <v>74.931000000000012</v>
      </c>
      <c r="L36" s="33">
        <v>18.744</v>
      </c>
      <c r="M36" s="33">
        <v>0.435</v>
      </c>
      <c r="N36" s="34">
        <f t="shared" si="2"/>
        <v>94.110000000000014</v>
      </c>
      <c r="O36" s="33">
        <v>49.638999999999996</v>
      </c>
      <c r="P36" s="34">
        <f t="shared" si="3"/>
        <v>44.471000000000018</v>
      </c>
      <c r="Q36" s="33">
        <v>6.0290000000000008</v>
      </c>
      <c r="R36" s="34">
        <f t="shared" si="4"/>
        <v>38.442000000000014</v>
      </c>
      <c r="S36" s="33">
        <v>13.345000000000001</v>
      </c>
      <c r="T36" s="33">
        <v>2.0119999999999991</v>
      </c>
      <c r="U36" s="33">
        <v>0</v>
      </c>
      <c r="V36" s="34">
        <f t="shared" si="5"/>
        <v>53.799000000000014</v>
      </c>
      <c r="W36" s="33">
        <v>9.49</v>
      </c>
      <c r="X36" s="35">
        <f t="shared" si="6"/>
        <v>44.309000000000012</v>
      </c>
      <c r="Y36" s="33"/>
      <c r="Z36" s="36">
        <f t="shared" si="7"/>
        <v>1.5734503896484602E-2</v>
      </c>
      <c r="AA36" s="37">
        <f t="shared" si="8"/>
        <v>3.9359883230666521E-3</v>
      </c>
      <c r="AB36" s="6">
        <f t="shared" si="9"/>
        <v>0.45346086035060784</v>
      </c>
      <c r="AC36" s="6">
        <f t="shared" si="10"/>
        <v>0.46195151458750167</v>
      </c>
      <c r="AD36" s="6">
        <f t="shared" si="11"/>
        <v>0.52745723090001051</v>
      </c>
      <c r="AE36" s="37">
        <f t="shared" si="12"/>
        <v>1.0423523493848993E-2</v>
      </c>
      <c r="AF36" s="37">
        <f t="shared" si="13"/>
        <v>9.3042950601131217E-3</v>
      </c>
      <c r="AG36" s="37">
        <f>X36/DU36*2</f>
        <v>1.8739070214948039E-2</v>
      </c>
      <c r="AH36" s="37">
        <f>(P36+S36+T36)/DU36*2</f>
        <v>2.5302333449635769E-2</v>
      </c>
      <c r="AI36" s="37">
        <f>R36/DU36*2</f>
        <v>1.6257810765375715E-2</v>
      </c>
      <c r="AJ36" s="38">
        <f>X36/FK36*2</f>
        <v>9.4272562575862848E-2</v>
      </c>
      <c r="AK36" s="33"/>
      <c r="AL36" s="44">
        <f t="shared" si="14"/>
        <v>4.3527149055454399E-2</v>
      </c>
      <c r="AM36" s="6">
        <f t="shared" si="15"/>
        <v>3.8775117771101653E-2</v>
      </c>
      <c r="AN36" s="38">
        <f t="shared" si="16"/>
        <v>5.8190186822093766E-2</v>
      </c>
      <c r="AO36" s="33"/>
      <c r="AP36" s="44">
        <f t="shared" si="17"/>
        <v>0.77072031600172897</v>
      </c>
      <c r="AQ36" s="6">
        <f t="shared" si="18"/>
        <v>0.72605515010061461</v>
      </c>
      <c r="AR36" s="6">
        <f t="shared" si="19"/>
        <v>0.11017537988591257</v>
      </c>
      <c r="AS36" s="6">
        <f t="shared" si="20"/>
        <v>0.1341664305951222</v>
      </c>
      <c r="AT36" s="65">
        <v>1.05</v>
      </c>
      <c r="AU36" s="66">
        <v>1.18</v>
      </c>
      <c r="AV36" s="33"/>
      <c r="AW36" s="44">
        <f>FM36/C36</f>
        <v>0.100857577854902</v>
      </c>
      <c r="AX36" s="6">
        <v>9.35E-2</v>
      </c>
      <c r="AY36" s="6">
        <f t="shared" si="21"/>
        <v>0.18065656821370593</v>
      </c>
      <c r="AZ36" s="6">
        <f t="shared" si="22"/>
        <v>0.19864596019865297</v>
      </c>
      <c r="BA36" s="38">
        <f t="shared" si="23"/>
        <v>0.22193469908119937</v>
      </c>
      <c r="BB36" s="6"/>
      <c r="BC36" s="44">
        <v>0.16889999999999999</v>
      </c>
      <c r="BD36" s="6">
        <v>0.1867</v>
      </c>
      <c r="BE36" s="38">
        <v>0.20949999999999999</v>
      </c>
      <c r="BF36" s="6"/>
      <c r="BG36" s="44"/>
      <c r="BH36" s="38">
        <v>2.3E-2</v>
      </c>
      <c r="BI36" s="6"/>
      <c r="BJ36" s="44"/>
      <c r="BK36" s="38">
        <f>BC36-(4.5%+2.5%+3%+1%+BH36)</f>
        <v>3.5899999999999987E-2</v>
      </c>
      <c r="BL36" s="6"/>
      <c r="BM36" s="44"/>
      <c r="BN36" s="38">
        <f>BD36-(6%+2.5%+3%+1%+BH36)</f>
        <v>3.8700000000000012E-2</v>
      </c>
      <c r="BO36" s="6"/>
      <c r="BP36" s="44"/>
      <c r="BQ36" s="38">
        <f>BE36-(8%+2.5%+3%+1%+BH36)</f>
        <v>4.1499999999999981E-2</v>
      </c>
      <c r="BR36" s="33"/>
      <c r="BS36" s="36">
        <f>Q36/FO36*2</f>
        <v>1.5269922924753777E-3</v>
      </c>
      <c r="BT36" s="6">
        <f t="shared" si="24"/>
        <v>0.10077221367921373</v>
      </c>
      <c r="BU36" s="37">
        <f>EW36/E36</f>
        <v>8.6913867060742969E-3</v>
      </c>
      <c r="BV36" s="6">
        <f t="shared" si="25"/>
        <v>7.0193956193619719E-2</v>
      </c>
      <c r="BW36" s="6">
        <f t="shared" si="26"/>
        <v>0.7174871533780397</v>
      </c>
      <c r="BX36" s="38">
        <f t="shared" si="27"/>
        <v>0.77053074534502419</v>
      </c>
      <c r="BY36" s="33"/>
      <c r="BZ36" s="32">
        <v>8.5500000000000007</v>
      </c>
      <c r="CA36" s="67">
        <v>213.94</v>
      </c>
      <c r="CB36" s="34">
        <f t="shared" si="28"/>
        <v>222.49</v>
      </c>
      <c r="CC36" s="30">
        <v>8064.7660000000005</v>
      </c>
      <c r="CD36" s="33">
        <v>6.7720000000000002</v>
      </c>
      <c r="CE36" s="33">
        <v>23.765000000000001</v>
      </c>
      <c r="CF36" s="34">
        <f t="shared" si="29"/>
        <v>8034.2290000000003</v>
      </c>
      <c r="CG36" s="33">
        <v>1065.25</v>
      </c>
      <c r="CH36" s="33">
        <v>192.42500000000001</v>
      </c>
      <c r="CI36" s="34">
        <f t="shared" si="30"/>
        <v>1257.675</v>
      </c>
      <c r="CJ36" s="33">
        <v>40.78</v>
      </c>
      <c r="CK36" s="33">
        <v>1.468</v>
      </c>
      <c r="CL36" s="33">
        <v>33.823999999999998</v>
      </c>
      <c r="CM36" s="33">
        <v>7.6129999999997153</v>
      </c>
      <c r="CN36" s="34">
        <f t="shared" si="31"/>
        <v>9598.0790000000015</v>
      </c>
      <c r="CO36" s="33">
        <v>102.581</v>
      </c>
      <c r="CP36" s="30">
        <v>6215.6790000000001</v>
      </c>
      <c r="CQ36" s="34">
        <f t="shared" si="32"/>
        <v>6318.26</v>
      </c>
      <c r="CR36" s="33">
        <v>2047.7819999999999</v>
      </c>
      <c r="CS36" s="33">
        <v>69.148999999999774</v>
      </c>
      <c r="CT36" s="34">
        <f t="shared" si="33"/>
        <v>2116.9309999999996</v>
      </c>
      <c r="CU36" s="33">
        <v>194.84899999999999</v>
      </c>
      <c r="CV36" s="33">
        <v>968.03899999999987</v>
      </c>
      <c r="CW36" s="67">
        <f t="shared" si="34"/>
        <v>9598.0789999999997</v>
      </c>
      <c r="CX36" s="33"/>
      <c r="CY36" s="68">
        <v>1287.74</v>
      </c>
      <c r="CZ36" s="33"/>
      <c r="DA36" s="29">
        <v>455</v>
      </c>
      <c r="DB36" s="30">
        <v>726</v>
      </c>
      <c r="DC36" s="30">
        <v>655</v>
      </c>
      <c r="DD36" s="30">
        <v>420</v>
      </c>
      <c r="DE36" s="30">
        <v>340</v>
      </c>
      <c r="DF36" s="31">
        <v>0</v>
      </c>
      <c r="DG36" s="31">
        <f t="shared" si="35"/>
        <v>2596</v>
      </c>
      <c r="DH36" s="38">
        <f t="shared" si="36"/>
        <v>0.27047078899850691</v>
      </c>
      <c r="DI36" s="33"/>
      <c r="DJ36" s="61" t="str">
        <f>VLOOKUP($B36,'[1]Tlf + Fylke'!$A$3:$O$97,11,FALSE)</f>
        <v xml:space="preserve">Deloitte </v>
      </c>
      <c r="DK36" s="55">
        <v>51</v>
      </c>
      <c r="DL36" s="69">
        <v>6</v>
      </c>
      <c r="DM36" s="70" t="s">
        <v>160</v>
      </c>
      <c r="DN36" s="58" t="s">
        <v>161</v>
      </c>
      <c r="DO36" s="71">
        <v>0.4091919724463382</v>
      </c>
      <c r="DP36" s="55"/>
      <c r="DQ36" s="29">
        <v>852.77</v>
      </c>
      <c r="DR36" s="30">
        <v>937.68700000000001</v>
      </c>
      <c r="DS36" s="31">
        <v>1047.6189999999999</v>
      </c>
      <c r="DT36" s="30"/>
      <c r="DU36" s="61">
        <f t="shared" si="37"/>
        <v>4729.05</v>
      </c>
      <c r="DV36" s="30">
        <v>4737.7070000000003</v>
      </c>
      <c r="DW36" s="31">
        <v>4720.393</v>
      </c>
      <c r="DX36" s="30"/>
      <c r="DY36" s="29">
        <v>141.13751148650894</v>
      </c>
      <c r="DZ36" s="30">
        <v>14.034596188351378</v>
      </c>
      <c r="EA36" s="30">
        <v>685.88340809285364</v>
      </c>
      <c r="EB36" s="30">
        <v>85.879076855285518</v>
      </c>
      <c r="EC36" s="30">
        <v>904.91394219213453</v>
      </c>
      <c r="ED36" s="30">
        <v>225.87549173173895</v>
      </c>
      <c r="EE36" s="30">
        <v>40.467973453126675</v>
      </c>
      <c r="EF36" s="59">
        <v>0</v>
      </c>
      <c r="EG36" s="30">
        <v>5781.6170000000002</v>
      </c>
      <c r="EH36" s="72">
        <v>7879.8089999999993</v>
      </c>
      <c r="EI36" s="55"/>
      <c r="EJ36" s="44">
        <f t="shared" si="38"/>
        <v>1.7911285855597384E-2</v>
      </c>
      <c r="EK36" s="6">
        <f t="shared" si="39"/>
        <v>1.7810832963529165E-3</v>
      </c>
      <c r="EL36" s="6">
        <f t="shared" si="40"/>
        <v>8.7043151438423658E-2</v>
      </c>
      <c r="EM36" s="6">
        <f t="shared" si="41"/>
        <v>1.0898624174175482E-2</v>
      </c>
      <c r="EN36" s="6">
        <f t="shared" si="42"/>
        <v>0.11483957824258616</v>
      </c>
      <c r="EO36" s="6">
        <f t="shared" si="43"/>
        <v>2.8665097305244195E-2</v>
      </c>
      <c r="EP36" s="6">
        <f t="shared" si="44"/>
        <v>5.1356541069874509E-3</v>
      </c>
      <c r="EQ36" s="6">
        <f t="shared" si="45"/>
        <v>0</v>
      </c>
      <c r="ER36" s="6">
        <f t="shared" si="46"/>
        <v>0.73372552558063286</v>
      </c>
      <c r="ES36" s="71">
        <f t="shared" si="47"/>
        <v>1</v>
      </c>
      <c r="ET36" s="55"/>
      <c r="EU36" s="32">
        <v>47.688000000000002</v>
      </c>
      <c r="EV36" s="33">
        <v>22.405999999999999</v>
      </c>
      <c r="EW36" s="67">
        <f t="shared" si="48"/>
        <v>70.093999999999994</v>
      </c>
      <c r="EY36" s="32">
        <f t="shared" si="49"/>
        <v>6.7720000000000002</v>
      </c>
      <c r="EZ36" s="33">
        <f t="shared" si="50"/>
        <v>23.765000000000001</v>
      </c>
      <c r="FA36" s="67">
        <f t="shared" si="51"/>
        <v>30.536999999999999</v>
      </c>
      <c r="FC36" s="29">
        <v>5786.366</v>
      </c>
      <c r="FD36" s="30">
        <v>2278.4000000000005</v>
      </c>
      <c r="FE36" s="31">
        <f t="shared" si="52"/>
        <v>8064.7660000000005</v>
      </c>
      <c r="FG36" s="44">
        <f t="shared" si="62"/>
        <v>0.7174871533780397</v>
      </c>
      <c r="FH36" s="6">
        <f t="shared" si="63"/>
        <v>0.2825128466219603</v>
      </c>
      <c r="FI36" s="38">
        <f t="shared" si="53"/>
        <v>1</v>
      </c>
      <c r="FJ36" s="55"/>
      <c r="FK36" s="61">
        <f t="shared" si="54"/>
        <v>940.01900000000001</v>
      </c>
      <c r="FL36" s="30">
        <v>911.99900000000002</v>
      </c>
      <c r="FM36" s="31">
        <v>968.03899999999987</v>
      </c>
      <c r="FO36" s="61">
        <f t="shared" si="55"/>
        <v>7896.5690000000004</v>
      </c>
      <c r="FP36" s="30">
        <v>7728.3720000000003</v>
      </c>
      <c r="FQ36" s="31">
        <v>8064.7660000000005</v>
      </c>
      <c r="FS36" s="61">
        <f t="shared" si="56"/>
        <v>1847.1165000000001</v>
      </c>
      <c r="FT36" s="30">
        <v>1830</v>
      </c>
      <c r="FU36" s="31">
        <v>1864.2329999999999</v>
      </c>
      <c r="FW36" s="61">
        <f t="shared" si="57"/>
        <v>9743.6854999999996</v>
      </c>
      <c r="FX36" s="55">
        <f t="shared" si="58"/>
        <v>9558.3719999999994</v>
      </c>
      <c r="FY36" s="69">
        <f t="shared" si="59"/>
        <v>9928.9989999999998</v>
      </c>
      <c r="GA36" s="61">
        <f t="shared" si="60"/>
        <v>6044.7780000000002</v>
      </c>
      <c r="GB36" s="30">
        <v>5873.8770000000004</v>
      </c>
      <c r="GC36" s="31">
        <v>6215.6790000000001</v>
      </c>
      <c r="GD36" s="30"/>
      <c r="GE36" s="61">
        <f t="shared" si="61"/>
        <v>9524.4184999999998</v>
      </c>
      <c r="GF36" s="30">
        <v>9450.7579999999998</v>
      </c>
      <c r="GG36" s="31">
        <v>9598.0789999999997</v>
      </c>
      <c r="GH36" s="30"/>
      <c r="GI36" s="73">
        <f>DW36/C36</f>
        <v>0.49180601659978002</v>
      </c>
      <c r="GJ36" s="63"/>
    </row>
    <row r="37" spans="1:192" x14ac:dyDescent="0.2">
      <c r="A37" s="1"/>
      <c r="B37" s="74" t="s">
        <v>195</v>
      </c>
      <c r="C37" s="29">
        <v>4040.127</v>
      </c>
      <c r="D37" s="30">
        <v>3939.9345000000003</v>
      </c>
      <c r="E37" s="30">
        <v>3224.8180000000002</v>
      </c>
      <c r="F37" s="30">
        <v>715.65800000000002</v>
      </c>
      <c r="G37" s="30">
        <v>2617.38</v>
      </c>
      <c r="H37" s="30">
        <f t="shared" ref="H37:H68" si="64">C37+F37</f>
        <v>4755.7849999999999</v>
      </c>
      <c r="I37" s="31">
        <f t="shared" ref="I37:I68" si="65">E37+F37</f>
        <v>3940.4760000000001</v>
      </c>
      <c r="J37" s="30"/>
      <c r="K37" s="32">
        <v>37.585999999999999</v>
      </c>
      <c r="L37" s="33">
        <v>6.8559999999999999</v>
      </c>
      <c r="M37" s="33">
        <v>0.26700000000000002</v>
      </c>
      <c r="N37" s="34">
        <f t="shared" ref="N37:N68" si="66">K37+L37+M37</f>
        <v>44.709000000000003</v>
      </c>
      <c r="O37" s="33">
        <v>25.61</v>
      </c>
      <c r="P37" s="34">
        <f t="shared" ref="P37:P68" si="67">N37-O37</f>
        <v>19.099000000000004</v>
      </c>
      <c r="Q37" s="33">
        <v>5.8239999999999998</v>
      </c>
      <c r="R37" s="34">
        <f t="shared" ref="R37:R68" si="68">P37-Q37</f>
        <v>13.275000000000004</v>
      </c>
      <c r="S37" s="33">
        <v>3.4689999999999999</v>
      </c>
      <c r="T37" s="33">
        <v>-0.27899999999999991</v>
      </c>
      <c r="U37" s="33">
        <v>0</v>
      </c>
      <c r="V37" s="34">
        <f t="shared" ref="V37:V68" si="69">R37+S37+T37+U37</f>
        <v>16.465000000000003</v>
      </c>
      <c r="W37" s="33">
        <v>4.2629999999999999</v>
      </c>
      <c r="X37" s="35">
        <f t="shared" ref="X37:X68" si="70">V37-W37</f>
        <v>12.202000000000004</v>
      </c>
      <c r="Y37" s="33"/>
      <c r="Z37" s="36">
        <f t="shared" ref="Z37:Z69" si="71">K37/D37*2</f>
        <v>1.9079505001923253E-2</v>
      </c>
      <c r="AA37" s="37">
        <f t="shared" ref="AA37:AA69" si="72">L37/D37*2</f>
        <v>3.4802609028145009E-3</v>
      </c>
      <c r="AB37" s="6">
        <f t="shared" ref="AB37:AB69" si="73">O37/(N37+S37+T37)</f>
        <v>0.53466669450301674</v>
      </c>
      <c r="AC37" s="6">
        <f t="shared" ref="AC37:AC69" si="74">O37/(N37+S37)</f>
        <v>0.53157042633567186</v>
      </c>
      <c r="AD37" s="6">
        <f t="shared" ref="AD37:AD69" si="75">O37/N37</f>
        <v>0.5728153168265897</v>
      </c>
      <c r="AE37" s="37">
        <f t="shared" ref="AE37:AE68" si="76">O37/D37*2</f>
        <v>1.3000216120344131E-2</v>
      </c>
      <c r="AF37" s="37">
        <f t="shared" ref="AF37:AF68" si="77">X37/D37*2</f>
        <v>6.1940116009542813E-3</v>
      </c>
      <c r="AG37" s="37">
        <f>X37/DU37*2</f>
        <v>1.1927821139379654E-2</v>
      </c>
      <c r="AH37" s="37">
        <f>(P37+S37+T37)/DU37*2</f>
        <v>2.1788166315000253E-2</v>
      </c>
      <c r="AI37" s="37">
        <f>R37/DU37*2</f>
        <v>1.2976710836360015E-2</v>
      </c>
      <c r="AJ37" s="38">
        <f>X37/FK37*2</f>
        <v>5.6771906234697085E-2</v>
      </c>
      <c r="AK37" s="33"/>
      <c r="AL37" s="44">
        <f t="shared" ref="AL37:AL69" si="78">(FQ37-FP37)/FP37</f>
        <v>1.5388490669706196E-2</v>
      </c>
      <c r="AM37" s="6">
        <f t="shared" ref="AM37:AM69" si="79">(FY37-FX37)/FX37</f>
        <v>9.6160719661691225E-3</v>
      </c>
      <c r="AN37" s="38">
        <f t="shared" ref="AN37:AN69" si="80">(GC37-GB37)/GB37</f>
        <v>1.1039082942612055E-2</v>
      </c>
      <c r="AO37" s="33"/>
      <c r="AP37" s="44">
        <f t="shared" ref="AP37:AP68" si="81">G37/E37</f>
        <v>0.81163650165683765</v>
      </c>
      <c r="AQ37" s="6">
        <f t="shared" ref="AQ37:AQ68" si="82">CP37/(CP37+CO37+CR37+CU37)</f>
        <v>0.73316685177585772</v>
      </c>
      <c r="AR37" s="6">
        <f t="shared" ref="AR37:AR68" si="83">((CO37+CR37+CU37)-CY37)/CN37</f>
        <v>5.591631154169166E-2</v>
      </c>
      <c r="AS37" s="6">
        <f t="shared" ref="AS37:AS68" si="84">CY37/CW37</f>
        <v>0.17986464286889989</v>
      </c>
      <c r="AT37" s="65">
        <v>5.0430000000000001</v>
      </c>
      <c r="AU37" s="66">
        <v>1.24</v>
      </c>
      <c r="AV37" s="33"/>
      <c r="AW37" s="44">
        <f>FM37/C37</f>
        <v>0.11031410646249487</v>
      </c>
      <c r="AX37" s="6">
        <v>0.1094</v>
      </c>
      <c r="AY37" s="6">
        <f t="shared" ref="AY37:AY69" si="85">(DQ37)/DW37</f>
        <v>0.20451897593638424</v>
      </c>
      <c r="AZ37" s="6">
        <f t="shared" ref="AZ37:AZ69" si="86">(DR37)/DW37</f>
        <v>0.2243</v>
      </c>
      <c r="BA37" s="38">
        <f t="shared" ref="BA37:BA69" si="87">(DS37)/DW37</f>
        <v>0.249</v>
      </c>
      <c r="BB37" s="6"/>
      <c r="BC37" s="44">
        <v>0.18969999999999998</v>
      </c>
      <c r="BD37" s="6">
        <v>0.20920000000000002</v>
      </c>
      <c r="BE37" s="38">
        <v>0.2336</v>
      </c>
      <c r="BF37" s="6"/>
      <c r="BG37" s="44"/>
      <c r="BH37" s="38">
        <v>2.9000000000000001E-2</v>
      </c>
      <c r="BI37" s="6"/>
      <c r="BJ37" s="44"/>
      <c r="BK37" s="38">
        <f>BC37-(4.5%+2.5%+3%+1%+BH37)</f>
        <v>5.0699999999999967E-2</v>
      </c>
      <c r="BL37" s="6"/>
      <c r="BM37" s="44"/>
      <c r="BN37" s="38">
        <f>BD37-(6%+2.5%+3%+1%+BH37)</f>
        <v>5.5200000000000027E-2</v>
      </c>
      <c r="BO37" s="6"/>
      <c r="BP37" s="44"/>
      <c r="BQ37" s="38">
        <f>BE37-(8%+2.5%+3%+1%+BH37)</f>
        <v>5.9599999999999986E-2</v>
      </c>
      <c r="BR37" s="33"/>
      <c r="BS37" s="36">
        <f>Q37/FO37*2</f>
        <v>3.6395660954795538E-3</v>
      </c>
      <c r="BT37" s="6">
        <f t="shared" ref="BT37:BT69" si="88">Q37/(P37+S37+T37)</f>
        <v>0.26129480909865849</v>
      </c>
      <c r="BU37" s="37">
        <f>EW37/E37</f>
        <v>2.6736392565409892E-3</v>
      </c>
      <c r="BV37" s="6">
        <f t="shared" ref="BV37:BV68" si="89">EW37/(FM37+FA37)</f>
        <v>1.8776009738612334E-2</v>
      </c>
      <c r="BW37" s="6">
        <f t="shared" ref="BW37:BW68" si="90">FC37/FE37</f>
        <v>0.73833127947065536</v>
      </c>
      <c r="BX37" s="38">
        <f t="shared" ref="BX37:BX68" si="91">(BW37*E37+F37)/(E37+F37)</f>
        <v>0.78585480535854035</v>
      </c>
      <c r="BY37" s="33"/>
      <c r="BZ37" s="32">
        <v>4.2460000000000004</v>
      </c>
      <c r="CA37" s="67">
        <v>286.37900000000002</v>
      </c>
      <c r="CB37" s="34">
        <f t="shared" ref="CB37:CB68" si="92">BZ37+CA37</f>
        <v>290.625</v>
      </c>
      <c r="CC37" s="30">
        <v>3224.8180000000002</v>
      </c>
      <c r="CD37" s="33">
        <v>2.8530000000000002</v>
      </c>
      <c r="CE37" s="33">
        <v>10.667</v>
      </c>
      <c r="CF37" s="34">
        <f t="shared" ref="CF37:CF68" si="93">CC37-CD37-CE37</f>
        <v>3211.2980000000002</v>
      </c>
      <c r="CG37" s="33">
        <v>436.05099999999999</v>
      </c>
      <c r="CH37" s="33">
        <v>75.703999999999994</v>
      </c>
      <c r="CI37" s="34">
        <f t="shared" ref="CI37:CI68" si="94">CG37+CH37</f>
        <v>511.755</v>
      </c>
      <c r="CJ37" s="33">
        <v>6.9119999999999999</v>
      </c>
      <c r="CK37" s="33">
        <v>0</v>
      </c>
      <c r="CL37" s="33">
        <v>13.288</v>
      </c>
      <c r="CM37" s="33">
        <v>6.2489999999997288</v>
      </c>
      <c r="CN37" s="34">
        <f t="shared" ref="CN37:CN68" si="95">CB37+CF37+CI37+CJ37+CK37+CL37+CM37</f>
        <v>4040.127</v>
      </c>
      <c r="CO37" s="33">
        <v>111.13200000000001</v>
      </c>
      <c r="CP37" s="30">
        <v>2617.38</v>
      </c>
      <c r="CQ37" s="34">
        <f t="shared" ref="CQ37:CQ68" si="96">CO37+CP37</f>
        <v>2728.5120000000002</v>
      </c>
      <c r="CR37" s="33">
        <v>751.38499999999999</v>
      </c>
      <c r="CS37" s="33">
        <v>24.478999999999814</v>
      </c>
      <c r="CT37" s="34">
        <f t="shared" ref="CT37:CT68" si="97">CR37+CS37</f>
        <v>775.86399999999981</v>
      </c>
      <c r="CU37" s="33">
        <v>90.067999999999998</v>
      </c>
      <c r="CV37" s="33">
        <v>445.68299999999999</v>
      </c>
      <c r="CW37" s="67">
        <f t="shared" ref="CW37:CW68" si="98">CQ37+CT37+CU37+CV37</f>
        <v>4040.1270000000004</v>
      </c>
      <c r="CX37" s="33"/>
      <c r="CY37" s="68">
        <v>726.67599999999993</v>
      </c>
      <c r="CZ37" s="33"/>
      <c r="DA37" s="29">
        <v>75</v>
      </c>
      <c r="DB37" s="30">
        <v>200</v>
      </c>
      <c r="DC37" s="30">
        <v>300</v>
      </c>
      <c r="DD37" s="30">
        <v>170</v>
      </c>
      <c r="DE37" s="30">
        <v>100</v>
      </c>
      <c r="DF37" s="31">
        <v>0</v>
      </c>
      <c r="DG37" s="31">
        <f t="shared" ref="DG37:DG68" si="99">DA37+DB37+DC37+DD37+DE37+DF37</f>
        <v>845</v>
      </c>
      <c r="DH37" s="38">
        <f t="shared" ref="DH37:DH68" si="100">DG37/C37</f>
        <v>0.20915184101885906</v>
      </c>
      <c r="DI37" s="33"/>
      <c r="DJ37" s="61" t="str">
        <f>VLOOKUP($B37,'[1]Tlf + Fylke'!$A$3:$O$97,11,FALSE)</f>
        <v>KPMG</v>
      </c>
      <c r="DK37" s="55">
        <v>23.2</v>
      </c>
      <c r="DL37" s="69">
        <v>2</v>
      </c>
      <c r="DM37" s="70" t="s">
        <v>160</v>
      </c>
      <c r="DN37" s="58" t="s">
        <v>161</v>
      </c>
      <c r="DO37" s="71">
        <v>0.27290251449301128</v>
      </c>
      <c r="DP37" s="55"/>
      <c r="DQ37" s="29">
        <v>413.56600200000003</v>
      </c>
      <c r="DR37" s="30">
        <v>453.56600200000003</v>
      </c>
      <c r="DS37" s="31">
        <v>503.51286000000005</v>
      </c>
      <c r="DT37" s="30"/>
      <c r="DU37" s="61">
        <f t="shared" ref="DU37:DU68" si="101">DV37/2+DW37/2</f>
        <v>2045.973</v>
      </c>
      <c r="DV37" s="30">
        <v>2069.806</v>
      </c>
      <c r="DW37" s="31">
        <v>2022.14</v>
      </c>
      <c r="DX37" s="30"/>
      <c r="DY37" s="29">
        <v>29.917999999999999</v>
      </c>
      <c r="DZ37" s="30">
        <v>11.968</v>
      </c>
      <c r="EA37" s="30">
        <v>239.726</v>
      </c>
      <c r="EB37" s="30">
        <v>34.868000000000002</v>
      </c>
      <c r="EC37" s="30">
        <v>563.02099999999996</v>
      </c>
      <c r="ED37" s="30">
        <v>23.931999999999999</v>
      </c>
      <c r="EE37" s="30">
        <v>7.1029999999999998</v>
      </c>
      <c r="EF37" s="59">
        <v>1.0000000002037268E-3</v>
      </c>
      <c r="EG37" s="30">
        <v>2275.5360000000001</v>
      </c>
      <c r="EH37" s="72">
        <v>3186.0730000000003</v>
      </c>
      <c r="EI37" s="55"/>
      <c r="EJ37" s="44">
        <f t="shared" ref="EJ37:EJ68" si="102">DY37/$EH37</f>
        <v>9.3902430986358438E-3</v>
      </c>
      <c r="EK37" s="6">
        <f t="shared" ref="EK37:EK68" si="103">DZ37/$EH37</f>
        <v>3.7563483322572955E-3</v>
      </c>
      <c r="EL37" s="6">
        <f t="shared" ref="EL37:EL68" si="104">EA37/$EH37</f>
        <v>7.5241841602499374E-2</v>
      </c>
      <c r="EM37" s="6">
        <f t="shared" ref="EM37:EM68" si="105">EB37/$EH37</f>
        <v>1.0943879816940791E-2</v>
      </c>
      <c r="EN37" s="6">
        <f t="shared" ref="EN37:EN68" si="106">EC37/$EH37</f>
        <v>0.17671315126803433</v>
      </c>
      <c r="EO37" s="6">
        <f t="shared" ref="EO37:EO68" si="107">ED37/$EH37</f>
        <v>7.5114412004997988E-3</v>
      </c>
      <c r="EP37" s="6">
        <f t="shared" ref="EP37:EP68" si="108">EE37/$EH37</f>
        <v>2.2293902242666755E-3</v>
      </c>
      <c r="EQ37" s="6">
        <f t="shared" ref="EQ37:EQ68" si="109">EF37/$EH37</f>
        <v>3.1386600376191217E-7</v>
      </c>
      <c r="ER37" s="6">
        <f t="shared" ref="ER37:ER68" si="110">EG37/$EH37</f>
        <v>0.71421339059086209</v>
      </c>
      <c r="ES37" s="71">
        <f t="shared" ref="ES37:ES68" si="111">EJ37+EK37+EL37+EM37+EN37+EO37+EP37+EQ37+ER37</f>
        <v>0.99999999999999989</v>
      </c>
      <c r="ET37" s="55"/>
      <c r="EU37" s="32">
        <v>4.4820000000000002</v>
      </c>
      <c r="EV37" s="33">
        <v>4.1399999999999997</v>
      </c>
      <c r="EW37" s="67">
        <f t="shared" ref="EW37:EW68" si="112">EU37+EV37</f>
        <v>8.6219999999999999</v>
      </c>
      <c r="EY37" s="32">
        <f t="shared" ref="EY37:EY68" si="113">CD37</f>
        <v>2.8530000000000002</v>
      </c>
      <c r="EZ37" s="33">
        <f t="shared" ref="EZ37:EZ68" si="114">CE37</f>
        <v>10.667</v>
      </c>
      <c r="FA37" s="67">
        <f t="shared" ref="FA37:FA68" si="115">EY37+EZ37</f>
        <v>13.52</v>
      </c>
      <c r="FC37" s="29">
        <v>2380.9839999999999</v>
      </c>
      <c r="FD37" s="30">
        <v>843.83400000000017</v>
      </c>
      <c r="FE37" s="31">
        <f t="shared" ref="FE37:FE68" si="116">FC37+FD37</f>
        <v>3224.8180000000002</v>
      </c>
      <c r="FG37" s="44">
        <f t="shared" si="62"/>
        <v>0.73833127947065536</v>
      </c>
      <c r="FH37" s="6">
        <f t="shared" si="63"/>
        <v>0.26166872052934464</v>
      </c>
      <c r="FI37" s="38">
        <f t="shared" ref="FI37:FI68" si="117">FG37+FH37</f>
        <v>1</v>
      </c>
      <c r="FJ37" s="55"/>
      <c r="FK37" s="61">
        <f t="shared" ref="FK37:FK68" si="118">FL37/2+FM37/2</f>
        <v>429.8605</v>
      </c>
      <c r="FL37" s="30">
        <v>414.03800000000001</v>
      </c>
      <c r="FM37" s="31">
        <v>445.68299999999999</v>
      </c>
      <c r="FO37" s="61">
        <f t="shared" ref="FO37:FO68" si="119">FP37/2+FQ37/2</f>
        <v>3200.3815000000004</v>
      </c>
      <c r="FP37" s="30">
        <v>3175.9450000000002</v>
      </c>
      <c r="FQ37" s="31">
        <v>3224.8180000000002</v>
      </c>
      <c r="FS37" s="61">
        <f t="shared" ref="FS37:FS68" si="120">FT37/2+FU37/2</f>
        <v>721.32899999999995</v>
      </c>
      <c r="FT37" s="30">
        <v>727</v>
      </c>
      <c r="FU37" s="31">
        <v>715.65800000000002</v>
      </c>
      <c r="FW37" s="61">
        <f t="shared" ref="FW37:FW68" si="121">FX37/2+FY37/2</f>
        <v>3921.7105000000001</v>
      </c>
      <c r="FX37" s="55">
        <f t="shared" ref="FX37:FX68" si="122">FP37+FT37</f>
        <v>3902.9450000000002</v>
      </c>
      <c r="FY37" s="69">
        <f t="shared" ref="FY37:FY68" si="123">FQ37+FU37</f>
        <v>3940.4760000000001</v>
      </c>
      <c r="GA37" s="61">
        <f t="shared" ref="GA37:GA68" si="124">GB37/2+GC37/2</f>
        <v>2603.0910000000003</v>
      </c>
      <c r="GB37" s="30">
        <v>2588.8020000000001</v>
      </c>
      <c r="GC37" s="31">
        <v>2617.38</v>
      </c>
      <c r="GD37" s="30"/>
      <c r="GE37" s="61">
        <f t="shared" ref="GE37:GE68" si="125">GF37/2+GG37/2</f>
        <v>3939.9345000000003</v>
      </c>
      <c r="GF37" s="30">
        <v>3839.7420000000002</v>
      </c>
      <c r="GG37" s="31">
        <v>4040.127</v>
      </c>
      <c r="GH37" s="30"/>
      <c r="GI37" s="73">
        <f>DW37/C37</f>
        <v>0.50051396899156886</v>
      </c>
      <c r="GJ37" s="63"/>
    </row>
    <row r="38" spans="1:192" x14ac:dyDescent="0.2">
      <c r="A38" s="1"/>
      <c r="B38" s="74" t="s">
        <v>196</v>
      </c>
      <c r="C38" s="29">
        <v>5816.2849999999999</v>
      </c>
      <c r="D38" s="30">
        <v>5665.75</v>
      </c>
      <c r="E38" s="30">
        <v>4655.2419999999993</v>
      </c>
      <c r="F38" s="30">
        <v>2167.1370000000002</v>
      </c>
      <c r="G38" s="30">
        <v>4018.165</v>
      </c>
      <c r="H38" s="30">
        <f t="shared" si="64"/>
        <v>7983.4220000000005</v>
      </c>
      <c r="I38" s="31">
        <f t="shared" si="65"/>
        <v>6822.378999999999</v>
      </c>
      <c r="J38" s="30"/>
      <c r="K38" s="32">
        <v>63.149999999999991</v>
      </c>
      <c r="L38" s="33">
        <v>16.555</v>
      </c>
      <c r="M38" s="33">
        <v>5.0000000000000001E-3</v>
      </c>
      <c r="N38" s="34">
        <f t="shared" si="66"/>
        <v>79.70999999999998</v>
      </c>
      <c r="O38" s="33">
        <v>40.253999999999998</v>
      </c>
      <c r="P38" s="34">
        <f t="shared" si="67"/>
        <v>39.455999999999982</v>
      </c>
      <c r="Q38" s="33">
        <v>9.2329999999999988</v>
      </c>
      <c r="R38" s="34">
        <f t="shared" si="68"/>
        <v>30.222999999999985</v>
      </c>
      <c r="S38" s="33">
        <v>11.359</v>
      </c>
      <c r="T38" s="33">
        <v>0.87999999999999989</v>
      </c>
      <c r="U38" s="33">
        <v>0</v>
      </c>
      <c r="V38" s="34">
        <f t="shared" si="69"/>
        <v>42.461999999999989</v>
      </c>
      <c r="W38" s="33">
        <v>7.7759999999999998</v>
      </c>
      <c r="X38" s="35">
        <f t="shared" si="70"/>
        <v>34.685999999999993</v>
      </c>
      <c r="Y38" s="33"/>
      <c r="Z38" s="36">
        <f t="shared" si="71"/>
        <v>2.2291841327273527E-2</v>
      </c>
      <c r="AA38" s="37">
        <f t="shared" si="72"/>
        <v>5.8438865110532583E-3</v>
      </c>
      <c r="AB38" s="6">
        <f t="shared" si="73"/>
        <v>0.43778616406921239</v>
      </c>
      <c r="AC38" s="6">
        <f t="shared" si="74"/>
        <v>0.44201649298883272</v>
      </c>
      <c r="AD38" s="6">
        <f t="shared" si="75"/>
        <v>0.50500564546481008</v>
      </c>
      <c r="AE38" s="37">
        <f t="shared" si="76"/>
        <v>1.4209592728235449E-2</v>
      </c>
      <c r="AF38" s="37">
        <f t="shared" si="77"/>
        <v>1.2244098310020737E-2</v>
      </c>
      <c r="AG38" s="37">
        <f>X38/DU38*2</f>
        <v>2.2946607426852145E-2</v>
      </c>
      <c r="AH38" s="37">
        <f>(P38+S38+T38)/DU38*2</f>
        <v>3.4198952630200126E-2</v>
      </c>
      <c r="AI38" s="37">
        <f>R38/DU38*2</f>
        <v>1.999409895236557E-2</v>
      </c>
      <c r="AJ38" s="38">
        <f>X38/FK38*2</f>
        <v>9.7128240023185763E-2</v>
      </c>
      <c r="AK38" s="33"/>
      <c r="AL38" s="44">
        <f t="shared" si="78"/>
        <v>0.10667507902033789</v>
      </c>
      <c r="AM38" s="6">
        <f t="shared" si="79"/>
        <v>0.16472300867672132</v>
      </c>
      <c r="AN38" s="38">
        <f t="shared" si="80"/>
        <v>9.7964833484662488E-3</v>
      </c>
      <c r="AO38" s="33"/>
      <c r="AP38" s="44">
        <f t="shared" si="81"/>
        <v>0.86314846789919852</v>
      </c>
      <c r="AQ38" s="6">
        <f t="shared" si="82"/>
        <v>0.80430040847895579</v>
      </c>
      <c r="AR38" s="6">
        <f t="shared" si="83"/>
        <v>1.0224567743843335E-2</v>
      </c>
      <c r="AS38" s="6">
        <f t="shared" si="84"/>
        <v>0.15787001496659808</v>
      </c>
      <c r="AT38" s="65">
        <v>1.9</v>
      </c>
      <c r="AU38" s="66">
        <v>1.36</v>
      </c>
      <c r="AV38" s="33"/>
      <c r="AW38" s="44">
        <f>FM38/C38</f>
        <v>0.13157040963432845</v>
      </c>
      <c r="AX38" s="6">
        <v>0.1019</v>
      </c>
      <c r="AY38" s="6">
        <f t="shared" si="85"/>
        <v>0.1996915451529328</v>
      </c>
      <c r="AZ38" s="6">
        <f t="shared" si="86"/>
        <v>0.1996915451529328</v>
      </c>
      <c r="BA38" s="38">
        <f t="shared" si="87"/>
        <v>0.21577365396769749</v>
      </c>
      <c r="BB38" s="6"/>
      <c r="BC38" s="44">
        <v>0.18719999999999998</v>
      </c>
      <c r="BD38" s="6">
        <v>0.19079999999999997</v>
      </c>
      <c r="BE38" s="38">
        <v>0.20800000000000002</v>
      </c>
      <c r="BF38" s="6"/>
      <c r="BG38" s="44"/>
      <c r="BH38" s="38"/>
      <c r="BI38" s="6"/>
      <c r="BJ38" s="44"/>
      <c r="BK38" s="38"/>
      <c r="BL38" s="6"/>
      <c r="BM38" s="44"/>
      <c r="BN38" s="38"/>
      <c r="BO38" s="6"/>
      <c r="BP38" s="44"/>
      <c r="BQ38" s="38"/>
      <c r="BR38" s="33"/>
      <c r="BS38" s="36">
        <f>Q38/FO38*2</f>
        <v>4.1675722435987276E-3</v>
      </c>
      <c r="BT38" s="6">
        <f t="shared" si="88"/>
        <v>0.17860528097494924</v>
      </c>
      <c r="BU38" s="37">
        <f>EW38/E38</f>
        <v>1.9507900985598604E-2</v>
      </c>
      <c r="BV38" s="6">
        <f t="shared" si="89"/>
        <v>0.11422957863582107</v>
      </c>
      <c r="BW38" s="6">
        <f t="shared" si="90"/>
        <v>0.70900868311464804</v>
      </c>
      <c r="BX38" s="38">
        <f t="shared" si="91"/>
        <v>0.80144242939303156</v>
      </c>
      <c r="BY38" s="33"/>
      <c r="BZ38" s="32">
        <v>8.7089999999999996</v>
      </c>
      <c r="CA38" s="67">
        <v>264.875</v>
      </c>
      <c r="CB38" s="34">
        <f t="shared" si="92"/>
        <v>273.584</v>
      </c>
      <c r="CC38" s="30">
        <v>4655.2419999999993</v>
      </c>
      <c r="CD38" s="33">
        <v>20.975000000000001</v>
      </c>
      <c r="CE38" s="33">
        <v>8.7870000000000008</v>
      </c>
      <c r="CF38" s="34">
        <f t="shared" si="93"/>
        <v>4625.4799999999987</v>
      </c>
      <c r="CG38" s="33">
        <v>644.63300000000004</v>
      </c>
      <c r="CH38" s="33">
        <v>246.166</v>
      </c>
      <c r="CI38" s="34">
        <f t="shared" si="94"/>
        <v>890.79899999999998</v>
      </c>
      <c r="CJ38" s="33">
        <v>1.5980000000000001</v>
      </c>
      <c r="CK38" s="33">
        <v>0</v>
      </c>
      <c r="CL38" s="33">
        <v>16.164999999999999</v>
      </c>
      <c r="CM38" s="33">
        <v>8.6590000000013916</v>
      </c>
      <c r="CN38" s="34">
        <f t="shared" si="95"/>
        <v>5816.2849999999999</v>
      </c>
      <c r="CO38" s="33">
        <v>50.976999999999997</v>
      </c>
      <c r="CP38" s="30">
        <v>4018.165</v>
      </c>
      <c r="CQ38" s="34">
        <f t="shared" si="96"/>
        <v>4069.1419999999998</v>
      </c>
      <c r="CR38" s="33">
        <v>876.62699999999995</v>
      </c>
      <c r="CS38" s="33">
        <v>55.183000000000106</v>
      </c>
      <c r="CT38" s="34">
        <f t="shared" si="97"/>
        <v>931.81000000000006</v>
      </c>
      <c r="CU38" s="33">
        <v>50.082000000000001</v>
      </c>
      <c r="CV38" s="33">
        <v>765.25099999999998</v>
      </c>
      <c r="CW38" s="67">
        <f t="shared" si="98"/>
        <v>5816.2850000000008</v>
      </c>
      <c r="CX38" s="33"/>
      <c r="CY38" s="68">
        <v>918.2170000000001</v>
      </c>
      <c r="CZ38" s="33"/>
      <c r="DA38" s="29">
        <v>270</v>
      </c>
      <c r="DB38" s="30">
        <v>175</v>
      </c>
      <c r="DC38" s="30">
        <v>75</v>
      </c>
      <c r="DD38" s="30">
        <v>200</v>
      </c>
      <c r="DE38" s="30">
        <v>100</v>
      </c>
      <c r="DF38" s="31">
        <v>100</v>
      </c>
      <c r="DG38" s="31">
        <f t="shared" si="99"/>
        <v>920</v>
      </c>
      <c r="DH38" s="38">
        <f t="shared" si="100"/>
        <v>0.15817656803268754</v>
      </c>
      <c r="DI38" s="33"/>
      <c r="DJ38" s="61" t="str">
        <f>VLOOKUP($B38,'[1]Tlf + Fylke'!$A$3:$O$97,11,FALSE)</f>
        <v xml:space="preserve">Pricewaterhousecoopers </v>
      </c>
      <c r="DK38" s="55">
        <v>41.7</v>
      </c>
      <c r="DL38" s="69">
        <v>4</v>
      </c>
      <c r="DM38" s="70" t="s">
        <v>160</v>
      </c>
      <c r="DN38" s="55"/>
      <c r="DO38" s="71" t="s">
        <v>232</v>
      </c>
      <c r="DP38" s="55"/>
      <c r="DQ38" s="29">
        <v>620.85</v>
      </c>
      <c r="DR38" s="30">
        <v>620.85</v>
      </c>
      <c r="DS38" s="31">
        <v>670.85</v>
      </c>
      <c r="DT38" s="30"/>
      <c r="DU38" s="61">
        <f t="shared" si="101"/>
        <v>3023.192</v>
      </c>
      <c r="DV38" s="30">
        <v>2937.3389999999999</v>
      </c>
      <c r="DW38" s="31">
        <v>3109.0450000000001</v>
      </c>
      <c r="DX38" s="30"/>
      <c r="DY38" s="29">
        <v>206.39500000000001</v>
      </c>
      <c r="DZ38" s="30">
        <v>44.283000000000001</v>
      </c>
      <c r="EA38" s="30">
        <v>186.04900000000001</v>
      </c>
      <c r="EB38" s="30">
        <v>76.414000000000001</v>
      </c>
      <c r="EC38" s="30">
        <v>472.12</v>
      </c>
      <c r="ED38" s="30">
        <v>86.59</v>
      </c>
      <c r="EE38" s="30">
        <v>14.289</v>
      </c>
      <c r="EF38" s="59">
        <v>9.9999999883948476E-4</v>
      </c>
      <c r="EG38" s="30">
        <v>3377.1759999999999</v>
      </c>
      <c r="EH38" s="72">
        <v>4463.3169999999991</v>
      </c>
      <c r="EI38" s="55"/>
      <c r="EJ38" s="44">
        <f t="shared" si="102"/>
        <v>4.6242514255653372E-2</v>
      </c>
      <c r="EK38" s="6">
        <f t="shared" si="103"/>
        <v>9.9215448958700474E-3</v>
      </c>
      <c r="EL38" s="6">
        <f t="shared" si="104"/>
        <v>4.168402109910635E-2</v>
      </c>
      <c r="EM38" s="6">
        <f t="shared" si="105"/>
        <v>1.7120451000903592E-2</v>
      </c>
      <c r="EN38" s="6">
        <f t="shared" si="106"/>
        <v>0.10577783294352611</v>
      </c>
      <c r="EO38" s="6">
        <f t="shared" si="107"/>
        <v>1.9400369725027379E-2</v>
      </c>
      <c r="EP38" s="6">
        <f t="shared" si="108"/>
        <v>3.2014306848471667E-3</v>
      </c>
      <c r="EQ38" s="6">
        <f t="shared" si="109"/>
        <v>2.2404861649743564E-7</v>
      </c>
      <c r="ER38" s="6">
        <f t="shared" si="110"/>
        <v>0.75665161134644943</v>
      </c>
      <c r="ES38" s="71">
        <f t="shared" si="111"/>
        <v>0.99999999999999989</v>
      </c>
      <c r="ET38" s="55"/>
      <c r="EU38" s="32">
        <v>28.608000000000001</v>
      </c>
      <c r="EV38" s="33">
        <v>62.206000000000003</v>
      </c>
      <c r="EW38" s="67">
        <f t="shared" si="112"/>
        <v>90.814000000000007</v>
      </c>
      <c r="EY38" s="32">
        <f t="shared" si="113"/>
        <v>20.975000000000001</v>
      </c>
      <c r="EZ38" s="33">
        <f t="shared" si="114"/>
        <v>8.7870000000000008</v>
      </c>
      <c r="FA38" s="67">
        <f t="shared" si="115"/>
        <v>29.762</v>
      </c>
      <c r="FC38" s="29">
        <v>3300.607</v>
      </c>
      <c r="FD38" s="30">
        <v>1354.6349999999993</v>
      </c>
      <c r="FE38" s="31">
        <f t="shared" si="116"/>
        <v>4655.2419999999993</v>
      </c>
      <c r="FG38" s="44">
        <f t="shared" si="62"/>
        <v>0.70900868311464804</v>
      </c>
      <c r="FH38" s="6">
        <f t="shared" si="63"/>
        <v>0.29099131688535196</v>
      </c>
      <c r="FI38" s="38">
        <f t="shared" si="117"/>
        <v>1</v>
      </c>
      <c r="FJ38" s="55"/>
      <c r="FK38" s="61">
        <f t="shared" si="118"/>
        <v>714.23099999999999</v>
      </c>
      <c r="FL38" s="30">
        <v>663.21100000000001</v>
      </c>
      <c r="FM38" s="31">
        <v>765.25099999999998</v>
      </c>
      <c r="FO38" s="61">
        <f t="shared" si="119"/>
        <v>4430.8769999999995</v>
      </c>
      <c r="FP38" s="30">
        <v>4206.5119999999997</v>
      </c>
      <c r="FQ38" s="31">
        <v>4655.2419999999993</v>
      </c>
      <c r="FS38" s="61">
        <f t="shared" si="120"/>
        <v>1909.0685000000001</v>
      </c>
      <c r="FT38" s="30">
        <v>1651</v>
      </c>
      <c r="FU38" s="31">
        <v>2167.1370000000002</v>
      </c>
      <c r="FW38" s="61">
        <f t="shared" si="121"/>
        <v>6339.9454999999998</v>
      </c>
      <c r="FX38" s="55">
        <f t="shared" si="122"/>
        <v>5857.5119999999997</v>
      </c>
      <c r="FY38" s="69">
        <f t="shared" si="123"/>
        <v>6822.378999999999</v>
      </c>
      <c r="GA38" s="61">
        <f t="shared" si="124"/>
        <v>3998.674</v>
      </c>
      <c r="GB38" s="30">
        <v>3979.183</v>
      </c>
      <c r="GC38" s="31">
        <v>4018.165</v>
      </c>
      <c r="GD38" s="30"/>
      <c r="GE38" s="61">
        <f t="shared" si="125"/>
        <v>5665.75</v>
      </c>
      <c r="GF38" s="30">
        <v>5515.2150000000001</v>
      </c>
      <c r="GG38" s="31">
        <v>5816.2849999999999</v>
      </c>
      <c r="GH38" s="30"/>
      <c r="GI38" s="73">
        <f>DW38/C38</f>
        <v>0.5345413782165076</v>
      </c>
      <c r="GJ38" s="63"/>
    </row>
    <row r="39" spans="1:192" x14ac:dyDescent="0.2">
      <c r="A39" s="1"/>
      <c r="B39" s="74" t="s">
        <v>197</v>
      </c>
      <c r="C39" s="29">
        <v>2996.3629999999998</v>
      </c>
      <c r="D39" s="30">
        <v>2883.4134999999997</v>
      </c>
      <c r="E39" s="30">
        <v>2385.0250000000001</v>
      </c>
      <c r="F39" s="30">
        <v>405.59699999999998</v>
      </c>
      <c r="G39" s="30">
        <v>1966.251</v>
      </c>
      <c r="H39" s="30">
        <f t="shared" si="64"/>
        <v>3401.96</v>
      </c>
      <c r="I39" s="31">
        <f t="shared" si="65"/>
        <v>2790.6220000000003</v>
      </c>
      <c r="J39" s="30"/>
      <c r="K39" s="32">
        <v>28.372</v>
      </c>
      <c r="L39" s="33">
        <v>5.3310000000000004</v>
      </c>
      <c r="M39" s="33">
        <v>0</v>
      </c>
      <c r="N39" s="34">
        <f t="shared" si="66"/>
        <v>33.703000000000003</v>
      </c>
      <c r="O39" s="33">
        <v>19.734999999999999</v>
      </c>
      <c r="P39" s="34">
        <f t="shared" si="67"/>
        <v>13.968000000000004</v>
      </c>
      <c r="Q39" s="33">
        <v>17.899000000000001</v>
      </c>
      <c r="R39" s="34">
        <f t="shared" si="68"/>
        <v>-3.9309999999999974</v>
      </c>
      <c r="S39" s="33">
        <v>3.927</v>
      </c>
      <c r="T39" s="33">
        <v>0.32000000000000006</v>
      </c>
      <c r="U39" s="33">
        <v>1</v>
      </c>
      <c r="V39" s="34">
        <f t="shared" si="69"/>
        <v>1.3160000000000027</v>
      </c>
      <c r="W39" s="33">
        <v>0.40700000000000003</v>
      </c>
      <c r="X39" s="35">
        <f t="shared" si="70"/>
        <v>0.90900000000000269</v>
      </c>
      <c r="Y39" s="33"/>
      <c r="Z39" s="36">
        <f t="shared" si="71"/>
        <v>1.9679452842958529E-2</v>
      </c>
      <c r="AA39" s="37">
        <f t="shared" si="72"/>
        <v>3.6977006593053694E-3</v>
      </c>
      <c r="AB39" s="6">
        <f t="shared" si="73"/>
        <v>0.52002635046113299</v>
      </c>
      <c r="AC39" s="6">
        <f t="shared" si="74"/>
        <v>0.52444857826202496</v>
      </c>
      <c r="AD39" s="6">
        <f t="shared" si="75"/>
        <v>0.58555618194226022</v>
      </c>
      <c r="AE39" s="37">
        <f t="shared" si="76"/>
        <v>1.3688636749463788E-2</v>
      </c>
      <c r="AF39" s="37">
        <f t="shared" si="77"/>
        <v>6.3050270105207101E-4</v>
      </c>
      <c r="AG39" s="37">
        <f>X39/DU39*2</f>
        <v>1.285300698855747E-3</v>
      </c>
      <c r="AH39" s="37">
        <f>(P39+S39+T39)/DU39*2</f>
        <v>2.5755503002923393E-2</v>
      </c>
      <c r="AI39" s="37">
        <f>R39/DU39*2</f>
        <v>-5.5583245843805534E-3</v>
      </c>
      <c r="AJ39" s="38">
        <f>X39/FK39*2</f>
        <v>6.2603197997248821E-3</v>
      </c>
      <c r="AK39" s="33"/>
      <c r="AL39" s="44">
        <f t="shared" si="78"/>
        <v>8.8355268291592334E-2</v>
      </c>
      <c r="AM39" s="6">
        <f t="shared" si="79"/>
        <v>0.10240131658214853</v>
      </c>
      <c r="AN39" s="38">
        <f t="shared" si="80"/>
        <v>3.9238672502432605E-2</v>
      </c>
      <c r="AO39" s="33"/>
      <c r="AP39" s="44">
        <f t="shared" si="81"/>
        <v>0.82441525770170121</v>
      </c>
      <c r="AQ39" s="6">
        <f t="shared" si="82"/>
        <v>0.73531923964383084</v>
      </c>
      <c r="AR39" s="6">
        <f t="shared" si="83"/>
        <v>3.6208229777233251E-2</v>
      </c>
      <c r="AS39" s="6">
        <f t="shared" si="84"/>
        <v>0.19999779732962933</v>
      </c>
      <c r="AT39" s="65">
        <v>1.984</v>
      </c>
      <c r="AU39" s="66">
        <v>1.25</v>
      </c>
      <c r="AV39" s="33"/>
      <c r="AW39" s="44">
        <f>FM39/C39</f>
        <v>0.1014493237301355</v>
      </c>
      <c r="AX39" s="6">
        <v>9.3100000000000002E-2</v>
      </c>
      <c r="AY39" s="6">
        <f t="shared" si="85"/>
        <v>0.19063093151357019</v>
      </c>
      <c r="AZ39" s="6">
        <f t="shared" si="86"/>
        <v>0.19760000000000003</v>
      </c>
      <c r="BA39" s="38">
        <f t="shared" si="87"/>
        <v>0.21149999999999999</v>
      </c>
      <c r="BB39" s="6"/>
      <c r="BC39" s="44">
        <v>0.1832</v>
      </c>
      <c r="BD39" s="6">
        <v>0.1913</v>
      </c>
      <c r="BE39" s="38">
        <v>0.20610000000000001</v>
      </c>
      <c r="BF39" s="6"/>
      <c r="BG39" s="44"/>
      <c r="BH39" s="38"/>
      <c r="BI39" s="6"/>
      <c r="BJ39" s="44"/>
      <c r="BK39" s="38"/>
      <c r="BL39" s="6"/>
      <c r="BM39" s="44"/>
      <c r="BN39" s="38"/>
      <c r="BO39" s="6"/>
      <c r="BP39" s="44"/>
      <c r="BQ39" s="38"/>
      <c r="BR39" s="33"/>
      <c r="BS39" s="36">
        <f>Q39/FO39*2</f>
        <v>1.5644515766444923E-2</v>
      </c>
      <c r="BT39" s="6">
        <f t="shared" si="88"/>
        <v>0.9826516607191873</v>
      </c>
      <c r="BU39" s="37">
        <f>EW39/E39</f>
        <v>2.1323466211046006E-2</v>
      </c>
      <c r="BV39" s="6">
        <f t="shared" si="89"/>
        <v>0.15181148712988918</v>
      </c>
      <c r="BW39" s="6">
        <f t="shared" si="90"/>
        <v>0.77069087326128649</v>
      </c>
      <c r="BX39" s="38">
        <f t="shared" si="91"/>
        <v>0.80401931899053314</v>
      </c>
      <c r="BY39" s="33"/>
      <c r="BZ39" s="32">
        <v>5.4409999999999998</v>
      </c>
      <c r="CA39" s="67">
        <v>238.82599999999999</v>
      </c>
      <c r="CB39" s="34">
        <f t="shared" si="92"/>
        <v>244.267</v>
      </c>
      <c r="CC39" s="30">
        <v>2385.0250000000001</v>
      </c>
      <c r="CD39" s="33">
        <v>18.221</v>
      </c>
      <c r="CE39" s="33">
        <v>12.801</v>
      </c>
      <c r="CF39" s="34">
        <f t="shared" si="93"/>
        <v>2354.0030000000002</v>
      </c>
      <c r="CG39" s="33">
        <v>288.36200000000002</v>
      </c>
      <c r="CH39" s="33">
        <v>100.15300000000001</v>
      </c>
      <c r="CI39" s="34">
        <f t="shared" si="94"/>
        <v>388.51500000000004</v>
      </c>
      <c r="CJ39" s="33">
        <v>1.3740000000000001</v>
      </c>
      <c r="CK39" s="33">
        <v>0</v>
      </c>
      <c r="CL39" s="33">
        <v>3.7959999999999998</v>
      </c>
      <c r="CM39" s="33">
        <v>4.4079999999998041</v>
      </c>
      <c r="CN39" s="34">
        <f t="shared" si="95"/>
        <v>2996.3629999999994</v>
      </c>
      <c r="CO39" s="33">
        <v>202.11</v>
      </c>
      <c r="CP39" s="30">
        <v>1966.251</v>
      </c>
      <c r="CQ39" s="34">
        <f t="shared" si="96"/>
        <v>2168.3609999999999</v>
      </c>
      <c r="CR39" s="33">
        <v>475.50400000000002</v>
      </c>
      <c r="CS39" s="33">
        <v>18.373999999999967</v>
      </c>
      <c r="CT39" s="34">
        <f t="shared" si="97"/>
        <v>493.87799999999999</v>
      </c>
      <c r="CU39" s="33">
        <v>30.145</v>
      </c>
      <c r="CV39" s="33">
        <v>303.97899999999998</v>
      </c>
      <c r="CW39" s="67">
        <f t="shared" si="98"/>
        <v>2996.3629999999998</v>
      </c>
      <c r="CX39" s="33"/>
      <c r="CY39" s="68">
        <v>599.26600000000008</v>
      </c>
      <c r="CZ39" s="33"/>
      <c r="DA39" s="29">
        <v>185</v>
      </c>
      <c r="DB39" s="30">
        <v>170</v>
      </c>
      <c r="DC39" s="30">
        <v>200</v>
      </c>
      <c r="DD39" s="30">
        <v>100</v>
      </c>
      <c r="DE39" s="30">
        <v>30</v>
      </c>
      <c r="DF39" s="31">
        <v>0</v>
      </c>
      <c r="DG39" s="31">
        <f t="shared" si="99"/>
        <v>685</v>
      </c>
      <c r="DH39" s="38">
        <f t="shared" si="100"/>
        <v>0.22861048544518806</v>
      </c>
      <c r="DI39" s="33"/>
      <c r="DJ39" s="61" t="str">
        <f>VLOOKUP($B39,'[1]Tlf + Fylke'!$A$3:$O$97,11,FALSE)</f>
        <v>BDO AS</v>
      </c>
      <c r="DK39" s="55">
        <v>20.7</v>
      </c>
      <c r="DL39" s="69">
        <v>3</v>
      </c>
      <c r="DM39" s="70" t="s">
        <v>160</v>
      </c>
      <c r="DN39" s="58" t="s">
        <v>163</v>
      </c>
      <c r="DO39" s="71">
        <v>0.14894956719833885</v>
      </c>
      <c r="DP39" s="55"/>
      <c r="DQ39" s="29">
        <v>273.53861120000005</v>
      </c>
      <c r="DR39" s="30">
        <v>283.53861120000005</v>
      </c>
      <c r="DS39" s="31">
        <v>303.48388799999998</v>
      </c>
      <c r="DT39" s="30"/>
      <c r="DU39" s="61">
        <f t="shared" si="101"/>
        <v>1414.4549999999999</v>
      </c>
      <c r="DV39" s="30">
        <v>1393.998</v>
      </c>
      <c r="DW39" s="31">
        <v>1434.912</v>
      </c>
      <c r="DX39" s="30"/>
      <c r="DY39" s="29">
        <v>35.991999999999997</v>
      </c>
      <c r="DZ39" s="30">
        <v>6.0979999999999999</v>
      </c>
      <c r="EA39" s="30">
        <v>78.385000000000005</v>
      </c>
      <c r="EB39" s="30">
        <v>34.738</v>
      </c>
      <c r="EC39" s="30">
        <v>247.56899999999999</v>
      </c>
      <c r="ED39" s="30">
        <v>31.864000000000001</v>
      </c>
      <c r="EE39" s="30">
        <v>19.475000000000001</v>
      </c>
      <c r="EF39" s="59">
        <v>0.25199999999979628</v>
      </c>
      <c r="EG39" s="30">
        <v>1943.057</v>
      </c>
      <c r="EH39" s="72">
        <v>2397.4299999999998</v>
      </c>
      <c r="EI39" s="55"/>
      <c r="EJ39" s="44">
        <f t="shared" si="102"/>
        <v>1.5012742812094618E-2</v>
      </c>
      <c r="EK39" s="6">
        <f t="shared" si="103"/>
        <v>2.5435570590173645E-3</v>
      </c>
      <c r="EL39" s="6">
        <f t="shared" si="104"/>
        <v>3.2695428020838989E-2</v>
      </c>
      <c r="EM39" s="6">
        <f t="shared" si="105"/>
        <v>1.4489682701893278E-2</v>
      </c>
      <c r="EN39" s="6">
        <f t="shared" si="106"/>
        <v>0.10326432888551491</v>
      </c>
      <c r="EO39" s="6">
        <f t="shared" si="107"/>
        <v>1.3290899004350494E-2</v>
      </c>
      <c r="EP39" s="6">
        <f t="shared" si="108"/>
        <v>8.1232820144905189E-3</v>
      </c>
      <c r="EQ39" s="6">
        <f t="shared" si="109"/>
        <v>1.0511255803080644E-4</v>
      </c>
      <c r="ER39" s="6">
        <f t="shared" si="110"/>
        <v>0.81047496694376897</v>
      </c>
      <c r="ES39" s="71">
        <f t="shared" si="111"/>
        <v>1</v>
      </c>
      <c r="ET39" s="55"/>
      <c r="EU39" s="32">
        <v>19.175999999999998</v>
      </c>
      <c r="EV39" s="33">
        <v>31.681000000000001</v>
      </c>
      <c r="EW39" s="67">
        <f t="shared" si="112"/>
        <v>50.856999999999999</v>
      </c>
      <c r="EY39" s="32">
        <f t="shared" si="113"/>
        <v>18.221</v>
      </c>
      <c r="EZ39" s="33">
        <f t="shared" si="114"/>
        <v>12.801</v>
      </c>
      <c r="FA39" s="67">
        <f t="shared" si="115"/>
        <v>31.021999999999998</v>
      </c>
      <c r="FC39" s="29">
        <v>1838.117</v>
      </c>
      <c r="FD39" s="30">
        <v>546.90800000000024</v>
      </c>
      <c r="FE39" s="31">
        <f t="shared" si="116"/>
        <v>2385.0250000000001</v>
      </c>
      <c r="FG39" s="44">
        <f t="shared" si="62"/>
        <v>0.77069087326128649</v>
      </c>
      <c r="FH39" s="6">
        <f t="shared" si="63"/>
        <v>0.22930912673871354</v>
      </c>
      <c r="FI39" s="38">
        <f t="shared" si="117"/>
        <v>1</v>
      </c>
      <c r="FJ39" s="55"/>
      <c r="FK39" s="61">
        <f t="shared" si="118"/>
        <v>290.40049999999997</v>
      </c>
      <c r="FL39" s="30">
        <v>276.822</v>
      </c>
      <c r="FM39" s="31">
        <v>303.97899999999998</v>
      </c>
      <c r="FO39" s="61">
        <f t="shared" si="119"/>
        <v>2288.2139999999999</v>
      </c>
      <c r="FP39" s="30">
        <v>2191.4029999999998</v>
      </c>
      <c r="FQ39" s="31">
        <v>2385.0250000000001</v>
      </c>
      <c r="FS39" s="61">
        <f t="shared" si="120"/>
        <v>372.79849999999999</v>
      </c>
      <c r="FT39" s="30">
        <v>340</v>
      </c>
      <c r="FU39" s="31">
        <v>405.59699999999998</v>
      </c>
      <c r="FW39" s="61">
        <f t="shared" si="121"/>
        <v>2661.0124999999998</v>
      </c>
      <c r="FX39" s="55">
        <f t="shared" si="122"/>
        <v>2531.4029999999998</v>
      </c>
      <c r="FY39" s="69">
        <f t="shared" si="123"/>
        <v>2790.6220000000003</v>
      </c>
      <c r="GA39" s="61">
        <f t="shared" si="124"/>
        <v>1929.1309999999999</v>
      </c>
      <c r="GB39" s="30">
        <v>1892.011</v>
      </c>
      <c r="GC39" s="31">
        <v>1966.251</v>
      </c>
      <c r="GD39" s="30"/>
      <c r="GE39" s="61">
        <f t="shared" si="125"/>
        <v>2883.4134999999997</v>
      </c>
      <c r="GF39" s="30">
        <v>2770.4639999999999</v>
      </c>
      <c r="GG39" s="31">
        <v>2996.3629999999998</v>
      </c>
      <c r="GH39" s="30"/>
      <c r="GI39" s="73">
        <f>DW39/C39</f>
        <v>0.47888456772427107</v>
      </c>
      <c r="GJ39" s="63"/>
    </row>
    <row r="40" spans="1:192" x14ac:dyDescent="0.2">
      <c r="A40" s="1"/>
      <c r="B40" s="74" t="s">
        <v>198</v>
      </c>
      <c r="C40" s="29">
        <v>3711.3980000000001</v>
      </c>
      <c r="D40" s="30">
        <v>3644.6585</v>
      </c>
      <c r="E40" s="30">
        <v>2886.3589999999999</v>
      </c>
      <c r="F40" s="30">
        <v>533.71600000000001</v>
      </c>
      <c r="G40" s="30">
        <v>2670.761</v>
      </c>
      <c r="H40" s="30">
        <f t="shared" si="64"/>
        <v>4245.1140000000005</v>
      </c>
      <c r="I40" s="31">
        <f t="shared" si="65"/>
        <v>3420.0749999999998</v>
      </c>
      <c r="J40" s="30"/>
      <c r="K40" s="32">
        <v>33.877000000000002</v>
      </c>
      <c r="L40" s="33">
        <v>6.9370000000000003</v>
      </c>
      <c r="M40" s="33">
        <v>0.26200000000000001</v>
      </c>
      <c r="N40" s="34">
        <f t="shared" si="66"/>
        <v>41.076000000000001</v>
      </c>
      <c r="O40" s="33">
        <v>21.279</v>
      </c>
      <c r="P40" s="34">
        <f t="shared" si="67"/>
        <v>19.797000000000001</v>
      </c>
      <c r="Q40" s="33">
        <v>4.032</v>
      </c>
      <c r="R40" s="34">
        <f t="shared" si="68"/>
        <v>15.765000000000001</v>
      </c>
      <c r="S40" s="33">
        <v>6.1269999999999998</v>
      </c>
      <c r="T40" s="33">
        <v>-0.20199999999999996</v>
      </c>
      <c r="U40" s="33">
        <v>0</v>
      </c>
      <c r="V40" s="34">
        <f t="shared" si="69"/>
        <v>21.689999999999998</v>
      </c>
      <c r="W40" s="33">
        <v>5.2</v>
      </c>
      <c r="X40" s="35">
        <f t="shared" si="70"/>
        <v>16.489999999999998</v>
      </c>
      <c r="Y40" s="33"/>
      <c r="Z40" s="36">
        <f t="shared" si="71"/>
        <v>1.8589944709497475E-2</v>
      </c>
      <c r="AA40" s="37">
        <f t="shared" si="72"/>
        <v>3.8066666602646036E-3</v>
      </c>
      <c r="AB40" s="6">
        <f t="shared" si="73"/>
        <v>0.45273504819046401</v>
      </c>
      <c r="AC40" s="6">
        <f t="shared" si="74"/>
        <v>0.45079761879541552</v>
      </c>
      <c r="AD40" s="6">
        <f t="shared" si="75"/>
        <v>0.51803973122991531</v>
      </c>
      <c r="AE40" s="37">
        <f t="shared" si="76"/>
        <v>1.1676814165168012E-2</v>
      </c>
      <c r="AF40" s="37">
        <f t="shared" si="77"/>
        <v>9.0488587613901262E-3</v>
      </c>
      <c r="AG40" s="37">
        <f>X40/DU40*2</f>
        <v>1.6278216335915651E-2</v>
      </c>
      <c r="AH40" s="37">
        <f>(P40+S40+T40)/DU40*2</f>
        <v>2.5391648307605971E-2</v>
      </c>
      <c r="AI40" s="37">
        <f>R40/DU40*2</f>
        <v>1.556252762496727E-2</v>
      </c>
      <c r="AJ40" s="38">
        <f>X40/FK40*2</f>
        <v>7.3658326316659334E-2</v>
      </c>
      <c r="AK40" s="33"/>
      <c r="AL40" s="44">
        <f t="shared" si="78"/>
        <v>-2.4891234504421933E-2</v>
      </c>
      <c r="AM40" s="6">
        <f t="shared" si="79"/>
        <v>-7.2460739184880378E-3</v>
      </c>
      <c r="AN40" s="38">
        <f t="shared" si="80"/>
        <v>9.3229150037535791E-2</v>
      </c>
      <c r="AO40" s="33"/>
      <c r="AP40" s="44">
        <f t="shared" si="81"/>
        <v>0.92530450993795299</v>
      </c>
      <c r="AQ40" s="6">
        <f t="shared" si="82"/>
        <v>0.83175158704058039</v>
      </c>
      <c r="AR40" s="6">
        <f t="shared" si="83"/>
        <v>-6.5686299340571935E-2</v>
      </c>
      <c r="AS40" s="6">
        <f t="shared" si="84"/>
        <v>0.2112505853589402</v>
      </c>
      <c r="AT40" s="65">
        <v>2.343</v>
      </c>
      <c r="AU40" s="66">
        <v>1.385</v>
      </c>
      <c r="AV40" s="33"/>
      <c r="AW40" s="44">
        <f>FM40/C40</f>
        <v>0.12896541949960635</v>
      </c>
      <c r="AX40" s="6">
        <v>0.11449999999999999</v>
      </c>
      <c r="AY40" s="6">
        <f t="shared" si="85"/>
        <v>0.21820000000000001</v>
      </c>
      <c r="AZ40" s="6">
        <f t="shared" si="86"/>
        <v>0.21820000000000001</v>
      </c>
      <c r="BA40" s="38">
        <f t="shared" si="87"/>
        <v>0.23329999999999998</v>
      </c>
      <c r="BB40" s="6"/>
      <c r="BC40" s="44">
        <v>0.20800000000000002</v>
      </c>
      <c r="BD40" s="6">
        <v>0.21</v>
      </c>
      <c r="BE40" s="38">
        <v>0.22600000000000001</v>
      </c>
      <c r="BF40" s="6"/>
      <c r="BG40" s="44"/>
      <c r="BH40" s="38"/>
      <c r="BI40" s="6"/>
      <c r="BJ40" s="44"/>
      <c r="BK40" s="38"/>
      <c r="BL40" s="6"/>
      <c r="BM40" s="44"/>
      <c r="BN40" s="38"/>
      <c r="BO40" s="6"/>
      <c r="BP40" s="44"/>
      <c r="BQ40" s="38"/>
      <c r="BR40" s="33"/>
      <c r="BS40" s="36">
        <f>Q40/FO40*2</f>
        <v>2.7586221052042824E-3</v>
      </c>
      <c r="BT40" s="6">
        <f t="shared" si="88"/>
        <v>0.15675297410776767</v>
      </c>
      <c r="BU40" s="37">
        <f>EW40/E40</f>
        <v>1.9655212674514849E-2</v>
      </c>
      <c r="BV40" s="6">
        <f t="shared" si="89"/>
        <v>0.11042768049705302</v>
      </c>
      <c r="BW40" s="6">
        <f t="shared" si="90"/>
        <v>0.69033547109004811</v>
      </c>
      <c r="BX40" s="38">
        <f t="shared" si="91"/>
        <v>0.73865982471144642</v>
      </c>
      <c r="BY40" s="33"/>
      <c r="BZ40" s="32">
        <v>4.149</v>
      </c>
      <c r="CA40" s="67">
        <v>158.58600000000001</v>
      </c>
      <c r="CB40" s="34">
        <f t="shared" si="92"/>
        <v>162.73500000000001</v>
      </c>
      <c r="CC40" s="30">
        <v>2886.3589999999999</v>
      </c>
      <c r="CD40" s="33">
        <v>27.09</v>
      </c>
      <c r="CE40" s="33">
        <v>8.016</v>
      </c>
      <c r="CF40" s="34">
        <f t="shared" si="93"/>
        <v>2851.2529999999997</v>
      </c>
      <c r="CG40" s="33">
        <v>488.17399999999998</v>
      </c>
      <c r="CH40" s="33">
        <v>184.30099999999999</v>
      </c>
      <c r="CI40" s="34">
        <f t="shared" si="94"/>
        <v>672.47499999999991</v>
      </c>
      <c r="CJ40" s="33">
        <v>0</v>
      </c>
      <c r="CK40" s="33">
        <v>0</v>
      </c>
      <c r="CL40" s="33">
        <v>20.347000000000001</v>
      </c>
      <c r="CM40" s="33">
        <v>4.5880000000003989</v>
      </c>
      <c r="CN40" s="34">
        <f t="shared" si="95"/>
        <v>3711.3980000000001</v>
      </c>
      <c r="CO40" s="33">
        <v>3.7999999999999999E-2</v>
      </c>
      <c r="CP40" s="30">
        <v>2670.761</v>
      </c>
      <c r="CQ40" s="34">
        <f t="shared" si="96"/>
        <v>2670.799</v>
      </c>
      <c r="CR40" s="33">
        <v>510.20499999999998</v>
      </c>
      <c r="CS40" s="33">
        <v>21.748000000000218</v>
      </c>
      <c r="CT40" s="34">
        <f t="shared" si="97"/>
        <v>531.9530000000002</v>
      </c>
      <c r="CU40" s="33">
        <v>30.004000000000001</v>
      </c>
      <c r="CV40" s="33">
        <v>478.642</v>
      </c>
      <c r="CW40" s="67">
        <f t="shared" si="98"/>
        <v>3711.3980000000001</v>
      </c>
      <c r="CX40" s="33"/>
      <c r="CY40" s="68">
        <v>784.03499999999997</v>
      </c>
      <c r="CZ40" s="33"/>
      <c r="DA40" s="29">
        <v>40</v>
      </c>
      <c r="DB40" s="30">
        <v>225</v>
      </c>
      <c r="DC40" s="30">
        <v>240</v>
      </c>
      <c r="DD40" s="30">
        <v>125</v>
      </c>
      <c r="DE40" s="30">
        <v>0</v>
      </c>
      <c r="DF40" s="31">
        <v>0</v>
      </c>
      <c r="DG40" s="31">
        <f t="shared" si="99"/>
        <v>630</v>
      </c>
      <c r="DH40" s="38">
        <f t="shared" si="100"/>
        <v>0.1697473566564405</v>
      </c>
      <c r="DI40" s="33"/>
      <c r="DJ40" s="61" t="str">
        <f>VLOOKUP($B40,'[1]Tlf + Fylke'!$A$3:$O$97,11,FALSE)</f>
        <v xml:space="preserve">Revisorkonsult </v>
      </c>
      <c r="DK40" s="55">
        <v>24</v>
      </c>
      <c r="DL40" s="69">
        <v>2</v>
      </c>
      <c r="DM40" s="70" t="s">
        <v>160</v>
      </c>
      <c r="DN40" s="55"/>
      <c r="DO40" s="71" t="s">
        <v>232</v>
      </c>
      <c r="DP40" s="55"/>
      <c r="DQ40" s="29">
        <v>434.6581094</v>
      </c>
      <c r="DR40" s="30">
        <v>434.6581094</v>
      </c>
      <c r="DS40" s="31">
        <v>464.73756609999998</v>
      </c>
      <c r="DT40" s="30"/>
      <c r="DU40" s="61">
        <f t="shared" si="101"/>
        <v>2026.0205000000001</v>
      </c>
      <c r="DV40" s="30">
        <v>2060.0239999999999</v>
      </c>
      <c r="DW40" s="31">
        <v>1992.0170000000001</v>
      </c>
      <c r="DX40" s="30"/>
      <c r="DY40" s="29">
        <v>189.87299999999999</v>
      </c>
      <c r="DZ40" s="30">
        <v>88.23</v>
      </c>
      <c r="EA40" s="30">
        <v>137.07</v>
      </c>
      <c r="EB40" s="30">
        <v>155.61799999999999</v>
      </c>
      <c r="EC40" s="30">
        <v>245.27699999999999</v>
      </c>
      <c r="ED40" s="30">
        <v>84.114999999999995</v>
      </c>
      <c r="EE40" s="30">
        <v>0</v>
      </c>
      <c r="EF40" s="59">
        <v>-2.2737367544323206E-13</v>
      </c>
      <c r="EG40" s="30">
        <v>2028.5239999999999</v>
      </c>
      <c r="EH40" s="72">
        <v>2928.7069999999994</v>
      </c>
      <c r="EI40" s="55"/>
      <c r="EJ40" s="44">
        <f t="shared" si="102"/>
        <v>6.4831681694344986E-2</v>
      </c>
      <c r="EK40" s="6">
        <f t="shared" si="103"/>
        <v>3.0125922463394263E-2</v>
      </c>
      <c r="EL40" s="6">
        <f t="shared" si="104"/>
        <v>4.680222364340305E-2</v>
      </c>
      <c r="EM40" s="6">
        <f t="shared" si="105"/>
        <v>5.3135393878595581E-2</v>
      </c>
      <c r="EN40" s="6">
        <f t="shared" si="106"/>
        <v>8.374924497397658E-2</v>
      </c>
      <c r="EO40" s="6">
        <f t="shared" si="107"/>
        <v>2.8720865556028655E-2</v>
      </c>
      <c r="EP40" s="6">
        <f t="shared" si="108"/>
        <v>0</v>
      </c>
      <c r="EQ40" s="6">
        <f t="shared" si="109"/>
        <v>-7.763619762688179E-17</v>
      </c>
      <c r="ER40" s="6">
        <f t="shared" si="110"/>
        <v>0.69263466779025706</v>
      </c>
      <c r="ES40" s="71">
        <f t="shared" si="111"/>
        <v>1</v>
      </c>
      <c r="ET40" s="55"/>
      <c r="EU40" s="32">
        <v>12.204000000000001</v>
      </c>
      <c r="EV40" s="33">
        <v>44.527999999999999</v>
      </c>
      <c r="EW40" s="67">
        <f t="shared" si="112"/>
        <v>56.731999999999999</v>
      </c>
      <c r="EY40" s="32">
        <f t="shared" si="113"/>
        <v>27.09</v>
      </c>
      <c r="EZ40" s="33">
        <f t="shared" si="114"/>
        <v>8.016</v>
      </c>
      <c r="FA40" s="67">
        <f t="shared" si="115"/>
        <v>35.106000000000002</v>
      </c>
      <c r="FC40" s="29">
        <v>1992.556</v>
      </c>
      <c r="FD40" s="30">
        <v>893.80299999999977</v>
      </c>
      <c r="FE40" s="31">
        <f t="shared" si="116"/>
        <v>2886.3589999999999</v>
      </c>
      <c r="FG40" s="44">
        <f t="shared" si="62"/>
        <v>0.69033547109004811</v>
      </c>
      <c r="FH40" s="6">
        <f t="shared" si="63"/>
        <v>0.30966452890995189</v>
      </c>
      <c r="FI40" s="38">
        <f t="shared" si="117"/>
        <v>1</v>
      </c>
      <c r="FJ40" s="55"/>
      <c r="FK40" s="61">
        <f t="shared" si="118"/>
        <v>447.74299999999999</v>
      </c>
      <c r="FL40" s="30">
        <v>416.84399999999999</v>
      </c>
      <c r="FM40" s="31">
        <v>478.642</v>
      </c>
      <c r="FO40" s="61">
        <f t="shared" si="119"/>
        <v>2923.1985</v>
      </c>
      <c r="FP40" s="30">
        <v>2960.038</v>
      </c>
      <c r="FQ40" s="31">
        <v>2886.3589999999999</v>
      </c>
      <c r="FS40" s="61">
        <f t="shared" si="120"/>
        <v>509.358</v>
      </c>
      <c r="FT40" s="30">
        <v>485</v>
      </c>
      <c r="FU40" s="31">
        <v>533.71600000000001</v>
      </c>
      <c r="FW40" s="61">
        <f t="shared" si="121"/>
        <v>3432.5564999999997</v>
      </c>
      <c r="FX40" s="55">
        <f t="shared" si="122"/>
        <v>3445.038</v>
      </c>
      <c r="FY40" s="69">
        <f t="shared" si="123"/>
        <v>3420.0749999999998</v>
      </c>
      <c r="GA40" s="61">
        <f t="shared" si="124"/>
        <v>2556.8815</v>
      </c>
      <c r="GB40" s="30">
        <v>2443.002</v>
      </c>
      <c r="GC40" s="31">
        <v>2670.761</v>
      </c>
      <c r="GD40" s="30"/>
      <c r="GE40" s="61">
        <f t="shared" si="125"/>
        <v>3644.6585</v>
      </c>
      <c r="GF40" s="30">
        <v>3577.9189999999999</v>
      </c>
      <c r="GG40" s="31">
        <v>3711.3980000000001</v>
      </c>
      <c r="GH40" s="30"/>
      <c r="GI40" s="73">
        <f>DW40/C40</f>
        <v>0.53672955581697246</v>
      </c>
      <c r="GJ40" s="63"/>
    </row>
    <row r="41" spans="1:192" x14ac:dyDescent="0.2">
      <c r="A41" s="1"/>
      <c r="B41" s="74" t="s">
        <v>199</v>
      </c>
      <c r="C41" s="29">
        <v>10973.93</v>
      </c>
      <c r="D41" s="30">
        <v>10669.172999999999</v>
      </c>
      <c r="E41" s="30">
        <v>8982.851999999999</v>
      </c>
      <c r="F41" s="30">
        <v>2702.181</v>
      </c>
      <c r="G41" s="30">
        <v>6863.9880000000003</v>
      </c>
      <c r="H41" s="30">
        <f t="shared" si="64"/>
        <v>13676.111000000001</v>
      </c>
      <c r="I41" s="31">
        <f t="shared" si="65"/>
        <v>11685.032999999999</v>
      </c>
      <c r="J41" s="30"/>
      <c r="K41" s="32">
        <v>90.48599999999999</v>
      </c>
      <c r="L41" s="33">
        <v>22.606999999999999</v>
      </c>
      <c r="M41" s="33">
        <v>0.26</v>
      </c>
      <c r="N41" s="34">
        <f t="shared" si="66"/>
        <v>113.35299999999999</v>
      </c>
      <c r="O41" s="33">
        <v>59.677999999999997</v>
      </c>
      <c r="P41" s="34">
        <f t="shared" si="67"/>
        <v>53.674999999999997</v>
      </c>
      <c r="Q41" s="33">
        <v>11.887</v>
      </c>
      <c r="R41" s="34">
        <f t="shared" si="68"/>
        <v>41.787999999999997</v>
      </c>
      <c r="S41" s="33">
        <v>20.036999999999999</v>
      </c>
      <c r="T41" s="33">
        <v>-1.6660000000000004</v>
      </c>
      <c r="U41" s="33">
        <v>0</v>
      </c>
      <c r="V41" s="34">
        <f t="shared" si="69"/>
        <v>60.158999999999992</v>
      </c>
      <c r="W41" s="33">
        <v>10.14</v>
      </c>
      <c r="X41" s="35">
        <f t="shared" si="70"/>
        <v>50.018999999999991</v>
      </c>
      <c r="Y41" s="33"/>
      <c r="Z41" s="36">
        <f t="shared" si="71"/>
        <v>1.6962139427301442E-2</v>
      </c>
      <c r="AA41" s="37">
        <f t="shared" si="72"/>
        <v>4.2378167454965822E-3</v>
      </c>
      <c r="AB41" s="6">
        <f t="shared" si="73"/>
        <v>0.45305335398256963</v>
      </c>
      <c r="AC41" s="6">
        <f t="shared" si="74"/>
        <v>0.4473948571856961</v>
      </c>
      <c r="AD41" s="6">
        <f t="shared" si="75"/>
        <v>0.52647922860444807</v>
      </c>
      <c r="AE41" s="37">
        <f t="shared" si="76"/>
        <v>1.1186996405438361E-2</v>
      </c>
      <c r="AF41" s="37">
        <f t="shared" si="77"/>
        <v>9.3763593485643171E-3</v>
      </c>
      <c r="AG41" s="37">
        <f>X41/DU41*2</f>
        <v>1.8225325382943983E-2</v>
      </c>
      <c r="AH41" s="37">
        <f>(P41+S41+T41)/DU41*2</f>
        <v>2.6251260371850344E-2</v>
      </c>
      <c r="AI41" s="37">
        <f>R41/DU41*2</f>
        <v>1.5226211981496296E-2</v>
      </c>
      <c r="AJ41" s="38">
        <f>X41/FK41*2</f>
        <v>8.2187526700799859E-2</v>
      </c>
      <c r="AK41" s="33"/>
      <c r="AL41" s="44">
        <f t="shared" si="78"/>
        <v>4.1524261027926876E-2</v>
      </c>
      <c r="AM41" s="6">
        <f t="shared" si="79"/>
        <v>4.679111725218859E-2</v>
      </c>
      <c r="AN41" s="38">
        <f t="shared" si="80"/>
        <v>3.0228957679339214E-2</v>
      </c>
      <c r="AO41" s="33"/>
      <c r="AP41" s="44">
        <f t="shared" si="81"/>
        <v>0.7641212390007095</v>
      </c>
      <c r="AQ41" s="6">
        <f t="shared" si="82"/>
        <v>0.71436705604804263</v>
      </c>
      <c r="AR41" s="6">
        <f t="shared" si="83"/>
        <v>9.4386696470635384E-2</v>
      </c>
      <c r="AS41" s="6">
        <f t="shared" si="84"/>
        <v>0.15570611440021942</v>
      </c>
      <c r="AT41" s="65">
        <v>2.14</v>
      </c>
      <c r="AU41" s="66">
        <v>1.36</v>
      </c>
      <c r="AV41" s="33"/>
      <c r="AW41" s="44">
        <f>FM41/C41</f>
        <v>0.11840653257310735</v>
      </c>
      <c r="AX41" s="6">
        <v>0.1042</v>
      </c>
      <c r="AY41" s="6">
        <f t="shared" si="85"/>
        <v>0.20594308886745136</v>
      </c>
      <c r="AZ41" s="6">
        <f t="shared" si="86"/>
        <v>0.21467088071387777</v>
      </c>
      <c r="BA41" s="38">
        <f t="shared" si="87"/>
        <v>0.22744421718007454</v>
      </c>
      <c r="BB41" s="6"/>
      <c r="BC41" s="44">
        <v>0.19170000000000001</v>
      </c>
      <c r="BD41" s="6">
        <v>0.2024</v>
      </c>
      <c r="BE41" s="38">
        <v>0.217</v>
      </c>
      <c r="BF41" s="6"/>
      <c r="BG41" s="44"/>
      <c r="BH41" s="38"/>
      <c r="BI41" s="6"/>
      <c r="BJ41" s="44"/>
      <c r="BK41" s="38"/>
      <c r="BL41" s="6"/>
      <c r="BM41" s="44"/>
      <c r="BN41" s="38"/>
      <c r="BO41" s="6"/>
      <c r="BP41" s="44"/>
      <c r="BQ41" s="38"/>
      <c r="BR41" s="33"/>
      <c r="BS41" s="36">
        <f>Q41/FO41*2</f>
        <v>2.700429570941906E-3</v>
      </c>
      <c r="BT41" s="6">
        <f t="shared" si="88"/>
        <v>0.16499181078755243</v>
      </c>
      <c r="BU41" s="37">
        <f>EW41/E41</f>
        <v>1.5194394831396535E-2</v>
      </c>
      <c r="BV41" s="6">
        <f t="shared" si="89"/>
        <v>0.10252702537241343</v>
      </c>
      <c r="BW41" s="6">
        <f t="shared" si="90"/>
        <v>0.77480748875746819</v>
      </c>
      <c r="BX41" s="38">
        <f t="shared" si="91"/>
        <v>0.82688358689273711</v>
      </c>
      <c r="BY41" s="33"/>
      <c r="BZ41" s="32">
        <v>9.6199999999999992</v>
      </c>
      <c r="CA41" s="67">
        <v>393.767</v>
      </c>
      <c r="CB41" s="34">
        <f t="shared" si="92"/>
        <v>403.387</v>
      </c>
      <c r="CC41" s="30">
        <v>8982.851999999999</v>
      </c>
      <c r="CD41" s="33">
        <v>16.058</v>
      </c>
      <c r="CE41" s="33">
        <v>15.806000000000001</v>
      </c>
      <c r="CF41" s="34">
        <f t="shared" si="93"/>
        <v>8950.9879999999976</v>
      </c>
      <c r="CG41" s="33">
        <v>1076.8530000000001</v>
      </c>
      <c r="CH41" s="33">
        <v>445.23399999999998</v>
      </c>
      <c r="CI41" s="34">
        <f t="shared" si="94"/>
        <v>1522.087</v>
      </c>
      <c r="CJ41" s="33">
        <v>8.9169999999999998</v>
      </c>
      <c r="CK41" s="33">
        <v>0</v>
      </c>
      <c r="CL41" s="33">
        <v>80.286000000000001</v>
      </c>
      <c r="CM41" s="33">
        <v>8.265000000002118</v>
      </c>
      <c r="CN41" s="34">
        <f t="shared" si="95"/>
        <v>10973.929999999998</v>
      </c>
      <c r="CO41" s="33">
        <v>160.91200000000001</v>
      </c>
      <c r="CP41" s="30">
        <v>6863.9880000000003</v>
      </c>
      <c r="CQ41" s="34">
        <f t="shared" si="96"/>
        <v>7024.9000000000005</v>
      </c>
      <c r="CR41" s="33">
        <v>2463.654</v>
      </c>
      <c r="CS41" s="33">
        <v>66.055999999999813</v>
      </c>
      <c r="CT41" s="34">
        <f t="shared" si="97"/>
        <v>2529.71</v>
      </c>
      <c r="CU41" s="33">
        <v>119.935</v>
      </c>
      <c r="CV41" s="33">
        <v>1299.385</v>
      </c>
      <c r="CW41" s="67">
        <f t="shared" si="98"/>
        <v>10973.93</v>
      </c>
      <c r="CX41" s="33"/>
      <c r="CY41" s="68">
        <v>1708.7080000000001</v>
      </c>
      <c r="CZ41" s="33"/>
      <c r="DA41" s="29">
        <v>535</v>
      </c>
      <c r="DB41" s="30">
        <v>540</v>
      </c>
      <c r="DC41" s="30">
        <v>550</v>
      </c>
      <c r="DD41" s="30">
        <v>520</v>
      </c>
      <c r="DE41" s="30">
        <v>375</v>
      </c>
      <c r="DF41" s="31">
        <v>0</v>
      </c>
      <c r="DG41" s="31">
        <f t="shared" si="99"/>
        <v>2520</v>
      </c>
      <c r="DH41" s="38">
        <f t="shared" si="100"/>
        <v>0.22963514438309701</v>
      </c>
      <c r="DI41" s="33"/>
      <c r="DJ41" s="61" t="str">
        <f>VLOOKUP($B41,'[1]Tlf + Fylke'!$A$3:$O$97,11,FALSE)</f>
        <v xml:space="preserve">Deloitte </v>
      </c>
      <c r="DK41" s="55">
        <v>60.4</v>
      </c>
      <c r="DL41" s="69">
        <v>7</v>
      </c>
      <c r="DM41" s="70" t="s">
        <v>160</v>
      </c>
      <c r="DN41" s="55"/>
      <c r="DO41" s="71" t="s">
        <v>232</v>
      </c>
      <c r="DP41" s="55"/>
      <c r="DQ41" s="29">
        <v>1111.383</v>
      </c>
      <c r="DR41" s="30">
        <v>1158.4829999999999</v>
      </c>
      <c r="DS41" s="31">
        <v>1227.415</v>
      </c>
      <c r="DT41" s="30"/>
      <c r="DU41" s="61">
        <f t="shared" si="101"/>
        <v>5488.9555</v>
      </c>
      <c r="DV41" s="30">
        <v>5581.357</v>
      </c>
      <c r="DW41" s="31">
        <v>5396.5540000000001</v>
      </c>
      <c r="DX41" s="30"/>
      <c r="DY41" s="29">
        <v>737.92499999999995</v>
      </c>
      <c r="DZ41" s="30">
        <v>135.47200000000001</v>
      </c>
      <c r="EA41" s="30">
        <v>362.02</v>
      </c>
      <c r="EB41" s="30">
        <v>73.072000000000003</v>
      </c>
      <c r="EC41" s="30">
        <v>493.60199999999998</v>
      </c>
      <c r="ED41" s="30">
        <v>256.61099999999999</v>
      </c>
      <c r="EE41" s="30">
        <v>73.822999999999993</v>
      </c>
      <c r="EF41" s="59">
        <v>-9.9999999929423211E-4</v>
      </c>
      <c r="EG41" s="30">
        <v>6803.4139999999998</v>
      </c>
      <c r="EH41" s="72">
        <v>8935.9380000000001</v>
      </c>
      <c r="EI41" s="55"/>
      <c r="EJ41" s="44">
        <f t="shared" si="102"/>
        <v>8.2579467315014934E-2</v>
      </c>
      <c r="EK41" s="6">
        <f t="shared" si="103"/>
        <v>1.5160355857437687E-2</v>
      </c>
      <c r="EL41" s="6">
        <f t="shared" si="104"/>
        <v>4.0512814659188545E-2</v>
      </c>
      <c r="EM41" s="6">
        <f t="shared" si="105"/>
        <v>8.1773172553345833E-3</v>
      </c>
      <c r="EN41" s="6">
        <f t="shared" si="106"/>
        <v>5.523784968069384E-2</v>
      </c>
      <c r="EO41" s="6">
        <f t="shared" si="107"/>
        <v>2.8716739082119861E-2</v>
      </c>
      <c r="EP41" s="6">
        <f t="shared" si="108"/>
        <v>8.261359915433612E-3</v>
      </c>
      <c r="EQ41" s="6">
        <f t="shared" si="109"/>
        <v>-1.1190766982651761E-7</v>
      </c>
      <c r="ER41" s="6">
        <f t="shared" si="110"/>
        <v>0.76135420814244681</v>
      </c>
      <c r="ES41" s="71">
        <f t="shared" si="111"/>
        <v>1</v>
      </c>
      <c r="ET41" s="55"/>
      <c r="EU41" s="32">
        <v>21.166</v>
      </c>
      <c r="EV41" s="33">
        <v>115.32299999999999</v>
      </c>
      <c r="EW41" s="67">
        <f t="shared" si="112"/>
        <v>136.489</v>
      </c>
      <c r="EY41" s="32">
        <f t="shared" si="113"/>
        <v>16.058</v>
      </c>
      <c r="EZ41" s="33">
        <f t="shared" si="114"/>
        <v>15.806000000000001</v>
      </c>
      <c r="FA41" s="67">
        <f t="shared" si="115"/>
        <v>31.864000000000001</v>
      </c>
      <c r="FC41" s="29">
        <v>6959.9809999999998</v>
      </c>
      <c r="FD41" s="30">
        <v>2022.8709999999992</v>
      </c>
      <c r="FE41" s="31">
        <f t="shared" si="116"/>
        <v>8982.851999999999</v>
      </c>
      <c r="FG41" s="44">
        <f t="shared" si="62"/>
        <v>0.77480748875746819</v>
      </c>
      <c r="FH41" s="6">
        <f t="shared" si="63"/>
        <v>0.22519251124253181</v>
      </c>
      <c r="FI41" s="38">
        <f t="shared" si="117"/>
        <v>1</v>
      </c>
      <c r="FJ41" s="55"/>
      <c r="FK41" s="61">
        <f t="shared" si="118"/>
        <v>1217.192</v>
      </c>
      <c r="FL41" s="30">
        <v>1134.999</v>
      </c>
      <c r="FM41" s="31">
        <v>1299.385</v>
      </c>
      <c r="FO41" s="61">
        <f t="shared" si="119"/>
        <v>8803.7844999999998</v>
      </c>
      <c r="FP41" s="30">
        <v>8624.7170000000006</v>
      </c>
      <c r="FQ41" s="31">
        <v>8982.851999999999</v>
      </c>
      <c r="FS41" s="61">
        <f t="shared" si="120"/>
        <v>2620.0905000000002</v>
      </c>
      <c r="FT41" s="30">
        <v>2538</v>
      </c>
      <c r="FU41" s="31">
        <v>2702.181</v>
      </c>
      <c r="FW41" s="61">
        <f t="shared" si="121"/>
        <v>11423.875</v>
      </c>
      <c r="FX41" s="55">
        <f t="shared" si="122"/>
        <v>11162.717000000001</v>
      </c>
      <c r="FY41" s="69">
        <f t="shared" si="123"/>
        <v>11685.032999999999</v>
      </c>
      <c r="GA41" s="61">
        <f t="shared" si="124"/>
        <v>6763.2865000000002</v>
      </c>
      <c r="GB41" s="30">
        <v>6662.585</v>
      </c>
      <c r="GC41" s="31">
        <v>6863.9880000000003</v>
      </c>
      <c r="GD41" s="30"/>
      <c r="GE41" s="61">
        <f t="shared" si="125"/>
        <v>10669.172999999999</v>
      </c>
      <c r="GF41" s="30">
        <v>10364.415999999999</v>
      </c>
      <c r="GG41" s="31">
        <v>10973.93</v>
      </c>
      <c r="GH41" s="30"/>
      <c r="GI41" s="73">
        <f>DW41/C41</f>
        <v>0.49176129244491262</v>
      </c>
      <c r="GJ41" s="63"/>
    </row>
    <row r="42" spans="1:192" ht="13.5" customHeight="1" x14ac:dyDescent="0.2">
      <c r="A42" s="1"/>
      <c r="B42" s="74" t="s">
        <v>200</v>
      </c>
      <c r="C42" s="29">
        <v>2197.002</v>
      </c>
      <c r="D42" s="30">
        <v>2124.723</v>
      </c>
      <c r="E42" s="30">
        <v>1766.6089999999999</v>
      </c>
      <c r="F42" s="30">
        <v>366.01600000000002</v>
      </c>
      <c r="G42" s="30">
        <v>1637.278</v>
      </c>
      <c r="H42" s="30">
        <f t="shared" si="64"/>
        <v>2563.018</v>
      </c>
      <c r="I42" s="31">
        <f t="shared" si="65"/>
        <v>2132.625</v>
      </c>
      <c r="J42" s="30"/>
      <c r="K42" s="32">
        <v>17.914000000000001</v>
      </c>
      <c r="L42" s="33">
        <v>4.4210000000000003</v>
      </c>
      <c r="M42" s="33">
        <v>0</v>
      </c>
      <c r="N42" s="34">
        <f t="shared" si="66"/>
        <v>22.335000000000001</v>
      </c>
      <c r="O42" s="33">
        <v>12.176</v>
      </c>
      <c r="P42" s="34">
        <f t="shared" si="67"/>
        <v>10.159000000000001</v>
      </c>
      <c r="Q42" s="33">
        <v>6.6390000000000011</v>
      </c>
      <c r="R42" s="34">
        <f t="shared" si="68"/>
        <v>3.5199999999999996</v>
      </c>
      <c r="S42" s="33">
        <v>4.5140000000000002</v>
      </c>
      <c r="T42" s="33">
        <v>-1.024</v>
      </c>
      <c r="U42" s="33">
        <v>0</v>
      </c>
      <c r="V42" s="34">
        <f t="shared" si="69"/>
        <v>7.0099999999999989</v>
      </c>
      <c r="W42" s="33">
        <v>1.675</v>
      </c>
      <c r="X42" s="35">
        <f t="shared" si="70"/>
        <v>5.3349999999999991</v>
      </c>
      <c r="Y42" s="33"/>
      <c r="Z42" s="36">
        <f t="shared" si="71"/>
        <v>1.6862433361901765E-2</v>
      </c>
      <c r="AA42" s="37">
        <f t="shared" si="72"/>
        <v>4.1614836381024733E-3</v>
      </c>
      <c r="AB42" s="6">
        <f t="shared" si="73"/>
        <v>0.4714811229428848</v>
      </c>
      <c r="AC42" s="6">
        <f t="shared" si="74"/>
        <v>0.45349919922529702</v>
      </c>
      <c r="AD42" s="6">
        <f t="shared" si="75"/>
        <v>0.5451533467651668</v>
      </c>
      <c r="AE42" s="37">
        <f t="shared" si="76"/>
        <v>1.1461258714665395E-2</v>
      </c>
      <c r="AF42" s="37">
        <f t="shared" si="77"/>
        <v>5.0218310810397392E-3</v>
      </c>
      <c r="AG42" s="37">
        <f>X42/DU42*2</f>
        <v>1.053307528779629E-2</v>
      </c>
      <c r="AH42" s="37">
        <f>(P42+S42+T42)/DU42*2</f>
        <v>2.6947693458881275E-2</v>
      </c>
      <c r="AI42" s="37">
        <f>R42/DU42*2</f>
        <v>6.9496579218449751E-3</v>
      </c>
      <c r="AJ42" s="38">
        <f>X42/FK42*2</f>
        <v>4.3352747942572836E-2</v>
      </c>
      <c r="AK42" s="33"/>
      <c r="AL42" s="44">
        <f t="shared" si="78"/>
        <v>3.5960536824907879E-2</v>
      </c>
      <c r="AM42" s="6">
        <f t="shared" si="79"/>
        <v>4.1683965992049932E-2</v>
      </c>
      <c r="AN42" s="38">
        <f t="shared" si="80"/>
        <v>0.13284406285006173</v>
      </c>
      <c r="AO42" s="33"/>
      <c r="AP42" s="44">
        <f t="shared" si="81"/>
        <v>0.92679138394517413</v>
      </c>
      <c r="AQ42" s="6">
        <f t="shared" si="82"/>
        <v>0.84944144570412283</v>
      </c>
      <c r="AR42" s="6">
        <f t="shared" si="83"/>
        <v>-4.9171552870684691E-2</v>
      </c>
      <c r="AS42" s="6">
        <f t="shared" si="84"/>
        <v>0.18125973485686403</v>
      </c>
      <c r="AT42" s="65">
        <v>6.18</v>
      </c>
      <c r="AU42" s="66">
        <v>1.44</v>
      </c>
      <c r="AV42" s="33"/>
      <c r="AW42" s="44">
        <f>FM42/C42</f>
        <v>0.11890112070903895</v>
      </c>
      <c r="AX42" s="6">
        <v>0.10009999999999999</v>
      </c>
      <c r="AY42" s="6">
        <f t="shared" si="85"/>
        <v>0.2223</v>
      </c>
      <c r="AZ42" s="6">
        <f t="shared" si="86"/>
        <v>0.2223</v>
      </c>
      <c r="BA42" s="38">
        <f t="shared" si="87"/>
        <v>0.25219999999999998</v>
      </c>
      <c r="BB42" s="6"/>
      <c r="BC42" s="44">
        <v>0.22010000000000002</v>
      </c>
      <c r="BD42" s="6">
        <v>0.22260000000000002</v>
      </c>
      <c r="BE42" s="38">
        <v>0.25109999999999999</v>
      </c>
      <c r="BF42" s="6"/>
      <c r="BG42" s="44"/>
      <c r="BH42" s="38"/>
      <c r="BI42" s="6"/>
      <c r="BJ42" s="44"/>
      <c r="BK42" s="38"/>
      <c r="BL42" s="6"/>
      <c r="BM42" s="44"/>
      <c r="BN42" s="38"/>
      <c r="BO42" s="6"/>
      <c r="BP42" s="44"/>
      <c r="BQ42" s="38"/>
      <c r="BR42" s="33"/>
      <c r="BS42" s="36">
        <f>Q42/FO42*2</f>
        <v>7.6488488275135063E-3</v>
      </c>
      <c r="BT42" s="6">
        <f t="shared" si="88"/>
        <v>0.48640926075170349</v>
      </c>
      <c r="BU42" s="37">
        <f>EW42/E42</f>
        <v>1.8060023468690584E-2</v>
      </c>
      <c r="BV42" s="6">
        <f t="shared" si="89"/>
        <v>0.11602704206503044</v>
      </c>
      <c r="BW42" s="6">
        <f t="shared" si="90"/>
        <v>0.80961152128173242</v>
      </c>
      <c r="BX42" s="38">
        <f t="shared" si="91"/>
        <v>0.84228732196237033</v>
      </c>
      <c r="BY42" s="33"/>
      <c r="BZ42" s="32">
        <v>2.9289999999999998</v>
      </c>
      <c r="CA42" s="67">
        <v>209.38300000000001</v>
      </c>
      <c r="CB42" s="34">
        <f t="shared" si="92"/>
        <v>212.31200000000001</v>
      </c>
      <c r="CC42" s="30">
        <v>1766.6089999999999</v>
      </c>
      <c r="CD42" s="33">
        <v>10.615</v>
      </c>
      <c r="CE42" s="33">
        <v>3.1379999999999999</v>
      </c>
      <c r="CF42" s="34">
        <f t="shared" si="93"/>
        <v>1752.856</v>
      </c>
      <c r="CG42" s="33">
        <v>170.86</v>
      </c>
      <c r="CH42" s="33">
        <v>56.375</v>
      </c>
      <c r="CI42" s="34">
        <f t="shared" si="94"/>
        <v>227.23500000000001</v>
      </c>
      <c r="CJ42" s="33">
        <v>0</v>
      </c>
      <c r="CK42" s="33">
        <v>0</v>
      </c>
      <c r="CL42" s="33">
        <v>3.1640000000000001</v>
      </c>
      <c r="CM42" s="33">
        <v>1.4350000000000462</v>
      </c>
      <c r="CN42" s="34">
        <f t="shared" si="95"/>
        <v>2197.0020000000004</v>
      </c>
      <c r="CO42" s="33">
        <v>110.084</v>
      </c>
      <c r="CP42" s="30">
        <v>1637.278</v>
      </c>
      <c r="CQ42" s="34">
        <f t="shared" si="96"/>
        <v>1747.3620000000001</v>
      </c>
      <c r="CR42" s="33">
        <v>150.09399999999999</v>
      </c>
      <c r="CS42" s="33">
        <v>8.2999999999998977</v>
      </c>
      <c r="CT42" s="34">
        <f t="shared" si="97"/>
        <v>158.39399999999989</v>
      </c>
      <c r="CU42" s="33">
        <v>30.02</v>
      </c>
      <c r="CV42" s="33">
        <v>261.226</v>
      </c>
      <c r="CW42" s="67">
        <f t="shared" si="98"/>
        <v>2197.002</v>
      </c>
      <c r="CX42" s="33"/>
      <c r="CY42" s="68">
        <v>398.22800000000001</v>
      </c>
      <c r="CZ42" s="33"/>
      <c r="DA42" s="29">
        <v>100</v>
      </c>
      <c r="DB42" s="30">
        <v>80</v>
      </c>
      <c r="DC42" s="30">
        <v>80</v>
      </c>
      <c r="DD42" s="30">
        <v>50</v>
      </c>
      <c r="DE42" s="30">
        <v>0</v>
      </c>
      <c r="DF42" s="31">
        <v>0</v>
      </c>
      <c r="DG42" s="31">
        <f t="shared" si="99"/>
        <v>310</v>
      </c>
      <c r="DH42" s="38">
        <f t="shared" si="100"/>
        <v>0.14110137359911371</v>
      </c>
      <c r="DI42" s="33"/>
      <c r="DJ42" s="61" t="str">
        <f>VLOOKUP($B42,'[1]Tlf + Fylke'!$A$3:$O$97,11,FALSE)</f>
        <v xml:space="preserve">Ernst &amp; Young </v>
      </c>
      <c r="DK42" s="55">
        <v>13</v>
      </c>
      <c r="DL42" s="69">
        <v>2</v>
      </c>
      <c r="DM42" s="70" t="s">
        <v>160</v>
      </c>
      <c r="DN42" s="55"/>
      <c r="DO42" s="71" t="s">
        <v>232</v>
      </c>
      <c r="DP42" s="55"/>
      <c r="DQ42" s="29">
        <v>223.5417678</v>
      </c>
      <c r="DR42" s="30">
        <v>223.5417678</v>
      </c>
      <c r="DS42" s="31">
        <v>253.60878919999999</v>
      </c>
      <c r="DT42" s="30"/>
      <c r="DU42" s="61">
        <f t="shared" si="101"/>
        <v>1012.9995</v>
      </c>
      <c r="DV42" s="30">
        <v>1020.413</v>
      </c>
      <c r="DW42" s="31">
        <v>1005.586</v>
      </c>
      <c r="DX42" s="30"/>
      <c r="DY42" s="29">
        <v>74.77</v>
      </c>
      <c r="DZ42" s="30">
        <v>40.283999999999999</v>
      </c>
      <c r="EA42" s="30">
        <v>90.528999999999996</v>
      </c>
      <c r="EB42" s="30">
        <v>7.2679999999999998</v>
      </c>
      <c r="EC42" s="30">
        <v>70.555999999999997</v>
      </c>
      <c r="ED42" s="30">
        <v>28.934999999999999</v>
      </c>
      <c r="EE42" s="30">
        <v>18.033000000000001</v>
      </c>
      <c r="EF42" s="59">
        <v>9.9999999997635314E-4</v>
      </c>
      <c r="EG42" s="30">
        <v>1439.93</v>
      </c>
      <c r="EH42" s="72">
        <v>1770.306</v>
      </c>
      <c r="EI42" s="55"/>
      <c r="EJ42" s="44">
        <f t="shared" si="102"/>
        <v>4.2235636099069877E-2</v>
      </c>
      <c r="EK42" s="6">
        <f t="shared" si="103"/>
        <v>2.2755388051557187E-2</v>
      </c>
      <c r="EL42" s="6">
        <f t="shared" si="104"/>
        <v>5.1137486965530249E-2</v>
      </c>
      <c r="EM42" s="6">
        <f t="shared" si="105"/>
        <v>4.105504924007488E-3</v>
      </c>
      <c r="EN42" s="6">
        <f t="shared" si="106"/>
        <v>3.9855256661842642E-2</v>
      </c>
      <c r="EO42" s="6">
        <f t="shared" si="107"/>
        <v>1.6344631944985782E-2</v>
      </c>
      <c r="EP42" s="6">
        <f t="shared" si="108"/>
        <v>1.018637455897455E-2</v>
      </c>
      <c r="EQ42" s="6">
        <f t="shared" si="109"/>
        <v>5.6487409519956047E-7</v>
      </c>
      <c r="ER42" s="6">
        <f t="shared" si="110"/>
        <v>0.81337915591993704</v>
      </c>
      <c r="ES42" s="71">
        <f t="shared" si="111"/>
        <v>1</v>
      </c>
      <c r="ET42" s="55"/>
      <c r="EU42" s="32">
        <v>0</v>
      </c>
      <c r="EV42" s="33">
        <v>31.905000000000001</v>
      </c>
      <c r="EW42" s="67">
        <f t="shared" si="112"/>
        <v>31.905000000000001</v>
      </c>
      <c r="EY42" s="32">
        <f t="shared" si="113"/>
        <v>10.615</v>
      </c>
      <c r="EZ42" s="33">
        <f t="shared" si="114"/>
        <v>3.1379999999999999</v>
      </c>
      <c r="FA42" s="67">
        <f t="shared" si="115"/>
        <v>13.753</v>
      </c>
      <c r="FC42" s="29">
        <v>1430.2670000000001</v>
      </c>
      <c r="FD42" s="30">
        <v>336.34199999999998</v>
      </c>
      <c r="FE42" s="31">
        <f t="shared" si="116"/>
        <v>1766.6089999999999</v>
      </c>
      <c r="FG42" s="44">
        <f t="shared" si="62"/>
        <v>0.80961152128173242</v>
      </c>
      <c r="FH42" s="6">
        <f t="shared" si="63"/>
        <v>0.19038847871826758</v>
      </c>
      <c r="FI42" s="38">
        <f t="shared" si="117"/>
        <v>1</v>
      </c>
      <c r="FJ42" s="55"/>
      <c r="FK42" s="61">
        <f t="shared" si="118"/>
        <v>246.12049999999999</v>
      </c>
      <c r="FL42" s="30">
        <v>231.01499999999999</v>
      </c>
      <c r="FM42" s="31">
        <v>261.226</v>
      </c>
      <c r="FO42" s="61">
        <f t="shared" si="119"/>
        <v>1735.9475</v>
      </c>
      <c r="FP42" s="30">
        <v>1705.2860000000001</v>
      </c>
      <c r="FQ42" s="31">
        <v>1766.6089999999999</v>
      </c>
      <c r="FS42" s="61">
        <f t="shared" si="120"/>
        <v>354.00800000000004</v>
      </c>
      <c r="FT42" s="30">
        <v>342</v>
      </c>
      <c r="FU42" s="31">
        <v>366.01600000000002</v>
      </c>
      <c r="FW42" s="61">
        <f t="shared" si="121"/>
        <v>2089.9555</v>
      </c>
      <c r="FX42" s="55">
        <f t="shared" si="122"/>
        <v>2047.2860000000001</v>
      </c>
      <c r="FY42" s="69">
        <f t="shared" si="123"/>
        <v>2132.625</v>
      </c>
      <c r="GA42" s="61">
        <f t="shared" si="124"/>
        <v>1541.2795000000001</v>
      </c>
      <c r="GB42" s="30">
        <v>1445.2809999999999</v>
      </c>
      <c r="GC42" s="31">
        <v>1637.278</v>
      </c>
      <c r="GD42" s="30"/>
      <c r="GE42" s="61">
        <f t="shared" si="125"/>
        <v>2124.723</v>
      </c>
      <c r="GF42" s="30">
        <v>2052.444</v>
      </c>
      <c r="GG42" s="31">
        <v>2197.002</v>
      </c>
      <c r="GH42" s="30"/>
      <c r="GI42" s="73">
        <f>DW42/C42</f>
        <v>0.45770827700657535</v>
      </c>
      <c r="GJ42" s="63"/>
    </row>
    <row r="43" spans="1:192" ht="13.5" customHeight="1" x14ac:dyDescent="0.2">
      <c r="A43" s="1"/>
      <c r="B43" s="74" t="s">
        <v>201</v>
      </c>
      <c r="C43" s="29">
        <v>6182.7139999999999</v>
      </c>
      <c r="D43" s="30">
        <v>5830.3009999999995</v>
      </c>
      <c r="E43" s="30">
        <v>5104.1899999999996</v>
      </c>
      <c r="F43" s="30">
        <v>1556.9380000000001</v>
      </c>
      <c r="G43" s="30">
        <v>4177.1469999999999</v>
      </c>
      <c r="H43" s="30">
        <f t="shared" si="64"/>
        <v>7739.652</v>
      </c>
      <c r="I43" s="31">
        <f t="shared" si="65"/>
        <v>6661.1279999999997</v>
      </c>
      <c r="J43" s="30"/>
      <c r="K43" s="32">
        <v>51.113</v>
      </c>
      <c r="L43" s="33">
        <v>13.633999999999999</v>
      </c>
      <c r="M43" s="33">
        <v>8.3999999999999991E-2</v>
      </c>
      <c r="N43" s="34">
        <f t="shared" si="66"/>
        <v>64.831000000000003</v>
      </c>
      <c r="O43" s="33">
        <v>40.569000000000003</v>
      </c>
      <c r="P43" s="34">
        <f t="shared" si="67"/>
        <v>24.262</v>
      </c>
      <c r="Q43" s="33">
        <v>7.4019999999999992</v>
      </c>
      <c r="R43" s="34">
        <f t="shared" si="68"/>
        <v>16.86</v>
      </c>
      <c r="S43" s="33">
        <v>9.604000000000001</v>
      </c>
      <c r="T43" s="33">
        <v>0.54300000000000015</v>
      </c>
      <c r="U43" s="33">
        <v>0</v>
      </c>
      <c r="V43" s="34">
        <f t="shared" si="69"/>
        <v>27.006999999999998</v>
      </c>
      <c r="W43" s="33">
        <v>4.8010000000000002</v>
      </c>
      <c r="X43" s="35">
        <f t="shared" si="70"/>
        <v>22.205999999999996</v>
      </c>
      <c r="Y43" s="33"/>
      <c r="Z43" s="36">
        <f t="shared" si="71"/>
        <v>1.7533571594331065E-2</v>
      </c>
      <c r="AA43" s="37">
        <f t="shared" si="72"/>
        <v>4.6769454956099177E-3</v>
      </c>
      <c r="AB43" s="6">
        <f t="shared" si="73"/>
        <v>0.54107871642348415</v>
      </c>
      <c r="AC43" s="6">
        <f t="shared" si="74"/>
        <v>0.54502586148989052</v>
      </c>
      <c r="AD43" s="6">
        <f t="shared" si="75"/>
        <v>0.62576545171291509</v>
      </c>
      <c r="AE43" s="37">
        <f t="shared" si="76"/>
        <v>1.3916605677820066E-2</v>
      </c>
      <c r="AF43" s="37">
        <f t="shared" si="77"/>
        <v>7.6174454800875622E-3</v>
      </c>
      <c r="AG43" s="37">
        <f>X43/DU43*2</f>
        <v>1.4278829413771295E-2</v>
      </c>
      <c r="AH43" s="37">
        <f>(P43+S43+T43)/DU43*2</f>
        <v>2.2125562519069466E-2</v>
      </c>
      <c r="AI43" s="37">
        <f>R43/DU43*2</f>
        <v>1.0841261997486447E-2</v>
      </c>
      <c r="AJ43" s="38">
        <f>X43/FK43*2</f>
        <v>7.2808288065863841E-2</v>
      </c>
      <c r="AK43" s="33"/>
      <c r="AL43" s="44">
        <f t="shared" si="78"/>
        <v>8.6311747096288624E-2</v>
      </c>
      <c r="AM43" s="6">
        <f t="shared" si="79"/>
        <v>0.10144218192809691</v>
      </c>
      <c r="AN43" s="38">
        <f t="shared" si="80"/>
        <v>0.12330387621664553</v>
      </c>
      <c r="AO43" s="33"/>
      <c r="AP43" s="44">
        <f t="shared" si="81"/>
        <v>0.81837607926037237</v>
      </c>
      <c r="AQ43" s="6">
        <f t="shared" si="82"/>
        <v>0.7616301776539699</v>
      </c>
      <c r="AR43" s="6">
        <f t="shared" si="83"/>
        <v>7.9501170521554129E-2</v>
      </c>
      <c r="AS43" s="6">
        <f t="shared" si="84"/>
        <v>0.13194884964758197</v>
      </c>
      <c r="AT43" s="65">
        <v>1.51</v>
      </c>
      <c r="AU43" s="66">
        <v>1.26</v>
      </c>
      <c r="AV43" s="33"/>
      <c r="AW43" s="44">
        <f>FM43/C43</f>
        <v>0.10849992414334547</v>
      </c>
      <c r="AX43" s="6">
        <v>0.1012</v>
      </c>
      <c r="AY43" s="6">
        <f t="shared" si="85"/>
        <v>0.18140941324713919</v>
      </c>
      <c r="AZ43" s="6">
        <f t="shared" si="86"/>
        <v>0.20351587480795014</v>
      </c>
      <c r="BA43" s="38">
        <f t="shared" si="87"/>
        <v>0.2177271715256143</v>
      </c>
      <c r="BB43" s="6"/>
      <c r="BC43" s="44">
        <v>0.17280000000000001</v>
      </c>
      <c r="BD43" s="6">
        <v>0.19409999999999999</v>
      </c>
      <c r="BE43" s="38">
        <v>0.20960000000000001</v>
      </c>
      <c r="BF43" s="6"/>
      <c r="BG43" s="44"/>
      <c r="BH43" s="76">
        <v>2.1000000000000001E-2</v>
      </c>
      <c r="BI43" s="6"/>
      <c r="BJ43" s="44"/>
      <c r="BK43" s="38">
        <f>BC43-(4.5%+2.5%+3%+1%+BH43)</f>
        <v>4.1800000000000004E-2</v>
      </c>
      <c r="BL43" s="6"/>
      <c r="BM43" s="44"/>
      <c r="BN43" s="38">
        <f>BD43-(6%+2.5%+3%+1%+BH43)</f>
        <v>4.8100000000000004E-2</v>
      </c>
      <c r="BO43" s="6"/>
      <c r="BP43" s="44"/>
      <c r="BQ43" s="38">
        <f>BE43-(8%+2.5%+3%+1%+BH43)</f>
        <v>4.36E-2</v>
      </c>
      <c r="BR43" s="33"/>
      <c r="BS43" s="36">
        <f>Q43/FO43*2</f>
        <v>3.0203516698031753E-3</v>
      </c>
      <c r="BT43" s="6">
        <f t="shared" si="88"/>
        <v>0.21511813769653287</v>
      </c>
      <c r="BU43" s="37">
        <f>EW43/E43</f>
        <v>1.4110368148521117E-2</v>
      </c>
      <c r="BV43" s="6">
        <f t="shared" si="89"/>
        <v>0.10303443875543804</v>
      </c>
      <c r="BW43" s="6">
        <f t="shared" si="90"/>
        <v>0.67868084847938659</v>
      </c>
      <c r="BX43" s="38">
        <f t="shared" si="91"/>
        <v>0.75378434403302264</v>
      </c>
      <c r="BY43" s="33"/>
      <c r="BZ43" s="32">
        <v>11.247</v>
      </c>
      <c r="CA43" s="67">
        <v>357.56200000000001</v>
      </c>
      <c r="CB43" s="34">
        <f t="shared" si="92"/>
        <v>368.80900000000003</v>
      </c>
      <c r="CC43" s="30">
        <v>5104.1899999999996</v>
      </c>
      <c r="CD43" s="33">
        <v>16.423999999999999</v>
      </c>
      <c r="CE43" s="33">
        <v>11.760999999999999</v>
      </c>
      <c r="CF43" s="34">
        <f t="shared" si="93"/>
        <v>5076.0049999999992</v>
      </c>
      <c r="CG43" s="33">
        <v>446.99299999999999</v>
      </c>
      <c r="CH43" s="33">
        <v>228.08</v>
      </c>
      <c r="CI43" s="34">
        <f t="shared" si="94"/>
        <v>675.07299999999998</v>
      </c>
      <c r="CJ43" s="33">
        <v>0</v>
      </c>
      <c r="CK43" s="33">
        <v>0</v>
      </c>
      <c r="CL43" s="33">
        <v>41.768000000000001</v>
      </c>
      <c r="CM43" s="33">
        <v>21.059000000000566</v>
      </c>
      <c r="CN43" s="34">
        <f t="shared" si="95"/>
        <v>6182.7139999999999</v>
      </c>
      <c r="CO43" s="33">
        <v>100.60599999999999</v>
      </c>
      <c r="CP43" s="30">
        <v>4177.1469999999999</v>
      </c>
      <c r="CQ43" s="34">
        <f t="shared" si="96"/>
        <v>4277.7529999999997</v>
      </c>
      <c r="CR43" s="33">
        <v>1091.577</v>
      </c>
      <c r="CS43" s="33">
        <v>27.408000000000129</v>
      </c>
      <c r="CT43" s="34">
        <f t="shared" si="97"/>
        <v>1118.9850000000001</v>
      </c>
      <c r="CU43" s="33">
        <v>115.15199999999999</v>
      </c>
      <c r="CV43" s="33">
        <v>670.82400000000007</v>
      </c>
      <c r="CW43" s="67">
        <f t="shared" si="98"/>
        <v>6182.7139999999999</v>
      </c>
      <c r="CX43" s="33"/>
      <c r="CY43" s="68">
        <v>815.80200000000002</v>
      </c>
      <c r="CZ43" s="33"/>
      <c r="DA43" s="29">
        <v>150</v>
      </c>
      <c r="DB43" s="30">
        <v>350</v>
      </c>
      <c r="DC43" s="30">
        <v>360</v>
      </c>
      <c r="DD43" s="30">
        <v>135</v>
      </c>
      <c r="DE43" s="30">
        <v>265</v>
      </c>
      <c r="DF43" s="31">
        <v>0</v>
      </c>
      <c r="DG43" s="31">
        <f t="shared" si="99"/>
        <v>1260</v>
      </c>
      <c r="DH43" s="38">
        <f t="shared" si="100"/>
        <v>0.20379399726398473</v>
      </c>
      <c r="DI43" s="33"/>
      <c r="DJ43" s="61" t="str">
        <f>VLOOKUP($B43,'[1]Tlf + Fylke'!$A$3:$O$97,11,FALSE)</f>
        <v>BDO AS</v>
      </c>
      <c r="DK43" s="55">
        <v>50</v>
      </c>
      <c r="DL43" s="69">
        <v>3</v>
      </c>
      <c r="DM43" s="70" t="s">
        <v>160</v>
      </c>
      <c r="DN43" s="58" t="s">
        <v>161</v>
      </c>
      <c r="DO43" s="71">
        <v>0.23444297590976934</v>
      </c>
      <c r="DP43" s="55"/>
      <c r="DQ43" s="29">
        <v>574.43200000000002</v>
      </c>
      <c r="DR43" s="30">
        <v>644.43200000000002</v>
      </c>
      <c r="DS43" s="31">
        <v>689.43200000000002</v>
      </c>
      <c r="DT43" s="30"/>
      <c r="DU43" s="61">
        <f t="shared" si="101"/>
        <v>3110.3389999999999</v>
      </c>
      <c r="DV43" s="30">
        <v>3054.183</v>
      </c>
      <c r="DW43" s="31">
        <v>3166.4949999999999</v>
      </c>
      <c r="DX43" s="30"/>
      <c r="DY43" s="29">
        <v>444.18700000000001</v>
      </c>
      <c r="DZ43" s="30">
        <v>187.82300000000001</v>
      </c>
      <c r="EA43" s="30">
        <v>230.75200000000001</v>
      </c>
      <c r="EB43" s="30">
        <v>54.137999999999998</v>
      </c>
      <c r="EC43" s="30">
        <v>586.154</v>
      </c>
      <c r="ED43" s="30">
        <v>0</v>
      </c>
      <c r="EE43" s="30">
        <v>45.314999999999998</v>
      </c>
      <c r="EF43" s="59">
        <v>0</v>
      </c>
      <c r="EG43" s="30">
        <v>3411.9870000000001</v>
      </c>
      <c r="EH43" s="72">
        <v>4960.3559999999998</v>
      </c>
      <c r="EI43" s="55"/>
      <c r="EJ43" s="44">
        <f t="shared" si="102"/>
        <v>8.9547403452494137E-2</v>
      </c>
      <c r="EK43" s="6">
        <f t="shared" si="103"/>
        <v>3.7864822605474288E-2</v>
      </c>
      <c r="EL43" s="6">
        <f t="shared" si="104"/>
        <v>4.6519241764099196E-2</v>
      </c>
      <c r="EM43" s="6">
        <f t="shared" si="105"/>
        <v>1.0914136001528922E-2</v>
      </c>
      <c r="EN43" s="6">
        <f t="shared" si="106"/>
        <v>0.11816772828401832</v>
      </c>
      <c r="EO43" s="6">
        <f t="shared" si="107"/>
        <v>0</v>
      </c>
      <c r="EP43" s="6">
        <f t="shared" si="108"/>
        <v>9.1354330213395969E-3</v>
      </c>
      <c r="EQ43" s="6">
        <f t="shared" si="109"/>
        <v>0</v>
      </c>
      <c r="ER43" s="6">
        <f t="shared" si="110"/>
        <v>0.6878512348710456</v>
      </c>
      <c r="ES43" s="71">
        <f t="shared" si="111"/>
        <v>1</v>
      </c>
      <c r="ET43" s="55"/>
      <c r="EU43" s="32">
        <v>36.739999999999995</v>
      </c>
      <c r="EV43" s="33">
        <v>35.281999999999996</v>
      </c>
      <c r="EW43" s="67">
        <f t="shared" si="112"/>
        <v>72.021999999999991</v>
      </c>
      <c r="EY43" s="32">
        <f t="shared" si="113"/>
        <v>16.423999999999999</v>
      </c>
      <c r="EZ43" s="33">
        <f t="shared" si="114"/>
        <v>11.760999999999999</v>
      </c>
      <c r="FA43" s="67">
        <f t="shared" si="115"/>
        <v>28.184999999999999</v>
      </c>
      <c r="FC43" s="29">
        <v>3464.116</v>
      </c>
      <c r="FD43" s="30">
        <v>1640.0739999999996</v>
      </c>
      <c r="FE43" s="31">
        <f t="shared" si="116"/>
        <v>5104.1899999999996</v>
      </c>
      <c r="FG43" s="44">
        <f t="shared" si="62"/>
        <v>0.67868084847938659</v>
      </c>
      <c r="FH43" s="6">
        <f t="shared" si="63"/>
        <v>0.32131915152061341</v>
      </c>
      <c r="FI43" s="38">
        <f t="shared" si="117"/>
        <v>1</v>
      </c>
      <c r="FJ43" s="55"/>
      <c r="FK43" s="61">
        <f t="shared" si="118"/>
        <v>609.9855</v>
      </c>
      <c r="FL43" s="30">
        <v>549.14700000000005</v>
      </c>
      <c r="FM43" s="31">
        <v>670.82400000000007</v>
      </c>
      <c r="FO43" s="61">
        <f t="shared" si="119"/>
        <v>4901.4159999999993</v>
      </c>
      <c r="FP43" s="30">
        <v>4698.6419999999998</v>
      </c>
      <c r="FQ43" s="31">
        <v>5104.1899999999996</v>
      </c>
      <c r="FS43" s="61">
        <f t="shared" si="120"/>
        <v>1452.9690000000001</v>
      </c>
      <c r="FT43" s="30">
        <v>1349</v>
      </c>
      <c r="FU43" s="31">
        <v>1556.9380000000001</v>
      </c>
      <c r="FW43" s="61">
        <f t="shared" si="121"/>
        <v>6354.3850000000002</v>
      </c>
      <c r="FX43" s="55">
        <f t="shared" si="122"/>
        <v>6047.6419999999998</v>
      </c>
      <c r="FY43" s="69">
        <f t="shared" si="123"/>
        <v>6661.1279999999997</v>
      </c>
      <c r="GA43" s="61">
        <f t="shared" si="124"/>
        <v>3947.8865000000001</v>
      </c>
      <c r="GB43" s="30">
        <v>3718.6260000000002</v>
      </c>
      <c r="GC43" s="31">
        <v>4177.1469999999999</v>
      </c>
      <c r="GD43" s="30"/>
      <c r="GE43" s="61">
        <f t="shared" si="125"/>
        <v>5830.3009999999995</v>
      </c>
      <c r="GF43" s="30">
        <v>5477.8879999999999</v>
      </c>
      <c r="GG43" s="31">
        <v>6182.7139999999999</v>
      </c>
      <c r="GH43" s="30"/>
      <c r="GI43" s="73">
        <f>DW43/C43</f>
        <v>0.5121529153701756</v>
      </c>
      <c r="GJ43" s="63"/>
    </row>
    <row r="44" spans="1:192" x14ac:dyDescent="0.2">
      <c r="A44" s="1"/>
      <c r="B44" s="74" t="s">
        <v>202</v>
      </c>
      <c r="C44" s="29">
        <v>6342.7550000000001</v>
      </c>
      <c r="D44" s="30">
        <v>6117.1224999999995</v>
      </c>
      <c r="E44" s="30">
        <v>5196.97</v>
      </c>
      <c r="F44" s="30">
        <v>1744.191</v>
      </c>
      <c r="G44" s="30">
        <v>4172.7209999999995</v>
      </c>
      <c r="H44" s="30">
        <f t="shared" si="64"/>
        <v>8086.9459999999999</v>
      </c>
      <c r="I44" s="31">
        <f t="shared" si="65"/>
        <v>6941.1610000000001</v>
      </c>
      <c r="J44" s="30"/>
      <c r="K44" s="32">
        <v>55.875999999999998</v>
      </c>
      <c r="L44" s="33">
        <v>15.170999999999999</v>
      </c>
      <c r="M44" s="33">
        <v>0.123</v>
      </c>
      <c r="N44" s="34">
        <f t="shared" si="66"/>
        <v>71.17</v>
      </c>
      <c r="O44" s="33">
        <v>36.751999999999995</v>
      </c>
      <c r="P44" s="34">
        <f t="shared" si="67"/>
        <v>34.418000000000006</v>
      </c>
      <c r="Q44" s="33">
        <v>5.1230000000000002</v>
      </c>
      <c r="R44" s="34">
        <f t="shared" si="68"/>
        <v>29.295000000000005</v>
      </c>
      <c r="S44" s="33">
        <v>13.664</v>
      </c>
      <c r="T44" s="33">
        <v>-6.3289999999999997</v>
      </c>
      <c r="U44" s="33">
        <v>0</v>
      </c>
      <c r="V44" s="34">
        <f t="shared" si="69"/>
        <v>36.630000000000003</v>
      </c>
      <c r="W44" s="33">
        <v>6.79</v>
      </c>
      <c r="X44" s="35">
        <f t="shared" si="70"/>
        <v>29.840000000000003</v>
      </c>
      <c r="Y44" s="33"/>
      <c r="Z44" s="36">
        <f t="shared" si="71"/>
        <v>1.8268720301089281E-2</v>
      </c>
      <c r="AA44" s="37">
        <f t="shared" si="72"/>
        <v>4.960175311185938E-3</v>
      </c>
      <c r="AB44" s="6">
        <f t="shared" si="73"/>
        <v>0.46814852557161951</v>
      </c>
      <c r="AC44" s="6">
        <f t="shared" si="74"/>
        <v>0.43322252870311423</v>
      </c>
      <c r="AD44" s="6">
        <f t="shared" si="75"/>
        <v>0.51639735843754386</v>
      </c>
      <c r="AE44" s="37">
        <f t="shared" si="76"/>
        <v>1.2016107246503564E-2</v>
      </c>
      <c r="AF44" s="37">
        <f t="shared" si="77"/>
        <v>9.7562211644445593E-3</v>
      </c>
      <c r="AG44" s="37">
        <f>X44/DU44*2</f>
        <v>1.7949001737155398E-2</v>
      </c>
      <c r="AH44" s="37">
        <f>(P44+S44+T44)/DU44*2</f>
        <v>2.5114767745692004E-2</v>
      </c>
      <c r="AI44" s="37">
        <f>R44/DU44*2</f>
        <v>1.7621179822049849E-2</v>
      </c>
      <c r="AJ44" s="38">
        <f>X44/FK44*2</f>
        <v>8.4898567692310981E-2</v>
      </c>
      <c r="AK44" s="33"/>
      <c r="AL44" s="44">
        <f t="shared" si="78"/>
        <v>6.567481986772182E-2</v>
      </c>
      <c r="AM44" s="6">
        <f t="shared" si="79"/>
        <v>8.072422569096388E-2</v>
      </c>
      <c r="AN44" s="38">
        <f t="shared" si="80"/>
        <v>0.1116853589534485</v>
      </c>
      <c r="AO44" s="33"/>
      <c r="AP44" s="44">
        <f t="shared" si="81"/>
        <v>0.80291419808080466</v>
      </c>
      <c r="AQ44" s="6">
        <f t="shared" si="82"/>
        <v>0.75182211488566775</v>
      </c>
      <c r="AR44" s="6">
        <f t="shared" si="83"/>
        <v>6.0382278678586823E-2</v>
      </c>
      <c r="AS44" s="6">
        <f t="shared" si="84"/>
        <v>0.15678250224074555</v>
      </c>
      <c r="AT44" s="65">
        <v>1.4347000000000001</v>
      </c>
      <c r="AU44" s="66">
        <v>1.36</v>
      </c>
      <c r="AV44" s="33"/>
      <c r="AW44" s="44">
        <f>FM44/C44</f>
        <v>0.11799746324743744</v>
      </c>
      <c r="AX44" s="6">
        <v>0.10539999999999999</v>
      </c>
      <c r="AY44" s="6">
        <f t="shared" si="85"/>
        <v>0.19019924361036206</v>
      </c>
      <c r="AZ44" s="6">
        <f t="shared" si="86"/>
        <v>0.2054</v>
      </c>
      <c r="BA44" s="38">
        <f t="shared" si="87"/>
        <v>0.22969999999999999</v>
      </c>
      <c r="BB44" s="6"/>
      <c r="BC44" s="44">
        <v>0.17949999999999999</v>
      </c>
      <c r="BD44" s="6">
        <v>0.1973</v>
      </c>
      <c r="BE44" s="38">
        <v>0.22120000000000001</v>
      </c>
      <c r="BF44" s="6"/>
      <c r="BG44" s="44">
        <v>2.5999999999999999E-2</v>
      </c>
      <c r="BH44" s="38"/>
      <c r="BI44" s="6"/>
      <c r="BJ44" s="44">
        <f>AY44-(4.5%+2.5%+3%+1%+BG44)</f>
        <v>5.4199243610362047E-2</v>
      </c>
      <c r="BK44" s="38"/>
      <c r="BL44" s="6"/>
      <c r="BM44" s="44">
        <f>AZ44-(6%+2.5%+3%+1%+BG44)</f>
        <v>5.4400000000000004E-2</v>
      </c>
      <c r="BN44" s="38"/>
      <c r="BO44" s="6"/>
      <c r="BP44" s="44">
        <f>BA44-(8%+2.5%+3%+1%+BG44)</f>
        <v>5.8699999999999974E-2</v>
      </c>
      <c r="BQ44" s="38"/>
      <c r="BR44" s="33"/>
      <c r="BS44" s="36">
        <f>Q44/FO44*2</f>
        <v>2.0342151574640568E-3</v>
      </c>
      <c r="BT44" s="6">
        <f t="shared" si="88"/>
        <v>0.12269777022010393</v>
      </c>
      <c r="BU44" s="37">
        <f>EW44/E44</f>
        <v>2.539364283418992E-3</v>
      </c>
      <c r="BV44" s="6">
        <f t="shared" si="89"/>
        <v>1.7108476843857436E-2</v>
      </c>
      <c r="BW44" s="6">
        <f t="shared" si="90"/>
        <v>0.67317398407148776</v>
      </c>
      <c r="BX44" s="38">
        <f t="shared" si="91"/>
        <v>0.75529958172703382</v>
      </c>
      <c r="BY44" s="33"/>
      <c r="BZ44" s="32">
        <v>5.01</v>
      </c>
      <c r="CA44" s="67">
        <v>154.30500000000001</v>
      </c>
      <c r="CB44" s="34">
        <f t="shared" si="92"/>
        <v>159.315</v>
      </c>
      <c r="CC44" s="30">
        <v>5196.97</v>
      </c>
      <c r="CD44" s="33">
        <v>1.1000000000000001</v>
      </c>
      <c r="CE44" s="33">
        <v>21.843</v>
      </c>
      <c r="CF44" s="34">
        <f t="shared" si="93"/>
        <v>5174.027</v>
      </c>
      <c r="CG44" s="33">
        <v>485.53500000000003</v>
      </c>
      <c r="CH44" s="33">
        <v>493.41800000000001</v>
      </c>
      <c r="CI44" s="34">
        <f t="shared" si="94"/>
        <v>978.95299999999997</v>
      </c>
      <c r="CJ44" s="33">
        <v>2.8</v>
      </c>
      <c r="CK44" s="33">
        <v>0</v>
      </c>
      <c r="CL44" s="33">
        <v>21.399000000000001</v>
      </c>
      <c r="CM44" s="33">
        <v>6.2610000000004895</v>
      </c>
      <c r="CN44" s="34">
        <f t="shared" si="95"/>
        <v>6342.755000000001</v>
      </c>
      <c r="CO44" s="33">
        <v>181.33</v>
      </c>
      <c r="CP44" s="30">
        <v>4172.7209999999995</v>
      </c>
      <c r="CQ44" s="34">
        <f t="shared" si="96"/>
        <v>4354.0509999999995</v>
      </c>
      <c r="CR44" s="33">
        <v>1055.422</v>
      </c>
      <c r="CS44" s="33">
        <v>44.182000000000471</v>
      </c>
      <c r="CT44" s="34">
        <f t="shared" si="97"/>
        <v>1099.6040000000005</v>
      </c>
      <c r="CU44" s="33">
        <v>140.67099999999999</v>
      </c>
      <c r="CV44" s="33">
        <v>748.42900000000009</v>
      </c>
      <c r="CW44" s="67">
        <f t="shared" si="98"/>
        <v>6342.7550000000001</v>
      </c>
      <c r="CX44" s="33"/>
      <c r="CY44" s="68">
        <v>994.43299999999999</v>
      </c>
      <c r="CZ44" s="33"/>
      <c r="DA44" s="29">
        <v>184</v>
      </c>
      <c r="DB44" s="30">
        <v>250</v>
      </c>
      <c r="DC44" s="30">
        <v>315</v>
      </c>
      <c r="DD44" s="30">
        <v>200</v>
      </c>
      <c r="DE44" s="30">
        <v>290</v>
      </c>
      <c r="DF44" s="31">
        <v>0</v>
      </c>
      <c r="DG44" s="31">
        <f t="shared" si="99"/>
        <v>1239</v>
      </c>
      <c r="DH44" s="38">
        <f t="shared" si="100"/>
        <v>0.19534098353160417</v>
      </c>
      <c r="DI44" s="33"/>
      <c r="DJ44" s="61" t="str">
        <f>VLOOKUP($B44,'[1]Tlf + Fylke'!$A$3:$O$97,11,FALSE)</f>
        <v xml:space="preserve">Revisorkonsult </v>
      </c>
      <c r="DK44" s="55">
        <v>40.9</v>
      </c>
      <c r="DL44" s="69">
        <v>2</v>
      </c>
      <c r="DM44" s="70" t="s">
        <v>160</v>
      </c>
      <c r="DN44" s="58" t="s">
        <v>163</v>
      </c>
      <c r="DO44" s="71">
        <v>0.1080186234449262</v>
      </c>
      <c r="DP44" s="55"/>
      <c r="DQ44" s="29">
        <v>625.62427400000001</v>
      </c>
      <c r="DR44" s="30">
        <v>675.62427400000001</v>
      </c>
      <c r="DS44" s="31">
        <v>755.55450699999994</v>
      </c>
      <c r="DT44" s="30"/>
      <c r="DU44" s="61">
        <f t="shared" si="101"/>
        <v>3324.9759999999997</v>
      </c>
      <c r="DV44" s="30">
        <v>3360.6419999999998</v>
      </c>
      <c r="DW44" s="31">
        <v>3289.31</v>
      </c>
      <c r="DX44" s="30"/>
      <c r="DY44" s="29">
        <v>146.68899999999999</v>
      </c>
      <c r="DZ44" s="30">
        <v>103.994</v>
      </c>
      <c r="EA44" s="30">
        <v>268.286</v>
      </c>
      <c r="EB44" s="30">
        <v>64.852000000000004</v>
      </c>
      <c r="EC44" s="30">
        <v>764.37699999999995</v>
      </c>
      <c r="ED44" s="30">
        <v>105.643</v>
      </c>
      <c r="EE44" s="30">
        <v>16.884999999999998</v>
      </c>
      <c r="EF44" s="59">
        <v>32.185999999999694</v>
      </c>
      <c r="EG44" s="30">
        <v>3513.8319999999999</v>
      </c>
      <c r="EH44" s="72">
        <v>5016.7439999999997</v>
      </c>
      <c r="EI44" s="55"/>
      <c r="EJ44" s="44">
        <f t="shared" si="102"/>
        <v>2.9239881484883424E-2</v>
      </c>
      <c r="EK44" s="6">
        <f t="shared" si="103"/>
        <v>2.0729381447408917E-2</v>
      </c>
      <c r="EL44" s="6">
        <f t="shared" si="104"/>
        <v>5.3478112496870484E-2</v>
      </c>
      <c r="EM44" s="6">
        <f t="shared" si="105"/>
        <v>1.2927109695053207E-2</v>
      </c>
      <c r="EN44" s="6">
        <f t="shared" si="106"/>
        <v>0.15236515955368662</v>
      </c>
      <c r="EO44" s="6">
        <f t="shared" si="107"/>
        <v>2.1058080699354005E-2</v>
      </c>
      <c r="EP44" s="6">
        <f t="shared" si="108"/>
        <v>3.3657288472363745E-3</v>
      </c>
      <c r="EQ44" s="6">
        <f t="shared" si="109"/>
        <v>6.4157150534290162E-3</v>
      </c>
      <c r="ER44" s="6">
        <f t="shared" si="110"/>
        <v>0.70042083072207795</v>
      </c>
      <c r="ES44" s="71">
        <f t="shared" si="111"/>
        <v>1</v>
      </c>
      <c r="ET44" s="55"/>
      <c r="EU44" s="32">
        <v>8.2469999999999999</v>
      </c>
      <c r="EV44" s="33">
        <v>4.9499999999999993</v>
      </c>
      <c r="EW44" s="67">
        <f t="shared" si="112"/>
        <v>13.196999999999999</v>
      </c>
      <c r="EY44" s="32">
        <f t="shared" si="113"/>
        <v>1.1000000000000001</v>
      </c>
      <c r="EZ44" s="33">
        <f t="shared" si="114"/>
        <v>21.843</v>
      </c>
      <c r="FA44" s="67">
        <f t="shared" si="115"/>
        <v>22.943000000000001</v>
      </c>
      <c r="FC44" s="29">
        <v>3498.4650000000001</v>
      </c>
      <c r="FD44" s="30">
        <v>1698.5050000000003</v>
      </c>
      <c r="FE44" s="31">
        <f t="shared" si="116"/>
        <v>5196.97</v>
      </c>
      <c r="FG44" s="44">
        <f t="shared" si="62"/>
        <v>0.67317398407148776</v>
      </c>
      <c r="FH44" s="6">
        <f t="shared" si="63"/>
        <v>0.32682601592851224</v>
      </c>
      <c r="FI44" s="38">
        <f t="shared" si="117"/>
        <v>1</v>
      </c>
      <c r="FJ44" s="55"/>
      <c r="FK44" s="61">
        <f t="shared" si="118"/>
        <v>702.95650000000001</v>
      </c>
      <c r="FL44" s="30">
        <v>657.48400000000004</v>
      </c>
      <c r="FM44" s="31">
        <v>748.42900000000009</v>
      </c>
      <c r="FO44" s="61">
        <f t="shared" si="119"/>
        <v>5036.8320000000003</v>
      </c>
      <c r="FP44" s="30">
        <v>4876.6940000000004</v>
      </c>
      <c r="FQ44" s="31">
        <v>5196.97</v>
      </c>
      <c r="FS44" s="61">
        <f t="shared" si="120"/>
        <v>1645.0954999999999</v>
      </c>
      <c r="FT44" s="30">
        <v>1546</v>
      </c>
      <c r="FU44" s="31">
        <v>1744.191</v>
      </c>
      <c r="FW44" s="61">
        <f t="shared" si="121"/>
        <v>6681.9274999999998</v>
      </c>
      <c r="FX44" s="55">
        <f t="shared" si="122"/>
        <v>6422.6940000000004</v>
      </c>
      <c r="FY44" s="69">
        <f t="shared" si="123"/>
        <v>6941.1610000000001</v>
      </c>
      <c r="GA44" s="61">
        <f t="shared" si="124"/>
        <v>3963.1149999999998</v>
      </c>
      <c r="GB44" s="30">
        <v>3753.509</v>
      </c>
      <c r="GC44" s="31">
        <v>4172.7209999999995</v>
      </c>
      <c r="GD44" s="30"/>
      <c r="GE44" s="61">
        <f t="shared" si="125"/>
        <v>6117.1224999999995</v>
      </c>
      <c r="GF44" s="30">
        <v>5891.49</v>
      </c>
      <c r="GG44" s="31">
        <v>6342.7550000000001</v>
      </c>
      <c r="GH44" s="30"/>
      <c r="GI44" s="73">
        <f>DW44/C44</f>
        <v>0.51859326113021864</v>
      </c>
      <c r="GJ44" s="63"/>
    </row>
    <row r="45" spans="1:192" x14ac:dyDescent="0.2">
      <c r="A45" s="1"/>
      <c r="B45" s="74" t="s">
        <v>203</v>
      </c>
      <c r="C45" s="29">
        <v>4840.9110000000001</v>
      </c>
      <c r="D45" s="30">
        <v>4706.482</v>
      </c>
      <c r="E45" s="30">
        <v>3761.6439999999998</v>
      </c>
      <c r="F45" s="30">
        <v>1216.0540000000001</v>
      </c>
      <c r="G45" s="30">
        <v>3190.4740000000002</v>
      </c>
      <c r="H45" s="30">
        <f t="shared" si="64"/>
        <v>6056.9650000000001</v>
      </c>
      <c r="I45" s="31">
        <f t="shared" si="65"/>
        <v>4977.6980000000003</v>
      </c>
      <c r="J45" s="30"/>
      <c r="K45" s="32">
        <v>48.383000000000003</v>
      </c>
      <c r="L45" s="33">
        <v>13.143000000000001</v>
      </c>
      <c r="M45" s="33">
        <v>3.1E-2</v>
      </c>
      <c r="N45" s="34">
        <f t="shared" si="66"/>
        <v>61.557000000000002</v>
      </c>
      <c r="O45" s="33">
        <v>34.841999999999999</v>
      </c>
      <c r="P45" s="34">
        <f t="shared" si="67"/>
        <v>26.715000000000003</v>
      </c>
      <c r="Q45" s="33">
        <v>9.5120000000000005</v>
      </c>
      <c r="R45" s="34">
        <f t="shared" si="68"/>
        <v>17.203000000000003</v>
      </c>
      <c r="S45" s="33">
        <v>8.5009999999999994</v>
      </c>
      <c r="T45" s="33">
        <v>-1.0549999999999997</v>
      </c>
      <c r="U45" s="33">
        <v>0</v>
      </c>
      <c r="V45" s="34">
        <f t="shared" si="69"/>
        <v>24.649000000000001</v>
      </c>
      <c r="W45" s="33">
        <v>5.5</v>
      </c>
      <c r="X45" s="35">
        <f t="shared" si="70"/>
        <v>19.149000000000001</v>
      </c>
      <c r="Y45" s="33"/>
      <c r="Z45" s="36">
        <f t="shared" si="71"/>
        <v>2.056015512223355E-2</v>
      </c>
      <c r="AA45" s="37">
        <f t="shared" si="72"/>
        <v>5.5850633233060281E-3</v>
      </c>
      <c r="AB45" s="6">
        <f t="shared" si="73"/>
        <v>0.504934568062258</v>
      </c>
      <c r="AC45" s="6">
        <f t="shared" si="74"/>
        <v>0.49733078306545997</v>
      </c>
      <c r="AD45" s="6">
        <f t="shared" si="75"/>
        <v>0.56601198888834736</v>
      </c>
      <c r="AE45" s="37">
        <f t="shared" si="76"/>
        <v>1.480596335012011E-2</v>
      </c>
      <c r="AF45" s="37">
        <f t="shared" si="77"/>
        <v>8.1372881060630849E-3</v>
      </c>
      <c r="AG45" s="37">
        <f>X45/DU45*2</f>
        <v>1.5527806767233724E-2</v>
      </c>
      <c r="AH45" s="37">
        <f>(P45+S45+T45)/DU45*2</f>
        <v>2.7700945583344887E-2</v>
      </c>
      <c r="AI45" s="37">
        <f>R45/DU45*2</f>
        <v>1.3949807291071167E-2</v>
      </c>
      <c r="AJ45" s="38">
        <f>X45/FK45*2</f>
        <v>7.016888131587265E-2</v>
      </c>
      <c r="AK45" s="33"/>
      <c r="AL45" s="44">
        <f t="shared" si="78"/>
        <v>9.0730896557203317E-2</v>
      </c>
      <c r="AM45" s="6">
        <f t="shared" si="79"/>
        <v>6.4623331163788612E-3</v>
      </c>
      <c r="AN45" s="38">
        <f t="shared" si="80"/>
        <v>-2.3346808532782821E-2</v>
      </c>
      <c r="AO45" s="33"/>
      <c r="AP45" s="44">
        <f t="shared" si="81"/>
        <v>0.84815947495297284</v>
      </c>
      <c r="AQ45" s="6">
        <f t="shared" si="82"/>
        <v>0.76969567280586682</v>
      </c>
      <c r="AR45" s="6">
        <f t="shared" si="83"/>
        <v>7.9414804362236933E-3</v>
      </c>
      <c r="AS45" s="6">
        <f t="shared" si="84"/>
        <v>0.1892604511836718</v>
      </c>
      <c r="AT45" s="65">
        <v>3.44</v>
      </c>
      <c r="AU45" s="66">
        <v>1.26</v>
      </c>
      <c r="AV45" s="33"/>
      <c r="AW45" s="44">
        <f>FM45/C45</f>
        <v>0.12074111670303378</v>
      </c>
      <c r="AX45" s="6">
        <v>0.1052</v>
      </c>
      <c r="AY45" s="6">
        <f t="shared" si="85"/>
        <v>0.18982199618034695</v>
      </c>
      <c r="AZ45" s="6">
        <f t="shared" si="86"/>
        <v>0.21019999999999997</v>
      </c>
      <c r="BA45" s="38">
        <f t="shared" si="87"/>
        <v>0.22640000000000005</v>
      </c>
      <c r="BB45" s="6"/>
      <c r="BC45" s="44">
        <v>0.17489999999999997</v>
      </c>
      <c r="BD45" s="6">
        <v>0.19420000000000001</v>
      </c>
      <c r="BE45" s="38">
        <v>0.21160000000000001</v>
      </c>
      <c r="BF45" s="6"/>
      <c r="BG45" s="44"/>
      <c r="BH45" s="38">
        <v>0.02</v>
      </c>
      <c r="BI45" s="6"/>
      <c r="BJ45" s="44"/>
      <c r="BK45" s="38">
        <f>BC45-(4.5%+2.5%+3%+1%+BH45)</f>
        <v>4.4899999999999968E-2</v>
      </c>
      <c r="BL45" s="6"/>
      <c r="BM45" s="44"/>
      <c r="BN45" s="38">
        <f>BD45-(6%+2.5%+3%+1%+BH45)</f>
        <v>4.9200000000000021E-2</v>
      </c>
      <c r="BO45" s="6"/>
      <c r="BP45" s="44"/>
      <c r="BQ45" s="38">
        <f>BE45-(8%+2.5%+3%+1%+BH45)</f>
        <v>4.6600000000000003E-2</v>
      </c>
      <c r="BR45" s="33"/>
      <c r="BS45" s="36">
        <f>Q45/FO45*2</f>
        <v>5.2768362725908666E-3</v>
      </c>
      <c r="BT45" s="6">
        <f t="shared" si="88"/>
        <v>0.27844618131787713</v>
      </c>
      <c r="BU45" s="37">
        <f>EW45/E45</f>
        <v>1.000785826622615E-2</v>
      </c>
      <c r="BV45" s="6">
        <f t="shared" si="89"/>
        <v>6.1913995365413629E-2</v>
      </c>
      <c r="BW45" s="6">
        <f t="shared" si="90"/>
        <v>0.68149059294287295</v>
      </c>
      <c r="BX45" s="38">
        <f t="shared" si="91"/>
        <v>0.7593025932870977</v>
      </c>
      <c r="BY45" s="33"/>
      <c r="BZ45" s="32">
        <v>7.3920000000000003</v>
      </c>
      <c r="CA45" s="67">
        <v>400.59399999999999</v>
      </c>
      <c r="CB45" s="34">
        <f t="shared" si="92"/>
        <v>407.98599999999999</v>
      </c>
      <c r="CC45" s="30">
        <v>3761.6439999999998</v>
      </c>
      <c r="CD45" s="33">
        <v>9.7460000000000004</v>
      </c>
      <c r="CE45" s="33">
        <v>13.794</v>
      </c>
      <c r="CF45" s="34">
        <f t="shared" si="93"/>
        <v>3738.1039999999998</v>
      </c>
      <c r="CG45" s="33">
        <v>508.20699999999999</v>
      </c>
      <c r="CH45" s="33">
        <v>151.29300000000001</v>
      </c>
      <c r="CI45" s="34">
        <f t="shared" si="94"/>
        <v>659.5</v>
      </c>
      <c r="CJ45" s="33">
        <v>15.875</v>
      </c>
      <c r="CK45" s="33">
        <v>0</v>
      </c>
      <c r="CL45" s="33">
        <v>1.8460000000000001</v>
      </c>
      <c r="CM45" s="33">
        <v>17.600000000000367</v>
      </c>
      <c r="CN45" s="34">
        <f t="shared" si="95"/>
        <v>4840.9110000000001</v>
      </c>
      <c r="CO45" s="33">
        <v>200.28200000000001</v>
      </c>
      <c r="CP45" s="30">
        <v>3190.4740000000002</v>
      </c>
      <c r="CQ45" s="34">
        <f t="shared" si="96"/>
        <v>3390.7560000000003</v>
      </c>
      <c r="CR45" s="33">
        <v>665.38900000000001</v>
      </c>
      <c r="CS45" s="33">
        <v>111.30299999999977</v>
      </c>
      <c r="CT45" s="34">
        <f t="shared" si="97"/>
        <v>776.69199999999978</v>
      </c>
      <c r="CU45" s="33">
        <v>88.966000000000008</v>
      </c>
      <c r="CV45" s="33">
        <v>584.49699999999996</v>
      </c>
      <c r="CW45" s="67">
        <f t="shared" si="98"/>
        <v>4840.911000000001</v>
      </c>
      <c r="CX45" s="33"/>
      <c r="CY45" s="68">
        <v>916.19299999999998</v>
      </c>
      <c r="CZ45" s="33"/>
      <c r="DA45" s="29">
        <v>100</v>
      </c>
      <c r="DB45" s="30">
        <v>400</v>
      </c>
      <c r="DC45" s="30">
        <v>150</v>
      </c>
      <c r="DD45" s="30">
        <v>100</v>
      </c>
      <c r="DE45" s="30">
        <v>0</v>
      </c>
      <c r="DF45" s="31">
        <v>0</v>
      </c>
      <c r="DG45" s="31">
        <f t="shared" si="99"/>
        <v>750</v>
      </c>
      <c r="DH45" s="38">
        <f t="shared" si="100"/>
        <v>0.15492951636582453</v>
      </c>
      <c r="DI45" s="33"/>
      <c r="DJ45" s="61" t="str">
        <f>VLOOKUP($B45,'[1]Tlf + Fylke'!$A$3:$O$97,11,FALSE)</f>
        <v>KPMG</v>
      </c>
      <c r="DK45" s="55">
        <v>35</v>
      </c>
      <c r="DL45" s="69">
        <v>5</v>
      </c>
      <c r="DM45" s="70" t="s">
        <v>160</v>
      </c>
      <c r="DN45" s="58" t="s">
        <v>163</v>
      </c>
      <c r="DO45" s="71">
        <v>7.7914717182091364E-2</v>
      </c>
      <c r="DP45" s="55"/>
      <c r="DQ45" s="29">
        <v>465.75218519999999</v>
      </c>
      <c r="DR45" s="30">
        <v>515.75218519999999</v>
      </c>
      <c r="DS45" s="31">
        <v>555.50092640000014</v>
      </c>
      <c r="DT45" s="30"/>
      <c r="DU45" s="61">
        <f t="shared" si="101"/>
        <v>2466.4140000000002</v>
      </c>
      <c r="DV45" s="30">
        <v>2479.2020000000002</v>
      </c>
      <c r="DW45" s="31">
        <v>2453.6260000000002</v>
      </c>
      <c r="DX45" s="30"/>
      <c r="DY45" s="29">
        <v>260.37599999999998</v>
      </c>
      <c r="DZ45" s="30">
        <v>36.808999999999997</v>
      </c>
      <c r="EA45" s="30">
        <v>239.233</v>
      </c>
      <c r="EB45" s="30">
        <v>30.31</v>
      </c>
      <c r="EC45" s="30">
        <v>470.66300000000001</v>
      </c>
      <c r="ED45" s="30">
        <v>94.681000000000012</v>
      </c>
      <c r="EE45" s="30">
        <v>14.353</v>
      </c>
      <c r="EF45" s="59">
        <v>8.9749999999994543</v>
      </c>
      <c r="EG45" s="30">
        <v>2472.7350000000001</v>
      </c>
      <c r="EH45" s="72">
        <v>3628.1349999999993</v>
      </c>
      <c r="EI45" s="55"/>
      <c r="EJ45" s="44">
        <f t="shared" si="102"/>
        <v>7.1765797027949635E-2</v>
      </c>
      <c r="EK45" s="6">
        <f t="shared" si="103"/>
        <v>1.0145432846352191E-2</v>
      </c>
      <c r="EL45" s="6">
        <f t="shared" si="104"/>
        <v>6.5938285096888635E-2</v>
      </c>
      <c r="EM45" s="6">
        <f t="shared" si="105"/>
        <v>8.3541544071540907E-3</v>
      </c>
      <c r="EN45" s="6">
        <f t="shared" si="106"/>
        <v>0.12972587844719122</v>
      </c>
      <c r="EO45" s="6">
        <f t="shared" si="107"/>
        <v>2.6096327727606616E-2</v>
      </c>
      <c r="EP45" s="6">
        <f t="shared" si="108"/>
        <v>3.9560269945853729E-3</v>
      </c>
      <c r="EQ45" s="6">
        <f t="shared" si="109"/>
        <v>2.4737227253118907E-3</v>
      </c>
      <c r="ER45" s="6">
        <f t="shared" si="110"/>
        <v>0.68154437472696039</v>
      </c>
      <c r="ES45" s="71">
        <f t="shared" si="111"/>
        <v>1</v>
      </c>
      <c r="ET45" s="55"/>
      <c r="EU45" s="32">
        <v>18.728999999999999</v>
      </c>
      <c r="EV45" s="33">
        <v>18.917000000000002</v>
      </c>
      <c r="EW45" s="67">
        <f t="shared" si="112"/>
        <v>37.646000000000001</v>
      </c>
      <c r="EY45" s="32">
        <f t="shared" si="113"/>
        <v>9.7460000000000004</v>
      </c>
      <c r="EZ45" s="33">
        <f t="shared" si="114"/>
        <v>13.794</v>
      </c>
      <c r="FA45" s="67">
        <f t="shared" si="115"/>
        <v>23.54</v>
      </c>
      <c r="FC45" s="29">
        <v>2563.5250000000001</v>
      </c>
      <c r="FD45" s="30">
        <v>1198.1189999999995</v>
      </c>
      <c r="FE45" s="31">
        <f t="shared" si="116"/>
        <v>3761.6439999999993</v>
      </c>
      <c r="FG45" s="44">
        <f t="shared" si="62"/>
        <v>0.68149059294287295</v>
      </c>
      <c r="FH45" s="6">
        <f t="shared" si="63"/>
        <v>0.31850940705712705</v>
      </c>
      <c r="FI45" s="38">
        <f t="shared" si="117"/>
        <v>1</v>
      </c>
      <c r="FJ45" s="55"/>
      <c r="FK45" s="61">
        <f t="shared" si="118"/>
        <v>545.79750000000001</v>
      </c>
      <c r="FL45" s="30">
        <v>507.09800000000001</v>
      </c>
      <c r="FM45" s="31">
        <v>584.49699999999996</v>
      </c>
      <c r="FO45" s="61">
        <f t="shared" si="119"/>
        <v>3605.1904999999997</v>
      </c>
      <c r="FP45" s="30">
        <v>3448.7370000000001</v>
      </c>
      <c r="FQ45" s="31">
        <v>3761.6439999999998</v>
      </c>
      <c r="FS45" s="61">
        <f t="shared" si="120"/>
        <v>1356.527</v>
      </c>
      <c r="FT45" s="30">
        <v>1497</v>
      </c>
      <c r="FU45" s="31">
        <v>1216.0540000000001</v>
      </c>
      <c r="FW45" s="61">
        <f t="shared" si="121"/>
        <v>4961.7175000000007</v>
      </c>
      <c r="FX45" s="55">
        <f t="shared" si="122"/>
        <v>4945.7370000000001</v>
      </c>
      <c r="FY45" s="69">
        <f t="shared" si="123"/>
        <v>4977.6980000000003</v>
      </c>
      <c r="GA45" s="61">
        <f t="shared" si="124"/>
        <v>3228.6080000000002</v>
      </c>
      <c r="GB45" s="30">
        <v>3266.7420000000002</v>
      </c>
      <c r="GC45" s="31">
        <v>3190.4740000000002</v>
      </c>
      <c r="GD45" s="30"/>
      <c r="GE45" s="61">
        <f t="shared" si="125"/>
        <v>4706.482</v>
      </c>
      <c r="GF45" s="30">
        <v>4572.0529999999999</v>
      </c>
      <c r="GG45" s="31">
        <v>4840.9110000000001</v>
      </c>
      <c r="GH45" s="30"/>
      <c r="GI45" s="73">
        <f>DW45/C45</f>
        <v>0.50685211936348351</v>
      </c>
      <c r="GJ45" s="63"/>
    </row>
    <row r="46" spans="1:192" x14ac:dyDescent="0.2">
      <c r="A46" s="1"/>
      <c r="B46" s="74" t="s">
        <v>204</v>
      </c>
      <c r="C46" s="29">
        <v>11608.27</v>
      </c>
      <c r="D46" s="30">
        <v>10989.736000000001</v>
      </c>
      <c r="E46" s="30">
        <v>9074.2019999999993</v>
      </c>
      <c r="F46" s="30">
        <v>3734.1550000000002</v>
      </c>
      <c r="G46" s="30">
        <v>7504.9650000000001</v>
      </c>
      <c r="H46" s="30">
        <f t="shared" si="64"/>
        <v>15342.425000000001</v>
      </c>
      <c r="I46" s="31">
        <f t="shared" si="65"/>
        <v>12808.357</v>
      </c>
      <c r="J46" s="30"/>
      <c r="K46" s="32">
        <v>73.275000000000006</v>
      </c>
      <c r="L46" s="33">
        <v>22.162999999999997</v>
      </c>
      <c r="M46" s="33">
        <v>0.64300000000000002</v>
      </c>
      <c r="N46" s="34">
        <f t="shared" si="66"/>
        <v>96.081000000000003</v>
      </c>
      <c r="O46" s="33">
        <v>64.11</v>
      </c>
      <c r="P46" s="34">
        <f t="shared" si="67"/>
        <v>31.971000000000004</v>
      </c>
      <c r="Q46" s="33">
        <v>10.948</v>
      </c>
      <c r="R46" s="34">
        <f t="shared" si="68"/>
        <v>21.023000000000003</v>
      </c>
      <c r="S46" s="33">
        <v>19.434000000000001</v>
      </c>
      <c r="T46" s="33">
        <v>-2.4420000000000002</v>
      </c>
      <c r="U46" s="33">
        <v>0</v>
      </c>
      <c r="V46" s="34">
        <f t="shared" si="69"/>
        <v>38.015000000000008</v>
      </c>
      <c r="W46" s="33">
        <v>4.7549999999999999</v>
      </c>
      <c r="X46" s="35">
        <f t="shared" si="70"/>
        <v>33.260000000000005</v>
      </c>
      <c r="Y46" s="33"/>
      <c r="Z46" s="36">
        <f t="shared" si="71"/>
        <v>1.3335170198810963E-2</v>
      </c>
      <c r="AA46" s="37">
        <f t="shared" si="72"/>
        <v>4.0333998924086973E-3</v>
      </c>
      <c r="AB46" s="6">
        <f t="shared" si="73"/>
        <v>0.56697885436841677</v>
      </c>
      <c r="AC46" s="6">
        <f t="shared" si="74"/>
        <v>0.55499285807038046</v>
      </c>
      <c r="AD46" s="6">
        <f t="shared" si="75"/>
        <v>0.66724950822743312</v>
      </c>
      <c r="AE46" s="37">
        <f t="shared" si="76"/>
        <v>1.1667250241498065E-2</v>
      </c>
      <c r="AF46" s="37">
        <f t="shared" si="77"/>
        <v>6.0529206525070309E-3</v>
      </c>
      <c r="AG46" s="37">
        <f>X46/DU46*2</f>
        <v>1.2643562260943399E-2</v>
      </c>
      <c r="AH46" s="37">
        <f>(P46+S46+T46)/DU46*2</f>
        <v>1.8612950660931195E-2</v>
      </c>
      <c r="AI46" s="37">
        <f>R46/DU46*2</f>
        <v>7.991750132646214E-3</v>
      </c>
      <c r="AJ46" s="38">
        <f>X46/FK46*2</f>
        <v>6.0265687243551483E-2</v>
      </c>
      <c r="AK46" s="33"/>
      <c r="AL46" s="44">
        <f t="shared" si="78"/>
        <v>6.9484413678299731E-2</v>
      </c>
      <c r="AM46" s="6">
        <f t="shared" si="79"/>
        <v>6.5972788324161563E-2</v>
      </c>
      <c r="AN46" s="38">
        <f t="shared" si="80"/>
        <v>0.15430153511284755</v>
      </c>
      <c r="AO46" s="33"/>
      <c r="AP46" s="44">
        <f t="shared" si="81"/>
        <v>0.82706611556586473</v>
      </c>
      <c r="AQ46" s="6">
        <f t="shared" si="82"/>
        <v>0.7239106637023327</v>
      </c>
      <c r="AR46" s="6">
        <f t="shared" si="83"/>
        <v>5.6292367424258735E-2</v>
      </c>
      <c r="AS46" s="6">
        <f t="shared" si="84"/>
        <v>0.19028080842364969</v>
      </c>
      <c r="AT46" s="65">
        <v>1.76</v>
      </c>
      <c r="AU46" s="66">
        <v>1.4</v>
      </c>
      <c r="AV46" s="33"/>
      <c r="AW46" s="44">
        <f>FM46/C46</f>
        <v>0.10169620451626298</v>
      </c>
      <c r="AX46" s="6">
        <v>8.2600000000000007E-2</v>
      </c>
      <c r="AY46" s="6">
        <f t="shared" si="85"/>
        <v>0.15708033432600838</v>
      </c>
      <c r="AZ46" s="6">
        <f t="shared" si="86"/>
        <v>0.17335962619851764</v>
      </c>
      <c r="BA46" s="38">
        <f t="shared" si="87"/>
        <v>0.19325653848714006</v>
      </c>
      <c r="BB46" s="6"/>
      <c r="BC46" s="44">
        <v>0.16070000000000001</v>
      </c>
      <c r="BD46" s="6">
        <v>0.1772</v>
      </c>
      <c r="BE46" s="38">
        <v>0.19750000000000001</v>
      </c>
      <c r="BF46" s="6"/>
      <c r="BG46" s="44">
        <v>3.5000000000000003E-2</v>
      </c>
      <c r="BH46" s="38"/>
      <c r="BI46" s="6"/>
      <c r="BJ46" s="44">
        <f>AY46-(4.5%+2.5%+3%+1%+BG46)</f>
        <v>1.2080334326008357E-2</v>
      </c>
      <c r="BK46" s="38"/>
      <c r="BL46" s="6"/>
      <c r="BM46" s="44">
        <f>AZ46-(6%+2.5%+3%+1%+BG46)</f>
        <v>1.335962619851766E-2</v>
      </c>
      <c r="BN46" s="38"/>
      <c r="BO46" s="6"/>
      <c r="BP46" s="44">
        <f>BA46-(8%+2.5%+3%+1%+BG46)</f>
        <v>1.3256538487140035E-2</v>
      </c>
      <c r="BQ46" s="38"/>
      <c r="BR46" s="33"/>
      <c r="BS46" s="36">
        <f>Q46/FO46*2</f>
        <v>2.494012564488125E-3</v>
      </c>
      <c r="BT46" s="6">
        <f t="shared" si="88"/>
        <v>0.22359741028940219</v>
      </c>
      <c r="BU46" s="37">
        <f>EW46/E46</f>
        <v>1.0812631237435536E-2</v>
      </c>
      <c r="BV46" s="6">
        <f t="shared" si="89"/>
        <v>7.8989549478762036E-2</v>
      </c>
      <c r="BW46" s="6">
        <f t="shared" si="90"/>
        <v>0.74403986157680868</v>
      </c>
      <c r="BX46" s="38">
        <f t="shared" si="91"/>
        <v>0.81866261223043668</v>
      </c>
      <c r="BY46" s="33"/>
      <c r="BZ46" s="32">
        <v>11.862</v>
      </c>
      <c r="CA46" s="67">
        <v>528.70600000000002</v>
      </c>
      <c r="CB46" s="34">
        <f t="shared" si="92"/>
        <v>540.56799999999998</v>
      </c>
      <c r="CC46" s="30">
        <v>9074.2019999999993</v>
      </c>
      <c r="CD46" s="33">
        <v>30.774999999999999</v>
      </c>
      <c r="CE46" s="33">
        <v>30.847000000000001</v>
      </c>
      <c r="CF46" s="34">
        <f t="shared" si="93"/>
        <v>9012.58</v>
      </c>
      <c r="CG46" s="33">
        <v>1334.694</v>
      </c>
      <c r="CH46" s="33">
        <v>621.27499999999998</v>
      </c>
      <c r="CI46" s="34">
        <f t="shared" si="94"/>
        <v>1955.9690000000001</v>
      </c>
      <c r="CJ46" s="33">
        <v>20.542000000000002</v>
      </c>
      <c r="CK46" s="33">
        <v>0</v>
      </c>
      <c r="CL46" s="33">
        <v>78.174999999999997</v>
      </c>
      <c r="CM46" s="33">
        <v>0.43600000000115813</v>
      </c>
      <c r="CN46" s="34">
        <f t="shared" si="95"/>
        <v>11608.269999999999</v>
      </c>
      <c r="CO46" s="33">
        <v>4.2969999999999997</v>
      </c>
      <c r="CP46" s="30">
        <v>7504.9650000000001</v>
      </c>
      <c r="CQ46" s="34">
        <f t="shared" si="96"/>
        <v>7509.2619999999997</v>
      </c>
      <c r="CR46" s="33">
        <v>2657.5320000000002</v>
      </c>
      <c r="CS46" s="33">
        <v>60.500000000000455</v>
      </c>
      <c r="CT46" s="34">
        <f t="shared" si="97"/>
        <v>2718.0320000000006</v>
      </c>
      <c r="CU46" s="33">
        <v>200.459</v>
      </c>
      <c r="CV46" s="33">
        <v>1180.5170000000001</v>
      </c>
      <c r="CW46" s="67">
        <f t="shared" si="98"/>
        <v>11608.27</v>
      </c>
      <c r="CX46" s="33"/>
      <c r="CY46" s="68">
        <v>2208.8310000000001</v>
      </c>
      <c r="CZ46" s="33"/>
      <c r="DA46" s="29">
        <v>475</v>
      </c>
      <c r="DB46" s="30">
        <v>710</v>
      </c>
      <c r="DC46" s="30">
        <v>1000</v>
      </c>
      <c r="DD46" s="30">
        <v>440</v>
      </c>
      <c r="DE46" s="30">
        <v>400</v>
      </c>
      <c r="DF46" s="31">
        <v>0</v>
      </c>
      <c r="DG46" s="31">
        <f t="shared" si="99"/>
        <v>3025</v>
      </c>
      <c r="DH46" s="38">
        <f t="shared" si="100"/>
        <v>0.26059007931414413</v>
      </c>
      <c r="DI46" s="33"/>
      <c r="DJ46" s="61" t="str">
        <f>VLOOKUP($B46,'[1]Tlf + Fylke'!$A$3:$O$97,11,FALSE)</f>
        <v>BDO AS</v>
      </c>
      <c r="DK46" s="55">
        <v>61.4</v>
      </c>
      <c r="DL46" s="69">
        <v>4</v>
      </c>
      <c r="DM46" s="70" t="s">
        <v>160</v>
      </c>
      <c r="DN46" s="58" t="s">
        <v>163</v>
      </c>
      <c r="DO46" s="71">
        <v>0.17546365519264392</v>
      </c>
      <c r="DP46" s="55"/>
      <c r="DQ46" s="29">
        <v>868.41800000000001</v>
      </c>
      <c r="DR46" s="30">
        <v>958.41800000000001</v>
      </c>
      <c r="DS46" s="31">
        <v>1068.4179999999999</v>
      </c>
      <c r="DT46" s="30"/>
      <c r="DU46" s="61">
        <f t="shared" si="101"/>
        <v>5261.1754999999994</v>
      </c>
      <c r="DV46" s="30">
        <v>4993.8549999999996</v>
      </c>
      <c r="DW46" s="31">
        <v>5528.4960000000001</v>
      </c>
      <c r="DX46" s="30"/>
      <c r="DY46" s="29">
        <v>66.281999999999996</v>
      </c>
      <c r="DZ46" s="30">
        <v>125.79600000000001</v>
      </c>
      <c r="EA46" s="30">
        <v>342.33100000000002</v>
      </c>
      <c r="EB46" s="30">
        <v>158.38200000000001</v>
      </c>
      <c r="EC46" s="30">
        <v>1309.3869999999999</v>
      </c>
      <c r="ED46" s="30">
        <v>204.38</v>
      </c>
      <c r="EE46" s="30">
        <v>50.357999999999997</v>
      </c>
      <c r="EF46" s="59">
        <v>0.22299999999995634</v>
      </c>
      <c r="EG46" s="30">
        <v>6560.0280000000002</v>
      </c>
      <c r="EH46" s="72">
        <v>8817.1670000000013</v>
      </c>
      <c r="EI46" s="55"/>
      <c r="EJ46" s="44">
        <f t="shared" si="102"/>
        <v>7.5173805826746834E-3</v>
      </c>
      <c r="EK46" s="6">
        <f t="shared" si="103"/>
        <v>1.4267167674152025E-2</v>
      </c>
      <c r="EL46" s="6">
        <f t="shared" si="104"/>
        <v>3.8825509372795136E-2</v>
      </c>
      <c r="EM46" s="6">
        <f t="shared" si="105"/>
        <v>1.7962912577248451E-2</v>
      </c>
      <c r="EN46" s="6">
        <f t="shared" si="106"/>
        <v>0.14850427580650336</v>
      </c>
      <c r="EO46" s="6">
        <f t="shared" si="107"/>
        <v>2.3179780988610055E-2</v>
      </c>
      <c r="EP46" s="6">
        <f t="shared" si="108"/>
        <v>5.7113583081731343E-3</v>
      </c>
      <c r="EQ46" s="6">
        <f t="shared" si="109"/>
        <v>2.5291570410309378E-5</v>
      </c>
      <c r="ER46" s="6">
        <f t="shared" si="110"/>
        <v>0.74400632311943271</v>
      </c>
      <c r="ES46" s="71">
        <f t="shared" si="111"/>
        <v>0.99999999999999989</v>
      </c>
      <c r="ET46" s="55"/>
      <c r="EU46" s="32">
        <v>68.483000000000004</v>
      </c>
      <c r="EV46" s="33">
        <v>29.633000000000003</v>
      </c>
      <c r="EW46" s="67">
        <f t="shared" si="112"/>
        <v>98.116000000000014</v>
      </c>
      <c r="EY46" s="32">
        <f t="shared" si="113"/>
        <v>30.774999999999999</v>
      </c>
      <c r="EZ46" s="33">
        <f t="shared" si="114"/>
        <v>30.847000000000001</v>
      </c>
      <c r="FA46" s="67">
        <f t="shared" si="115"/>
        <v>61.622</v>
      </c>
      <c r="FC46" s="29">
        <v>6751.5680000000002</v>
      </c>
      <c r="FD46" s="30">
        <v>2322.6339999999996</v>
      </c>
      <c r="FE46" s="31">
        <f t="shared" si="116"/>
        <v>9074.2019999999993</v>
      </c>
      <c r="FG46" s="44">
        <f t="shared" si="62"/>
        <v>0.74403986157680868</v>
      </c>
      <c r="FH46" s="6">
        <f t="shared" si="63"/>
        <v>0.25596013842319132</v>
      </c>
      <c r="FI46" s="38">
        <f t="shared" si="117"/>
        <v>1</v>
      </c>
      <c r="FJ46" s="55"/>
      <c r="FK46" s="61">
        <f t="shared" si="118"/>
        <v>1103.779</v>
      </c>
      <c r="FL46" s="30">
        <v>1027.0409999999999</v>
      </c>
      <c r="FM46" s="31">
        <v>1180.5170000000001</v>
      </c>
      <c r="FO46" s="61">
        <f t="shared" si="119"/>
        <v>8779.4264999999996</v>
      </c>
      <c r="FP46" s="30">
        <v>8484.6509999999998</v>
      </c>
      <c r="FQ46" s="31">
        <v>9074.2019999999993</v>
      </c>
      <c r="FS46" s="61">
        <f t="shared" si="120"/>
        <v>3632.5775000000003</v>
      </c>
      <c r="FT46" s="30">
        <v>3531</v>
      </c>
      <c r="FU46" s="31">
        <v>3734.1550000000002</v>
      </c>
      <c r="FW46" s="61">
        <f t="shared" si="121"/>
        <v>12412.004000000001</v>
      </c>
      <c r="FX46" s="55">
        <f t="shared" si="122"/>
        <v>12015.651</v>
      </c>
      <c r="FY46" s="69">
        <f t="shared" si="123"/>
        <v>12808.357</v>
      </c>
      <c r="GA46" s="61">
        <f t="shared" si="124"/>
        <v>7003.3510000000006</v>
      </c>
      <c r="GB46" s="30">
        <v>6501.7370000000001</v>
      </c>
      <c r="GC46" s="31">
        <v>7504.9650000000001</v>
      </c>
      <c r="GD46" s="30"/>
      <c r="GE46" s="61">
        <f t="shared" si="125"/>
        <v>10989.736000000001</v>
      </c>
      <c r="GF46" s="30">
        <v>10371.201999999999</v>
      </c>
      <c r="GG46" s="31">
        <v>11608.27</v>
      </c>
      <c r="GH46" s="30"/>
      <c r="GI46" s="73">
        <f>DW46/C46</f>
        <v>0.4762549458274144</v>
      </c>
      <c r="GJ46" s="63"/>
    </row>
    <row r="47" spans="1:192" x14ac:dyDescent="0.2">
      <c r="A47" s="1"/>
      <c r="B47" s="74" t="s">
        <v>205</v>
      </c>
      <c r="C47" s="29">
        <v>10737.385</v>
      </c>
      <c r="D47" s="30">
        <v>10486.45</v>
      </c>
      <c r="E47" s="30">
        <v>9132.9219999999987</v>
      </c>
      <c r="F47" s="30">
        <v>1411.848</v>
      </c>
      <c r="G47" s="30">
        <v>6902.1229999999996</v>
      </c>
      <c r="H47" s="30">
        <f t="shared" si="64"/>
        <v>12149.233</v>
      </c>
      <c r="I47" s="31">
        <f t="shared" si="65"/>
        <v>10544.769999999999</v>
      </c>
      <c r="J47" s="30"/>
      <c r="K47" s="32">
        <v>97.57</v>
      </c>
      <c r="L47" s="33">
        <v>20.123000000000001</v>
      </c>
      <c r="M47" s="33">
        <v>1.0589999999999999</v>
      </c>
      <c r="N47" s="34">
        <f t="shared" si="66"/>
        <v>118.752</v>
      </c>
      <c r="O47" s="33">
        <v>62.317</v>
      </c>
      <c r="P47" s="34">
        <f t="shared" si="67"/>
        <v>56.434999999999995</v>
      </c>
      <c r="Q47" s="33">
        <v>9.6189999999999998</v>
      </c>
      <c r="R47" s="34">
        <f t="shared" si="68"/>
        <v>46.815999999999995</v>
      </c>
      <c r="S47" s="33">
        <v>17.143999999999998</v>
      </c>
      <c r="T47" s="33">
        <v>-3.0579999999999998</v>
      </c>
      <c r="U47" s="33">
        <v>-1.8</v>
      </c>
      <c r="V47" s="34">
        <f t="shared" si="69"/>
        <v>59.101999999999997</v>
      </c>
      <c r="W47" s="33">
        <v>10.88</v>
      </c>
      <c r="X47" s="35">
        <f t="shared" si="70"/>
        <v>48.221999999999994</v>
      </c>
      <c r="Y47" s="33"/>
      <c r="Z47" s="36">
        <f t="shared" si="71"/>
        <v>1.8608776087236382E-2</v>
      </c>
      <c r="AA47" s="37">
        <f t="shared" si="72"/>
        <v>3.8379051061131269E-3</v>
      </c>
      <c r="AB47" s="6">
        <f t="shared" si="73"/>
        <v>0.46912028184706184</v>
      </c>
      <c r="AC47" s="6">
        <f t="shared" si="74"/>
        <v>0.45856390180726442</v>
      </c>
      <c r="AD47" s="6">
        <f t="shared" si="75"/>
        <v>0.52476589867960122</v>
      </c>
      <c r="AE47" s="37">
        <f t="shared" si="76"/>
        <v>1.1885242384219634E-2</v>
      </c>
      <c r="AF47" s="37">
        <f t="shared" si="77"/>
        <v>9.1970113813540314E-3</v>
      </c>
      <c r="AG47" s="37">
        <f>X47/DU47*2</f>
        <v>1.7071199917161026E-2</v>
      </c>
      <c r="AH47" s="37">
        <f>(P47+S47+T47)/DU47*2</f>
        <v>2.4965328882213776E-2</v>
      </c>
      <c r="AI47" s="37">
        <f>R47/DU47*2</f>
        <v>1.6573458075604716E-2</v>
      </c>
      <c r="AJ47" s="38">
        <f>X47/FK47*2</f>
        <v>9.4951972185069886E-2</v>
      </c>
      <c r="AK47" s="33"/>
      <c r="AL47" s="44">
        <f t="shared" si="78"/>
        <v>7.357678449428233E-2</v>
      </c>
      <c r="AM47" s="6">
        <f t="shared" si="79"/>
        <v>4.5485407303030793E-2</v>
      </c>
      <c r="AN47" s="38">
        <f t="shared" si="80"/>
        <v>-4.0445000340541522E-3</v>
      </c>
      <c r="AO47" s="33"/>
      <c r="AP47" s="44">
        <f t="shared" si="81"/>
        <v>0.75574093373402296</v>
      </c>
      <c r="AQ47" s="6">
        <f t="shared" si="82"/>
        <v>0.71842043167118042</v>
      </c>
      <c r="AR47" s="6">
        <f t="shared" si="83"/>
        <v>0.13029885768275978</v>
      </c>
      <c r="AS47" s="6">
        <f t="shared" si="84"/>
        <v>0.12164665791531179</v>
      </c>
      <c r="AT47" s="65">
        <v>1.405</v>
      </c>
      <c r="AU47" s="66">
        <v>1.3959999999999999</v>
      </c>
      <c r="AV47" s="33"/>
      <c r="AW47" s="44">
        <f>FM47/C47</f>
        <v>9.7617064117566807E-2</v>
      </c>
      <c r="AX47" s="6">
        <v>8.72E-2</v>
      </c>
      <c r="AY47" s="6">
        <f t="shared" si="85"/>
        <v>0.15545446069264354</v>
      </c>
      <c r="AZ47" s="6">
        <f t="shared" si="86"/>
        <v>0.17050000000000001</v>
      </c>
      <c r="BA47" s="38">
        <f t="shared" si="87"/>
        <v>0.19267246834462781</v>
      </c>
      <c r="BB47" s="6"/>
      <c r="BC47" s="44">
        <v>0.16250000000000001</v>
      </c>
      <c r="BD47" s="6">
        <v>0.17850000000000002</v>
      </c>
      <c r="BE47" s="38">
        <v>0.20149999999999998</v>
      </c>
      <c r="BF47" s="6"/>
      <c r="BG47" s="44">
        <v>2.7E-2</v>
      </c>
      <c r="BH47" s="38"/>
      <c r="BI47" s="6"/>
      <c r="BJ47" s="44">
        <f>AY47-(4.5%+2.5%+3%+1%+BG47)</f>
        <v>1.8454460692643532E-2</v>
      </c>
      <c r="BK47" s="38"/>
      <c r="BL47" s="6"/>
      <c r="BM47" s="44">
        <f>AZ47-(6%+2.5%+3%+1%+BG47)</f>
        <v>1.8500000000000016E-2</v>
      </c>
      <c r="BN47" s="38"/>
      <c r="BO47" s="6"/>
      <c r="BP47" s="44">
        <f>BA47-(8%+2.5%+3%+1%+BG47)</f>
        <v>2.0672468344627798E-2</v>
      </c>
      <c r="BQ47" s="38"/>
      <c r="BR47" s="33"/>
      <c r="BS47" s="36">
        <f>Q47/FO47*2</f>
        <v>2.1811882884315956E-3</v>
      </c>
      <c r="BT47" s="6">
        <f t="shared" si="88"/>
        <v>0.13639908679684068</v>
      </c>
      <c r="BU47" s="37">
        <f>EW47/E47</f>
        <v>8.1659517074601107E-3</v>
      </c>
      <c r="BV47" s="6">
        <f t="shared" si="89"/>
        <v>6.9232197395170947E-2</v>
      </c>
      <c r="BW47" s="6">
        <f t="shared" si="90"/>
        <v>0.7165778925956009</v>
      </c>
      <c r="BX47" s="38">
        <f t="shared" si="91"/>
        <v>0.75452551359583953</v>
      </c>
      <c r="BY47" s="33"/>
      <c r="BZ47" s="32">
        <v>19.334</v>
      </c>
      <c r="CA47" s="67">
        <v>212.066</v>
      </c>
      <c r="CB47" s="34">
        <f t="shared" si="92"/>
        <v>231.4</v>
      </c>
      <c r="CC47" s="30">
        <v>9132.9219999999987</v>
      </c>
      <c r="CD47" s="33">
        <v>13.894</v>
      </c>
      <c r="CE47" s="33">
        <v>15.183999999999999</v>
      </c>
      <c r="CF47" s="34">
        <f t="shared" si="93"/>
        <v>9103.8439999999991</v>
      </c>
      <c r="CG47" s="33">
        <v>1074.7670000000001</v>
      </c>
      <c r="CH47" s="33">
        <v>226.79900000000001</v>
      </c>
      <c r="CI47" s="34">
        <f t="shared" si="94"/>
        <v>1301.566</v>
      </c>
      <c r="CJ47" s="33">
        <v>0</v>
      </c>
      <c r="CK47" s="33">
        <v>1.7190000000000001</v>
      </c>
      <c r="CL47" s="33">
        <v>88.424999999999997</v>
      </c>
      <c r="CM47" s="33">
        <v>10.431000000001418</v>
      </c>
      <c r="CN47" s="34">
        <f t="shared" si="95"/>
        <v>10737.385</v>
      </c>
      <c r="CO47" s="33">
        <v>200.15100000000001</v>
      </c>
      <c r="CP47" s="30">
        <v>6902.1229999999996</v>
      </c>
      <c r="CQ47" s="34">
        <f t="shared" si="96"/>
        <v>7102.2739999999994</v>
      </c>
      <c r="CR47" s="33">
        <v>2294.5169999999998</v>
      </c>
      <c r="CS47" s="33">
        <v>81.874000000000933</v>
      </c>
      <c r="CT47" s="34">
        <f t="shared" si="97"/>
        <v>2376.3910000000005</v>
      </c>
      <c r="CU47" s="33">
        <v>210.56799999999998</v>
      </c>
      <c r="CV47" s="33">
        <v>1048.152</v>
      </c>
      <c r="CW47" s="67">
        <f t="shared" si="98"/>
        <v>10737.385</v>
      </c>
      <c r="CX47" s="33"/>
      <c r="CY47" s="68">
        <v>1306.1670000000001</v>
      </c>
      <c r="CZ47" s="33"/>
      <c r="DA47" s="29">
        <v>189</v>
      </c>
      <c r="DB47" s="30">
        <v>735</v>
      </c>
      <c r="DC47" s="30">
        <v>400</v>
      </c>
      <c r="DD47" s="30">
        <v>450</v>
      </c>
      <c r="DE47" s="30">
        <v>625</v>
      </c>
      <c r="DF47" s="31">
        <v>0</v>
      </c>
      <c r="DG47" s="31">
        <f t="shared" si="99"/>
        <v>2399</v>
      </c>
      <c r="DH47" s="38">
        <f t="shared" si="100"/>
        <v>0.22342497731058353</v>
      </c>
      <c r="DI47" s="33"/>
      <c r="DJ47" s="61" t="str">
        <f>VLOOKUP($B47,'[1]Tlf + Fylke'!$A$3:$O$97,11,FALSE)</f>
        <v xml:space="preserve">Pricewaterhousecoopers </v>
      </c>
      <c r="DK47" s="55">
        <v>65.3</v>
      </c>
      <c r="DL47" s="69">
        <v>10</v>
      </c>
      <c r="DM47" s="70" t="s">
        <v>160</v>
      </c>
      <c r="DN47" s="58" t="s">
        <v>161</v>
      </c>
      <c r="DO47" s="71">
        <v>0.37721264644845065</v>
      </c>
      <c r="DP47" s="55"/>
      <c r="DQ47" s="29">
        <v>878.24230750000015</v>
      </c>
      <c r="DR47" s="30">
        <v>963.24230750000015</v>
      </c>
      <c r="DS47" s="31">
        <v>1088.5060000000001</v>
      </c>
      <c r="DT47" s="30"/>
      <c r="DU47" s="61">
        <f t="shared" si="101"/>
        <v>5649.5150000000003</v>
      </c>
      <c r="DV47" s="30">
        <v>5649.5150000000003</v>
      </c>
      <c r="DW47" s="31">
        <v>5649.5150000000003</v>
      </c>
      <c r="DX47" s="30"/>
      <c r="DY47" s="29">
        <v>135.08799999999999</v>
      </c>
      <c r="DZ47" s="30">
        <v>42.158000000000001</v>
      </c>
      <c r="EA47" s="30">
        <v>488.53</v>
      </c>
      <c r="EB47" s="30">
        <v>179.61099999999999</v>
      </c>
      <c r="EC47" s="30">
        <v>1355.809</v>
      </c>
      <c r="ED47" s="30">
        <v>284.18400000000003</v>
      </c>
      <c r="EE47" s="30">
        <v>22.988</v>
      </c>
      <c r="EF47" s="59">
        <v>0.4250000000001819</v>
      </c>
      <c r="EG47" s="30">
        <v>6202.8220000000001</v>
      </c>
      <c r="EH47" s="72">
        <v>8711.6149999999998</v>
      </c>
      <c r="EI47" s="55"/>
      <c r="EJ47" s="44">
        <f t="shared" si="102"/>
        <v>1.5506654047498656E-2</v>
      </c>
      <c r="EK47" s="6">
        <f t="shared" si="103"/>
        <v>4.8392864009715771E-3</v>
      </c>
      <c r="EL47" s="6">
        <f t="shared" si="104"/>
        <v>5.6078006202064712E-2</v>
      </c>
      <c r="EM47" s="6">
        <f t="shared" si="105"/>
        <v>2.0617417092008771E-2</v>
      </c>
      <c r="EN47" s="6">
        <f t="shared" si="106"/>
        <v>0.15563233682847555</v>
      </c>
      <c r="EO47" s="6">
        <f t="shared" si="107"/>
        <v>3.2621276307550323E-2</v>
      </c>
      <c r="EP47" s="6">
        <f t="shared" si="108"/>
        <v>2.6387759330503014E-3</v>
      </c>
      <c r="EQ47" s="6">
        <f t="shared" si="109"/>
        <v>4.8785443342041851E-5</v>
      </c>
      <c r="ER47" s="6">
        <f t="shared" si="110"/>
        <v>0.7120174617450381</v>
      </c>
      <c r="ES47" s="71">
        <f t="shared" si="111"/>
        <v>1</v>
      </c>
      <c r="ET47" s="55"/>
      <c r="EU47" s="32">
        <v>28.791</v>
      </c>
      <c r="EV47" s="33">
        <v>45.787999999999997</v>
      </c>
      <c r="EW47" s="67">
        <f t="shared" si="112"/>
        <v>74.578999999999994</v>
      </c>
      <c r="EY47" s="32">
        <f t="shared" si="113"/>
        <v>13.894</v>
      </c>
      <c r="EZ47" s="33">
        <f t="shared" si="114"/>
        <v>15.183999999999999</v>
      </c>
      <c r="FA47" s="67">
        <f t="shared" si="115"/>
        <v>29.077999999999999</v>
      </c>
      <c r="FC47" s="29">
        <v>6544.45</v>
      </c>
      <c r="FD47" s="30">
        <v>2588.4719999999993</v>
      </c>
      <c r="FE47" s="31">
        <f t="shared" si="116"/>
        <v>9132.9219999999987</v>
      </c>
      <c r="FG47" s="44">
        <f t="shared" si="62"/>
        <v>0.7165778925956009</v>
      </c>
      <c r="FH47" s="6">
        <f t="shared" si="63"/>
        <v>0.2834221074043991</v>
      </c>
      <c r="FI47" s="38">
        <f t="shared" si="117"/>
        <v>1</v>
      </c>
      <c r="FJ47" s="55"/>
      <c r="FK47" s="61">
        <f t="shared" si="118"/>
        <v>1015.7135000000001</v>
      </c>
      <c r="FL47" s="30">
        <v>983.27500000000009</v>
      </c>
      <c r="FM47" s="31">
        <v>1048.152</v>
      </c>
      <c r="FO47" s="61">
        <f t="shared" si="119"/>
        <v>8819.9629999999997</v>
      </c>
      <c r="FP47" s="30">
        <v>8507.0040000000008</v>
      </c>
      <c r="FQ47" s="31">
        <v>9132.9219999999987</v>
      </c>
      <c r="FS47" s="61">
        <f t="shared" si="120"/>
        <v>1495.424</v>
      </c>
      <c r="FT47" s="30">
        <v>1579</v>
      </c>
      <c r="FU47" s="31">
        <v>1411.848</v>
      </c>
      <c r="FW47" s="61">
        <f t="shared" si="121"/>
        <v>10315.386999999999</v>
      </c>
      <c r="FX47" s="55">
        <f t="shared" si="122"/>
        <v>10086.004000000001</v>
      </c>
      <c r="FY47" s="69">
        <f t="shared" si="123"/>
        <v>10544.769999999999</v>
      </c>
      <c r="GA47" s="61">
        <f t="shared" si="124"/>
        <v>6916.1374999999998</v>
      </c>
      <c r="GB47" s="30">
        <v>6930.152</v>
      </c>
      <c r="GC47" s="31">
        <v>6902.1229999999996</v>
      </c>
      <c r="GD47" s="30"/>
      <c r="GE47" s="61">
        <f t="shared" si="125"/>
        <v>10486.45</v>
      </c>
      <c r="GF47" s="30">
        <v>10235.514999999999</v>
      </c>
      <c r="GG47" s="31">
        <v>10737.385</v>
      </c>
      <c r="GH47" s="30"/>
      <c r="GI47" s="73">
        <f>DW47/C47</f>
        <v>0.52615371433547364</v>
      </c>
      <c r="GJ47" s="63"/>
    </row>
    <row r="48" spans="1:192" x14ac:dyDescent="0.2">
      <c r="A48" s="1"/>
      <c r="B48" s="74" t="s">
        <v>206</v>
      </c>
      <c r="C48" s="29">
        <v>7212.4679999999998</v>
      </c>
      <c r="D48" s="30">
        <v>7015.1904999999997</v>
      </c>
      <c r="E48" s="30">
        <v>5579.8369999999995</v>
      </c>
      <c r="F48" s="30">
        <v>1049.288</v>
      </c>
      <c r="G48" s="30">
        <v>5464.7150000000001</v>
      </c>
      <c r="H48" s="30">
        <f t="shared" si="64"/>
        <v>8261.7559999999994</v>
      </c>
      <c r="I48" s="31">
        <f t="shared" si="65"/>
        <v>6629.125</v>
      </c>
      <c r="J48" s="30"/>
      <c r="K48" s="32">
        <v>54.95</v>
      </c>
      <c r="L48" s="33">
        <v>12.682</v>
      </c>
      <c r="M48" s="33">
        <v>1.1970000000000001</v>
      </c>
      <c r="N48" s="34">
        <f t="shared" si="66"/>
        <v>68.829000000000008</v>
      </c>
      <c r="O48" s="33">
        <v>48.865000000000002</v>
      </c>
      <c r="P48" s="34">
        <f t="shared" si="67"/>
        <v>19.964000000000006</v>
      </c>
      <c r="Q48" s="33">
        <v>14.688000000000001</v>
      </c>
      <c r="R48" s="34">
        <f t="shared" si="68"/>
        <v>5.2760000000000051</v>
      </c>
      <c r="S48" s="33">
        <v>11.648999999999999</v>
      </c>
      <c r="T48" s="33">
        <v>2.056</v>
      </c>
      <c r="U48" s="33">
        <v>0</v>
      </c>
      <c r="V48" s="34">
        <f t="shared" si="69"/>
        <v>18.981000000000005</v>
      </c>
      <c r="W48" s="33">
        <v>2.0259999999999998</v>
      </c>
      <c r="X48" s="35">
        <f t="shared" si="70"/>
        <v>16.955000000000005</v>
      </c>
      <c r="Y48" s="33"/>
      <c r="Z48" s="36">
        <f t="shared" si="71"/>
        <v>1.5666003653072573E-2</v>
      </c>
      <c r="AA48" s="37">
        <f t="shared" si="72"/>
        <v>3.6155824991495242E-3</v>
      </c>
      <c r="AB48" s="6">
        <f t="shared" si="73"/>
        <v>0.59205903021784956</v>
      </c>
      <c r="AC48" s="6">
        <f t="shared" si="74"/>
        <v>0.60718457218121724</v>
      </c>
      <c r="AD48" s="6">
        <f t="shared" si="75"/>
        <v>0.7099478417527495</v>
      </c>
      <c r="AE48" s="37">
        <f t="shared" si="76"/>
        <v>1.39311968791154E-2</v>
      </c>
      <c r="AF48" s="37">
        <f t="shared" si="77"/>
        <v>4.8337960316259428E-3</v>
      </c>
      <c r="AG48" s="37">
        <f>X48/DU48*2</f>
        <v>1.0141394850019659E-2</v>
      </c>
      <c r="AH48" s="37">
        <f>(P48+S48+T48)/DU48*2</f>
        <v>2.0138638938679555E-2</v>
      </c>
      <c r="AI48" s="37">
        <f>R48/DU48*2</f>
        <v>3.1557652154941764E-3</v>
      </c>
      <c r="AJ48" s="38">
        <f>X48/FK48*2</f>
        <v>3.9754509164873955E-2</v>
      </c>
      <c r="AK48" s="33"/>
      <c r="AL48" s="44">
        <f t="shared" si="78"/>
        <v>5.9534273612021744E-2</v>
      </c>
      <c r="AM48" s="6">
        <f t="shared" si="79"/>
        <v>2.9157728915744065E-2</v>
      </c>
      <c r="AN48" s="38">
        <f t="shared" si="80"/>
        <v>5.1482822030762682E-2</v>
      </c>
      <c r="AO48" s="33"/>
      <c r="AP48" s="44">
        <f t="shared" si="81"/>
        <v>0.97936821451952816</v>
      </c>
      <c r="AQ48" s="6">
        <f t="shared" si="82"/>
        <v>0.87216561317717056</v>
      </c>
      <c r="AR48" s="6">
        <f t="shared" si="83"/>
        <v>-7.7968040898067054E-2</v>
      </c>
      <c r="AS48" s="6">
        <f t="shared" si="84"/>
        <v>0.18902156654282556</v>
      </c>
      <c r="AT48" s="65">
        <v>1.44</v>
      </c>
      <c r="AU48" s="66">
        <v>1.35</v>
      </c>
      <c r="AV48" s="33"/>
      <c r="AW48" s="44">
        <f>FM48/C48</f>
        <v>0.12028822866181176</v>
      </c>
      <c r="AX48" s="6">
        <v>0.1111</v>
      </c>
      <c r="AY48" s="6">
        <f t="shared" si="85"/>
        <v>0.22814490551760624</v>
      </c>
      <c r="AZ48" s="6">
        <f t="shared" si="86"/>
        <v>0.23996813639279135</v>
      </c>
      <c r="BA48" s="38">
        <f t="shared" si="87"/>
        <v>0.23996813639279135</v>
      </c>
      <c r="BB48" s="6"/>
      <c r="BC48" s="44">
        <v>0.21909999999999999</v>
      </c>
      <c r="BD48" s="6">
        <v>0.23180000000000001</v>
      </c>
      <c r="BE48" s="38">
        <v>0.23480000000000001</v>
      </c>
      <c r="BF48" s="6"/>
      <c r="BG48" s="44">
        <v>0.03</v>
      </c>
      <c r="BH48" s="38"/>
      <c r="BI48" s="6"/>
      <c r="BJ48" s="44">
        <f>AY48-(4.5%+2.5%+3%+1%+BG48)</f>
        <v>8.8144905517606231E-2</v>
      </c>
      <c r="BK48" s="38"/>
      <c r="BL48" s="6"/>
      <c r="BM48" s="44">
        <f>AZ48-(6%+2.5%+3%+1%+BG48)</f>
        <v>8.4968136392791382E-2</v>
      </c>
      <c r="BN48" s="38"/>
      <c r="BO48" s="6"/>
      <c r="BP48" s="44">
        <f>BA48-(8%+2.5%+3%+1%+BG48)</f>
        <v>6.4968136392791337E-2</v>
      </c>
      <c r="BQ48" s="38"/>
      <c r="BR48" s="33"/>
      <c r="BS48" s="36">
        <f>Q48/FO48*2</f>
        <v>5.4168539835525026E-3</v>
      </c>
      <c r="BT48" s="6">
        <f t="shared" si="88"/>
        <v>0.43624699278267837</v>
      </c>
      <c r="BU48" s="37">
        <f>EW48/E48</f>
        <v>1.8306627953468893E-2</v>
      </c>
      <c r="BV48" s="6">
        <f t="shared" si="89"/>
        <v>0.11272647816385221</v>
      </c>
      <c r="BW48" s="6">
        <f t="shared" si="90"/>
        <v>0.83322039693991079</v>
      </c>
      <c r="BX48" s="38">
        <f t="shared" si="91"/>
        <v>0.85961902966077741</v>
      </c>
      <c r="BY48" s="33"/>
      <c r="BZ48" s="32">
        <v>84.287000000000006</v>
      </c>
      <c r="CA48" s="67">
        <v>742.43200000000002</v>
      </c>
      <c r="CB48" s="34">
        <f t="shared" si="92"/>
        <v>826.71900000000005</v>
      </c>
      <c r="CC48" s="30">
        <v>5579.8369999999995</v>
      </c>
      <c r="CD48" s="33">
        <v>26.841000000000001</v>
      </c>
      <c r="CE48" s="33">
        <v>11.742000000000001</v>
      </c>
      <c r="CF48" s="34">
        <f t="shared" si="93"/>
        <v>5541.253999999999</v>
      </c>
      <c r="CG48" s="33">
        <v>477.14</v>
      </c>
      <c r="CH48" s="33">
        <v>280.774</v>
      </c>
      <c r="CI48" s="34">
        <f t="shared" si="94"/>
        <v>757.91399999999999</v>
      </c>
      <c r="CJ48" s="33">
        <v>8.9640000000000004</v>
      </c>
      <c r="CK48" s="33">
        <v>0</v>
      </c>
      <c r="CL48" s="33">
        <v>67.224000000000004</v>
      </c>
      <c r="CM48" s="33">
        <v>10.393000000000811</v>
      </c>
      <c r="CN48" s="34">
        <f t="shared" si="95"/>
        <v>7212.4679999999998</v>
      </c>
      <c r="CO48" s="33">
        <v>300.42</v>
      </c>
      <c r="CP48" s="30">
        <v>5464.7150000000001</v>
      </c>
      <c r="CQ48" s="34">
        <f t="shared" si="96"/>
        <v>5765.1350000000002</v>
      </c>
      <c r="CR48" s="33">
        <v>500.55</v>
      </c>
      <c r="CS48" s="33">
        <v>79.207999999999629</v>
      </c>
      <c r="CT48" s="34">
        <f t="shared" si="97"/>
        <v>579.75799999999958</v>
      </c>
      <c r="CU48" s="33">
        <v>0</v>
      </c>
      <c r="CV48" s="33">
        <v>867.57500000000005</v>
      </c>
      <c r="CW48" s="67">
        <f t="shared" si="98"/>
        <v>7212.4679999999998</v>
      </c>
      <c r="CX48" s="33"/>
      <c r="CY48" s="68">
        <v>1363.3119999999999</v>
      </c>
      <c r="CZ48" s="33"/>
      <c r="DA48" s="29">
        <v>200</v>
      </c>
      <c r="DB48" s="30">
        <v>150</v>
      </c>
      <c r="DC48" s="30">
        <v>230</v>
      </c>
      <c r="DD48" s="30">
        <v>40</v>
      </c>
      <c r="DE48" s="30">
        <v>0</v>
      </c>
      <c r="DF48" s="31">
        <v>0</v>
      </c>
      <c r="DG48" s="31">
        <f t="shared" si="99"/>
        <v>620</v>
      </c>
      <c r="DH48" s="38">
        <f t="shared" si="100"/>
        <v>8.5962253142752243E-2</v>
      </c>
      <c r="DI48" s="33"/>
      <c r="DJ48" s="61" t="str">
        <f>VLOOKUP($B48,'[1]Tlf + Fylke'!$A$3:$O$97,11,FALSE)</f>
        <v xml:space="preserve">Pricewaterhousecoopers </v>
      </c>
      <c r="DK48" s="55">
        <v>48.6</v>
      </c>
      <c r="DL48" s="69">
        <v>7</v>
      </c>
      <c r="DM48" s="70" t="s">
        <v>160</v>
      </c>
      <c r="DN48" s="58" t="s">
        <v>161</v>
      </c>
      <c r="DO48" s="71">
        <v>0.12878371141165665</v>
      </c>
      <c r="DP48" s="55"/>
      <c r="DQ48" s="29">
        <v>771.85299999999995</v>
      </c>
      <c r="DR48" s="30">
        <v>811.85299999999995</v>
      </c>
      <c r="DS48" s="31">
        <v>811.85299999999995</v>
      </c>
      <c r="DT48" s="30"/>
      <c r="DU48" s="61">
        <f t="shared" si="101"/>
        <v>3343.7215000000001</v>
      </c>
      <c r="DV48" s="30">
        <v>3304.2730000000001</v>
      </c>
      <c r="DW48" s="31">
        <v>3383.17</v>
      </c>
      <c r="DX48" s="30"/>
      <c r="DY48" s="29">
        <v>97.192999999999998</v>
      </c>
      <c r="DZ48" s="30">
        <v>46.396999999999998</v>
      </c>
      <c r="EA48" s="30">
        <v>217.958</v>
      </c>
      <c r="EB48" s="30">
        <v>190.09200000000001</v>
      </c>
      <c r="EC48" s="30">
        <v>286.32499999999999</v>
      </c>
      <c r="ED48" s="30">
        <v>0</v>
      </c>
      <c r="EE48" s="30">
        <v>0</v>
      </c>
      <c r="EF48" s="59">
        <v>76.083000000000538</v>
      </c>
      <c r="EG48" s="30">
        <v>4537.7979999999998</v>
      </c>
      <c r="EH48" s="72">
        <v>5451.8460000000005</v>
      </c>
      <c r="EI48" s="55"/>
      <c r="EJ48" s="44">
        <f t="shared" si="102"/>
        <v>1.7827539515973118E-2</v>
      </c>
      <c r="EK48" s="6">
        <f t="shared" si="103"/>
        <v>8.5103284282057844E-3</v>
      </c>
      <c r="EL48" s="6">
        <f t="shared" si="104"/>
        <v>3.9978752151106245E-2</v>
      </c>
      <c r="EM48" s="6">
        <f t="shared" si="105"/>
        <v>3.4867455903926856E-2</v>
      </c>
      <c r="EN48" s="6">
        <f t="shared" si="106"/>
        <v>5.2518908274371646E-2</v>
      </c>
      <c r="EO48" s="6">
        <f t="shared" si="107"/>
        <v>0</v>
      </c>
      <c r="EP48" s="6">
        <f t="shared" si="108"/>
        <v>0</v>
      </c>
      <c r="EQ48" s="6">
        <f t="shared" si="109"/>
        <v>1.3955456555449389E-2</v>
      </c>
      <c r="ER48" s="6">
        <f t="shared" si="110"/>
        <v>0.83234155917096697</v>
      </c>
      <c r="ES48" s="71">
        <f t="shared" si="111"/>
        <v>1</v>
      </c>
      <c r="ET48" s="55"/>
      <c r="EU48" s="32">
        <v>34.302999999999997</v>
      </c>
      <c r="EV48" s="33">
        <v>67.844999999999999</v>
      </c>
      <c r="EW48" s="67">
        <f t="shared" si="112"/>
        <v>102.148</v>
      </c>
      <c r="EY48" s="32">
        <f t="shared" si="113"/>
        <v>26.841000000000001</v>
      </c>
      <c r="EZ48" s="33">
        <f t="shared" si="114"/>
        <v>11.742000000000001</v>
      </c>
      <c r="FA48" s="67">
        <f t="shared" si="115"/>
        <v>38.582999999999998</v>
      </c>
      <c r="FC48" s="29">
        <v>4649.2340000000004</v>
      </c>
      <c r="FD48" s="30">
        <v>930.60299999999893</v>
      </c>
      <c r="FE48" s="31">
        <f t="shared" si="116"/>
        <v>5579.8369999999995</v>
      </c>
      <c r="FG48" s="44">
        <f t="shared" si="62"/>
        <v>0.83322039693991079</v>
      </c>
      <c r="FH48" s="6">
        <f t="shared" si="63"/>
        <v>0.16677960306008921</v>
      </c>
      <c r="FI48" s="38">
        <f t="shared" si="117"/>
        <v>1</v>
      </c>
      <c r="FJ48" s="55"/>
      <c r="FK48" s="61">
        <f t="shared" si="118"/>
        <v>852.98500000000001</v>
      </c>
      <c r="FL48" s="30">
        <v>838.39499999999998</v>
      </c>
      <c r="FM48" s="31">
        <v>867.57500000000005</v>
      </c>
      <c r="FO48" s="61">
        <f t="shared" si="119"/>
        <v>5423.0739999999996</v>
      </c>
      <c r="FP48" s="30">
        <v>5266.3109999999997</v>
      </c>
      <c r="FQ48" s="31">
        <v>5579.8369999999995</v>
      </c>
      <c r="FS48" s="61">
        <f t="shared" si="120"/>
        <v>1112.144</v>
      </c>
      <c r="FT48" s="30">
        <v>1175</v>
      </c>
      <c r="FU48" s="31">
        <v>1049.288</v>
      </c>
      <c r="FW48" s="61">
        <f t="shared" si="121"/>
        <v>6535.2179999999998</v>
      </c>
      <c r="FX48" s="55">
        <f t="shared" si="122"/>
        <v>6441.3109999999997</v>
      </c>
      <c r="FY48" s="69">
        <f t="shared" si="123"/>
        <v>6629.125</v>
      </c>
      <c r="GA48" s="61">
        <f t="shared" si="124"/>
        <v>5330.933</v>
      </c>
      <c r="GB48" s="30">
        <v>5197.1509999999998</v>
      </c>
      <c r="GC48" s="31">
        <v>5464.7150000000001</v>
      </c>
      <c r="GD48" s="30"/>
      <c r="GE48" s="61">
        <f t="shared" si="125"/>
        <v>7015.1904999999997</v>
      </c>
      <c r="GF48" s="30">
        <v>6817.9129999999996</v>
      </c>
      <c r="GG48" s="31">
        <v>7212.4679999999998</v>
      </c>
      <c r="GH48" s="30"/>
      <c r="GI48" s="73">
        <f>DW48/C48</f>
        <v>0.46907244510478247</v>
      </c>
      <c r="GJ48" s="63"/>
    </row>
    <row r="49" spans="1:192" x14ac:dyDescent="0.2">
      <c r="A49" s="1"/>
      <c r="B49" s="74" t="s">
        <v>207</v>
      </c>
      <c r="C49" s="29">
        <v>2258.038</v>
      </c>
      <c r="D49" s="30">
        <v>2101.6525000000001</v>
      </c>
      <c r="E49" s="30">
        <v>1864.636</v>
      </c>
      <c r="F49" s="30">
        <v>320.54700000000003</v>
      </c>
      <c r="G49" s="30">
        <v>1532.896</v>
      </c>
      <c r="H49" s="30">
        <f t="shared" si="64"/>
        <v>2578.585</v>
      </c>
      <c r="I49" s="31">
        <f t="shared" si="65"/>
        <v>2185.183</v>
      </c>
      <c r="J49" s="30"/>
      <c r="K49" s="32">
        <v>20.593</v>
      </c>
      <c r="L49" s="33">
        <v>4.3079999999999998</v>
      </c>
      <c r="M49" s="33">
        <v>0</v>
      </c>
      <c r="N49" s="34">
        <f t="shared" si="66"/>
        <v>24.901</v>
      </c>
      <c r="O49" s="33">
        <v>13.701000000000001</v>
      </c>
      <c r="P49" s="34">
        <f t="shared" si="67"/>
        <v>11.2</v>
      </c>
      <c r="Q49" s="33">
        <v>2.9580000000000002</v>
      </c>
      <c r="R49" s="34">
        <f t="shared" si="68"/>
        <v>8.2419999999999991</v>
      </c>
      <c r="S49" s="33">
        <v>2.5219999999999998</v>
      </c>
      <c r="T49" s="33">
        <v>-0.26400000000000001</v>
      </c>
      <c r="U49" s="33">
        <v>0</v>
      </c>
      <c r="V49" s="34">
        <f t="shared" si="69"/>
        <v>10.5</v>
      </c>
      <c r="W49" s="33">
        <v>1.5</v>
      </c>
      <c r="X49" s="35">
        <f t="shared" si="70"/>
        <v>9</v>
      </c>
      <c r="Y49" s="33"/>
      <c r="Z49" s="36">
        <f t="shared" si="71"/>
        <v>1.9596960011229257E-2</v>
      </c>
      <c r="AA49" s="37">
        <f t="shared" si="72"/>
        <v>4.0996311236039251E-3</v>
      </c>
      <c r="AB49" s="6">
        <f t="shared" si="73"/>
        <v>0.50447365514194198</v>
      </c>
      <c r="AC49" s="6">
        <f t="shared" si="74"/>
        <v>0.49961710972541301</v>
      </c>
      <c r="AD49" s="6">
        <f t="shared" si="75"/>
        <v>0.55021886671218023</v>
      </c>
      <c r="AE49" s="37">
        <f t="shared" si="76"/>
        <v>1.3038311519149812E-2</v>
      </c>
      <c r="AF49" s="37">
        <f t="shared" si="77"/>
        <v>8.5646889768884234E-3</v>
      </c>
      <c r="AG49" s="37">
        <f>X49/DU49*2</f>
        <v>1.745748254372978E-2</v>
      </c>
      <c r="AH49" s="37">
        <f>(P49+S49+T49)/DU49*2</f>
        <v>2.6104755563723929E-2</v>
      </c>
      <c r="AI49" s="37">
        <f>R49/DU49*2</f>
        <v>1.5987174569491204E-2</v>
      </c>
      <c r="AJ49" s="38">
        <f>X49/FK49*2</f>
        <v>8.465110810651931E-2</v>
      </c>
      <c r="AK49" s="33"/>
      <c r="AL49" s="44">
        <f t="shared" si="78"/>
        <v>0.18108900562029415</v>
      </c>
      <c r="AM49" s="6">
        <f t="shared" si="79"/>
        <v>0.1088117527247338</v>
      </c>
      <c r="AN49" s="38">
        <f t="shared" si="80"/>
        <v>0.18860935676595678</v>
      </c>
      <c r="AO49" s="33"/>
      <c r="AP49" s="44">
        <f t="shared" si="81"/>
        <v>0.82208860067058664</v>
      </c>
      <c r="AQ49" s="6">
        <f t="shared" si="82"/>
        <v>0.75882259177525047</v>
      </c>
      <c r="AR49" s="6">
        <f t="shared" si="83"/>
        <v>4.7628959300064923E-2</v>
      </c>
      <c r="AS49" s="6">
        <f t="shared" si="84"/>
        <v>0.16813446009323138</v>
      </c>
      <c r="AT49" s="65">
        <v>1.492</v>
      </c>
      <c r="AU49" s="66">
        <v>1.29</v>
      </c>
      <c r="AV49" s="33"/>
      <c r="AW49" s="44">
        <f>FM49/C49</f>
        <v>0.10020070521399552</v>
      </c>
      <c r="AX49" s="6">
        <v>9.1899999999999996E-2</v>
      </c>
      <c r="AY49" s="6">
        <f t="shared" si="85"/>
        <v>0.17924843720544434</v>
      </c>
      <c r="AZ49" s="6">
        <f t="shared" si="86"/>
        <v>0.1981</v>
      </c>
      <c r="BA49" s="38">
        <f t="shared" si="87"/>
        <v>0.21690000000000001</v>
      </c>
      <c r="BB49" s="6"/>
      <c r="BC49" s="44">
        <v>0.1757</v>
      </c>
      <c r="BD49" s="6">
        <v>0.1943</v>
      </c>
      <c r="BE49" s="38">
        <v>0.21350000000000002</v>
      </c>
      <c r="BF49" s="6"/>
      <c r="BG49" s="44"/>
      <c r="BH49" s="38">
        <v>2.9000000000000001E-2</v>
      </c>
      <c r="BI49" s="6"/>
      <c r="BJ49" s="44"/>
      <c r="BK49" s="38">
        <f>BC49-(4.5%+2.5%+3%+1%+BH49)</f>
        <v>3.6699999999999983E-2</v>
      </c>
      <c r="BL49" s="6"/>
      <c r="BM49" s="44"/>
      <c r="BN49" s="38">
        <f>BD49-(6%+2.5%+3%+1%+BH49)</f>
        <v>4.0300000000000002E-2</v>
      </c>
      <c r="BO49" s="6"/>
      <c r="BP49" s="44"/>
      <c r="BQ49" s="38">
        <f>BE49-(8%+2.5%+3%+1%+BH49)</f>
        <v>3.9500000000000007E-2</v>
      </c>
      <c r="BR49" s="33"/>
      <c r="BS49" s="36">
        <f>Q49/FO49*2</f>
        <v>3.4361596559658409E-3</v>
      </c>
      <c r="BT49" s="6">
        <f t="shared" si="88"/>
        <v>0.219794917521177</v>
      </c>
      <c r="BU49" s="37">
        <f>EW49/E49</f>
        <v>1.1515384235850858E-2</v>
      </c>
      <c r="BV49" s="6">
        <f t="shared" si="89"/>
        <v>8.9453994017514193E-2</v>
      </c>
      <c r="BW49" s="6">
        <f t="shared" si="90"/>
        <v>0.69914932458667545</v>
      </c>
      <c r="BX49" s="38">
        <f t="shared" si="91"/>
        <v>0.74328145514586197</v>
      </c>
      <c r="BY49" s="33"/>
      <c r="BZ49" s="32">
        <v>5.9009999999999998</v>
      </c>
      <c r="CA49" s="67">
        <v>62.781999999999996</v>
      </c>
      <c r="CB49" s="34">
        <f t="shared" si="92"/>
        <v>68.682999999999993</v>
      </c>
      <c r="CC49" s="30">
        <v>1864.636</v>
      </c>
      <c r="CD49" s="33">
        <v>9</v>
      </c>
      <c r="CE49" s="33">
        <v>4.7769999999999992</v>
      </c>
      <c r="CF49" s="34">
        <f t="shared" si="93"/>
        <v>1850.8589999999999</v>
      </c>
      <c r="CG49" s="33">
        <v>268.03699999999998</v>
      </c>
      <c r="CH49" s="33">
        <v>65.504999999999995</v>
      </c>
      <c r="CI49" s="34">
        <f t="shared" si="94"/>
        <v>333.54199999999997</v>
      </c>
      <c r="CJ49" s="33">
        <v>0</v>
      </c>
      <c r="CK49" s="33">
        <v>0</v>
      </c>
      <c r="CL49" s="33">
        <v>4.0999999999999996</v>
      </c>
      <c r="CM49" s="33">
        <v>0.85400000000012177</v>
      </c>
      <c r="CN49" s="34">
        <f t="shared" si="95"/>
        <v>2258.038</v>
      </c>
      <c r="CO49" s="33">
        <v>166.298</v>
      </c>
      <c r="CP49" s="30">
        <v>1532.896</v>
      </c>
      <c r="CQ49" s="34">
        <f t="shared" si="96"/>
        <v>1699.194</v>
      </c>
      <c r="CR49" s="33">
        <v>280.62599999999998</v>
      </c>
      <c r="CS49" s="33">
        <v>11.683000000000078</v>
      </c>
      <c r="CT49" s="34">
        <f t="shared" si="97"/>
        <v>292.30900000000008</v>
      </c>
      <c r="CU49" s="33">
        <v>40.277999999999999</v>
      </c>
      <c r="CV49" s="33">
        <v>226.25700000000001</v>
      </c>
      <c r="CW49" s="67">
        <f t="shared" si="98"/>
        <v>2258.038</v>
      </c>
      <c r="CX49" s="33"/>
      <c r="CY49" s="68">
        <v>379.654</v>
      </c>
      <c r="CZ49" s="33"/>
      <c r="DA49" s="29">
        <v>100</v>
      </c>
      <c r="DB49" s="30">
        <v>80</v>
      </c>
      <c r="DC49" s="30">
        <v>100</v>
      </c>
      <c r="DD49" s="30">
        <v>120</v>
      </c>
      <c r="DE49" s="30">
        <v>20</v>
      </c>
      <c r="DF49" s="31">
        <v>0</v>
      </c>
      <c r="DG49" s="31">
        <f t="shared" si="99"/>
        <v>420</v>
      </c>
      <c r="DH49" s="38">
        <f t="shared" si="100"/>
        <v>0.18600218419707729</v>
      </c>
      <c r="DI49" s="33"/>
      <c r="DJ49" s="61" t="str">
        <f>VLOOKUP($B49,'[1]Tlf + Fylke'!$A$3:$O$97,11,FALSE)</f>
        <v>KPMG</v>
      </c>
      <c r="DK49" s="55">
        <v>15</v>
      </c>
      <c r="DL49" s="69">
        <v>3</v>
      </c>
      <c r="DM49" s="61"/>
      <c r="DN49" s="58" t="s">
        <v>163</v>
      </c>
      <c r="DO49" s="71">
        <v>0.15028213288556533</v>
      </c>
      <c r="DP49" s="55"/>
      <c r="DQ49" s="29">
        <v>190.16825200000002</v>
      </c>
      <c r="DR49" s="30">
        <v>210.16825200000002</v>
      </c>
      <c r="DS49" s="31">
        <v>230.11354800000004</v>
      </c>
      <c r="DT49" s="30"/>
      <c r="DU49" s="61">
        <f t="shared" si="101"/>
        <v>1031.0765000000001</v>
      </c>
      <c r="DV49" s="30">
        <v>1001.2329999999999</v>
      </c>
      <c r="DW49" s="31">
        <v>1060.92</v>
      </c>
      <c r="DX49" s="30"/>
      <c r="DY49" s="29">
        <v>76.563999999999993</v>
      </c>
      <c r="DZ49" s="30">
        <v>10.689</v>
      </c>
      <c r="EA49" s="30">
        <v>102.57299999999999</v>
      </c>
      <c r="EB49" s="30">
        <v>12.026</v>
      </c>
      <c r="EC49" s="30">
        <v>157.33099999999999</v>
      </c>
      <c r="ED49" s="30">
        <v>24.963999999999999</v>
      </c>
      <c r="EE49" s="30">
        <v>15.872999999999999</v>
      </c>
      <c r="EF49" s="59">
        <v>-2.0000000000209184E-2</v>
      </c>
      <c r="EG49" s="30">
        <v>1264.73</v>
      </c>
      <c r="EH49" s="72">
        <v>1664.7299999999998</v>
      </c>
      <c r="EI49" s="55"/>
      <c r="EJ49" s="44">
        <f t="shared" si="102"/>
        <v>4.5991842521009414E-2</v>
      </c>
      <c r="EK49" s="6">
        <f t="shared" si="103"/>
        <v>6.4208610405290956E-3</v>
      </c>
      <c r="EL49" s="6">
        <f t="shared" si="104"/>
        <v>6.1615397091420235E-2</v>
      </c>
      <c r="EM49" s="6">
        <f t="shared" si="105"/>
        <v>7.2239942813549351E-3</v>
      </c>
      <c r="EN49" s="6">
        <f t="shared" si="106"/>
        <v>9.450841878262542E-2</v>
      </c>
      <c r="EO49" s="6">
        <f t="shared" si="107"/>
        <v>1.4995825148822934E-2</v>
      </c>
      <c r="EP49" s="6">
        <f t="shared" si="108"/>
        <v>9.5348795300138761E-3</v>
      </c>
      <c r="EQ49" s="6">
        <f t="shared" si="109"/>
        <v>-1.2013960221903363E-5</v>
      </c>
      <c r="ER49" s="6">
        <f t="shared" si="110"/>
        <v>0.75972079556444594</v>
      </c>
      <c r="ES49" s="71">
        <f t="shared" si="111"/>
        <v>1</v>
      </c>
      <c r="ET49" s="55"/>
      <c r="EU49" s="32">
        <v>5.2770000000000001</v>
      </c>
      <c r="EV49" s="33">
        <v>16.195</v>
      </c>
      <c r="EW49" s="67">
        <f t="shared" si="112"/>
        <v>21.472000000000001</v>
      </c>
      <c r="EY49" s="32">
        <f t="shared" si="113"/>
        <v>9</v>
      </c>
      <c r="EZ49" s="33">
        <f t="shared" si="114"/>
        <v>4.7769999999999992</v>
      </c>
      <c r="FA49" s="67">
        <f t="shared" si="115"/>
        <v>13.776999999999999</v>
      </c>
      <c r="FC49" s="29">
        <v>1303.6590000000001</v>
      </c>
      <c r="FD49" s="30">
        <v>560.97699999999986</v>
      </c>
      <c r="FE49" s="31">
        <f t="shared" si="116"/>
        <v>1864.636</v>
      </c>
      <c r="FG49" s="44">
        <f t="shared" si="62"/>
        <v>0.69914932458667545</v>
      </c>
      <c r="FH49" s="6">
        <f t="shared" si="63"/>
        <v>0.30085067541332455</v>
      </c>
      <c r="FI49" s="38">
        <f t="shared" si="117"/>
        <v>1</v>
      </c>
      <c r="FJ49" s="55"/>
      <c r="FK49" s="61">
        <f t="shared" si="118"/>
        <v>212.63749999999999</v>
      </c>
      <c r="FL49" s="30">
        <v>199.018</v>
      </c>
      <c r="FM49" s="31">
        <v>226.25700000000001</v>
      </c>
      <c r="FO49" s="61">
        <f t="shared" si="119"/>
        <v>1721.6895</v>
      </c>
      <c r="FP49" s="30">
        <v>1578.7429999999999</v>
      </c>
      <c r="FQ49" s="31">
        <v>1864.636</v>
      </c>
      <c r="FS49" s="61">
        <f t="shared" si="120"/>
        <v>356.27350000000001</v>
      </c>
      <c r="FT49" s="30">
        <v>392</v>
      </c>
      <c r="FU49" s="31">
        <v>320.54700000000003</v>
      </c>
      <c r="FW49" s="61">
        <f t="shared" si="121"/>
        <v>2077.9629999999997</v>
      </c>
      <c r="FX49" s="55">
        <f t="shared" si="122"/>
        <v>1970.7429999999999</v>
      </c>
      <c r="FY49" s="69">
        <f t="shared" si="123"/>
        <v>2185.183</v>
      </c>
      <c r="GA49" s="61">
        <f t="shared" si="124"/>
        <v>1411.2755</v>
      </c>
      <c r="GB49" s="30">
        <v>1289.655</v>
      </c>
      <c r="GC49" s="31">
        <v>1532.896</v>
      </c>
      <c r="GD49" s="30"/>
      <c r="GE49" s="61">
        <f t="shared" si="125"/>
        <v>2101.6525000000001</v>
      </c>
      <c r="GF49" s="30">
        <v>1945.2670000000001</v>
      </c>
      <c r="GG49" s="31">
        <v>2258.038</v>
      </c>
      <c r="GH49" s="30"/>
      <c r="GI49" s="73">
        <f>DW49/C49</f>
        <v>0.46984151728181728</v>
      </c>
      <c r="GJ49" s="63"/>
    </row>
    <row r="50" spans="1:192" x14ac:dyDescent="0.2">
      <c r="A50" s="1"/>
      <c r="B50" s="74" t="s">
        <v>208</v>
      </c>
      <c r="C50" s="29">
        <v>6754.0309999999999</v>
      </c>
      <c r="D50" s="30">
        <v>6434.6475</v>
      </c>
      <c r="E50" s="30">
        <v>5531.7449999999999</v>
      </c>
      <c r="F50" s="30">
        <v>987.11400000000003</v>
      </c>
      <c r="G50" s="30">
        <v>4407.0200000000004</v>
      </c>
      <c r="H50" s="30">
        <f t="shared" si="64"/>
        <v>7741.1450000000004</v>
      </c>
      <c r="I50" s="31">
        <f t="shared" si="65"/>
        <v>6518.8590000000004</v>
      </c>
      <c r="J50" s="30"/>
      <c r="K50" s="32">
        <v>63.551000000000002</v>
      </c>
      <c r="L50" s="33">
        <v>12.925000000000001</v>
      </c>
      <c r="M50" s="33">
        <v>7.4999999999999997E-2</v>
      </c>
      <c r="N50" s="34">
        <f t="shared" si="66"/>
        <v>76.551000000000002</v>
      </c>
      <c r="O50" s="33">
        <v>35.533000000000001</v>
      </c>
      <c r="P50" s="34">
        <f t="shared" si="67"/>
        <v>41.018000000000001</v>
      </c>
      <c r="Q50" s="33">
        <v>10.534000000000001</v>
      </c>
      <c r="R50" s="34">
        <f t="shared" si="68"/>
        <v>30.484000000000002</v>
      </c>
      <c r="S50" s="33">
        <v>9.4079999999999995</v>
      </c>
      <c r="T50" s="33">
        <v>-3.8170000000000002</v>
      </c>
      <c r="U50" s="33">
        <v>0</v>
      </c>
      <c r="V50" s="34">
        <f t="shared" si="69"/>
        <v>36.075000000000003</v>
      </c>
      <c r="W50" s="33">
        <v>9.31</v>
      </c>
      <c r="X50" s="35">
        <f t="shared" si="70"/>
        <v>26.765000000000001</v>
      </c>
      <c r="Y50" s="33"/>
      <c r="Z50" s="36">
        <f t="shared" si="71"/>
        <v>1.9752752578909724E-2</v>
      </c>
      <c r="AA50" s="37">
        <f t="shared" si="72"/>
        <v>4.0173140797533976E-3</v>
      </c>
      <c r="AB50" s="6">
        <f t="shared" si="73"/>
        <v>0.4325801660539067</v>
      </c>
      <c r="AC50" s="6">
        <f t="shared" si="74"/>
        <v>0.41337149105969123</v>
      </c>
      <c r="AD50" s="6">
        <f t="shared" si="75"/>
        <v>0.46417421065694764</v>
      </c>
      <c r="AE50" s="37">
        <f t="shared" si="76"/>
        <v>1.1044272432949902E-2</v>
      </c>
      <c r="AF50" s="37">
        <f t="shared" si="77"/>
        <v>8.3190260227930125E-3</v>
      </c>
      <c r="AG50" s="37">
        <f>X50/DU50*2</f>
        <v>1.5708968829303258E-2</v>
      </c>
      <c r="AH50" s="37">
        <f>(P50+S50+T50)/DU50*2</f>
        <v>2.7355850108910725E-2</v>
      </c>
      <c r="AI50" s="37">
        <f>R50/DU50*2</f>
        <v>1.7891731955631627E-2</v>
      </c>
      <c r="AJ50" s="38">
        <f>X50/FK50*2</f>
        <v>7.1330059763743334E-2</v>
      </c>
      <c r="AK50" s="33"/>
      <c r="AL50" s="44">
        <f t="shared" si="78"/>
        <v>5.4159663385129016E-2</v>
      </c>
      <c r="AM50" s="6">
        <f t="shared" si="79"/>
        <v>7.3144468552351363E-2</v>
      </c>
      <c r="AN50" s="38">
        <f t="shared" si="80"/>
        <v>7.6953567065653358E-2</v>
      </c>
      <c r="AO50" s="33"/>
      <c r="AP50" s="44">
        <f t="shared" si="81"/>
        <v>0.79667808259419048</v>
      </c>
      <c r="AQ50" s="6">
        <f t="shared" si="82"/>
        <v>0.74568386869932124</v>
      </c>
      <c r="AR50" s="6">
        <f t="shared" si="83"/>
        <v>7.2434076775780273E-2</v>
      </c>
      <c r="AS50" s="6">
        <f t="shared" si="84"/>
        <v>0.15010236109369354</v>
      </c>
      <c r="AT50" s="65">
        <v>2.306</v>
      </c>
      <c r="AU50" s="66">
        <v>1.28</v>
      </c>
      <c r="AV50" s="33"/>
      <c r="AW50" s="44">
        <f>FM50/C50</f>
        <v>0.11930564132737916</v>
      </c>
      <c r="AX50" s="6">
        <v>0.10150000000000001</v>
      </c>
      <c r="AY50" s="6">
        <f t="shared" si="85"/>
        <v>0.20230000000000001</v>
      </c>
      <c r="AZ50" s="6">
        <f t="shared" si="86"/>
        <v>0.20230000000000001</v>
      </c>
      <c r="BA50" s="38">
        <f t="shared" si="87"/>
        <v>0.21996390743964753</v>
      </c>
      <c r="BB50" s="6"/>
      <c r="BC50" s="44">
        <v>0.19820000000000002</v>
      </c>
      <c r="BD50" s="6">
        <v>0.20010000000000003</v>
      </c>
      <c r="BE50" s="38">
        <v>0.21829999999999999</v>
      </c>
      <c r="BF50" s="6"/>
      <c r="BG50" s="44"/>
      <c r="BH50" s="38"/>
      <c r="BI50" s="6"/>
      <c r="BJ50" s="44"/>
      <c r="BK50" s="38"/>
      <c r="BL50" s="6"/>
      <c r="BM50" s="44"/>
      <c r="BN50" s="38"/>
      <c r="BO50" s="6"/>
      <c r="BP50" s="44"/>
      <c r="BQ50" s="38"/>
      <c r="BR50" s="33"/>
      <c r="BS50" s="36">
        <f>Q50/FO50*2</f>
        <v>3.9089791206002996E-3</v>
      </c>
      <c r="BT50" s="6">
        <f t="shared" si="88"/>
        <v>0.22600785256066425</v>
      </c>
      <c r="BU50" s="37">
        <f>EW50/E50</f>
        <v>2.1986913713484626E-2</v>
      </c>
      <c r="BV50" s="6">
        <f t="shared" si="89"/>
        <v>0.14411602651831579</v>
      </c>
      <c r="BW50" s="6">
        <f t="shared" si="90"/>
        <v>0.69098756359882829</v>
      </c>
      <c r="BX50" s="38">
        <f t="shared" si="91"/>
        <v>0.73777957154772011</v>
      </c>
      <c r="BY50" s="33"/>
      <c r="BZ50" s="32">
        <v>9.343</v>
      </c>
      <c r="CA50" s="67">
        <v>729.39300000000003</v>
      </c>
      <c r="CB50" s="34">
        <f t="shared" si="92"/>
        <v>738.73599999999999</v>
      </c>
      <c r="CC50" s="30">
        <v>5531.7449999999999</v>
      </c>
      <c r="CD50" s="33">
        <v>19.754000000000001</v>
      </c>
      <c r="CE50" s="33">
        <v>18.396999999999998</v>
      </c>
      <c r="CF50" s="34">
        <f t="shared" si="93"/>
        <v>5493.5940000000001</v>
      </c>
      <c r="CG50" s="33">
        <v>275.06</v>
      </c>
      <c r="CH50" s="33">
        <v>226.21700000000001</v>
      </c>
      <c r="CI50" s="34">
        <f t="shared" si="94"/>
        <v>501.27700000000004</v>
      </c>
      <c r="CJ50" s="33">
        <v>1.296</v>
      </c>
      <c r="CK50" s="33">
        <v>0</v>
      </c>
      <c r="CL50" s="33">
        <v>15.888</v>
      </c>
      <c r="CM50" s="33">
        <v>3.2399999999999789</v>
      </c>
      <c r="CN50" s="34">
        <f t="shared" si="95"/>
        <v>6754.0309999999999</v>
      </c>
      <c r="CO50" s="33">
        <v>232.55</v>
      </c>
      <c r="CP50" s="30">
        <v>4407.0200000000004</v>
      </c>
      <c r="CQ50" s="34">
        <f t="shared" si="96"/>
        <v>4639.5700000000006</v>
      </c>
      <c r="CR50" s="33">
        <v>1210.3820000000001</v>
      </c>
      <c r="CS50" s="33">
        <v>38.198999999999273</v>
      </c>
      <c r="CT50" s="34">
        <f t="shared" si="97"/>
        <v>1248.5809999999992</v>
      </c>
      <c r="CU50" s="33">
        <v>60.085999999999999</v>
      </c>
      <c r="CV50" s="33">
        <v>805.79399999999998</v>
      </c>
      <c r="CW50" s="67">
        <f t="shared" si="98"/>
        <v>6754.0309999999999</v>
      </c>
      <c r="CX50" s="33"/>
      <c r="CY50" s="68">
        <v>1013.796</v>
      </c>
      <c r="CZ50" s="33"/>
      <c r="DA50" s="29">
        <v>195</v>
      </c>
      <c r="DB50" s="30">
        <v>260</v>
      </c>
      <c r="DC50" s="30">
        <v>265</v>
      </c>
      <c r="DD50" s="30">
        <v>240</v>
      </c>
      <c r="DE50" s="30">
        <v>230</v>
      </c>
      <c r="DF50" s="31">
        <v>100</v>
      </c>
      <c r="DG50" s="31">
        <f t="shared" si="99"/>
        <v>1290</v>
      </c>
      <c r="DH50" s="38">
        <f t="shared" si="100"/>
        <v>0.19099705050213717</v>
      </c>
      <c r="DI50" s="33"/>
      <c r="DJ50" s="61" t="str">
        <f>VLOOKUP($B50,'[1]Tlf + Fylke'!$A$3:$O$97,11,FALSE)</f>
        <v>KPMG</v>
      </c>
      <c r="DK50" s="55">
        <v>33.6</v>
      </c>
      <c r="DL50" s="69">
        <v>4</v>
      </c>
      <c r="DM50" s="70" t="s">
        <v>160</v>
      </c>
      <c r="DN50" s="58" t="s">
        <v>163</v>
      </c>
      <c r="DO50" s="71">
        <v>0.37733805853716407</v>
      </c>
      <c r="DP50" s="55"/>
      <c r="DQ50" s="29">
        <v>686.39236890000006</v>
      </c>
      <c r="DR50" s="30">
        <v>686.39236890000006</v>
      </c>
      <c r="DS50" s="31">
        <v>746.32500000000005</v>
      </c>
      <c r="DT50" s="30"/>
      <c r="DU50" s="61">
        <f t="shared" si="101"/>
        <v>3407.6075000000001</v>
      </c>
      <c r="DV50" s="30">
        <v>3422.2719999999999</v>
      </c>
      <c r="DW50" s="31">
        <v>3392.9430000000002</v>
      </c>
      <c r="DX50" s="30"/>
      <c r="DY50" s="29">
        <v>214.42599999999999</v>
      </c>
      <c r="DZ50" s="30">
        <v>33.582000000000001</v>
      </c>
      <c r="EA50" s="30">
        <v>184.541</v>
      </c>
      <c r="EB50" s="30">
        <v>98.602999999999994</v>
      </c>
      <c r="EC50" s="30">
        <v>868.346</v>
      </c>
      <c r="ED50" s="30">
        <v>0</v>
      </c>
      <c r="EE50" s="30">
        <v>116.066</v>
      </c>
      <c r="EF50" s="59">
        <v>134.43599999999924</v>
      </c>
      <c r="EG50" s="30">
        <v>3798.0029999999997</v>
      </c>
      <c r="EH50" s="72">
        <v>5448.0029999999988</v>
      </c>
      <c r="EI50" s="55"/>
      <c r="EJ50" s="44">
        <f t="shared" si="102"/>
        <v>3.9358642056548064E-2</v>
      </c>
      <c r="EK50" s="6">
        <f t="shared" si="103"/>
        <v>6.1640935219749345E-3</v>
      </c>
      <c r="EL50" s="6">
        <f t="shared" si="104"/>
        <v>3.3873145811410169E-2</v>
      </c>
      <c r="EM50" s="6">
        <f t="shared" si="105"/>
        <v>1.8098925422765005E-2</v>
      </c>
      <c r="EN50" s="6">
        <f t="shared" si="106"/>
        <v>0.15938794453674129</v>
      </c>
      <c r="EO50" s="6">
        <f t="shared" si="107"/>
        <v>0</v>
      </c>
      <c r="EP50" s="6">
        <f t="shared" si="108"/>
        <v>2.1304320133450738E-2</v>
      </c>
      <c r="EQ50" s="6">
        <f t="shared" si="109"/>
        <v>2.4676197865529676E-2</v>
      </c>
      <c r="ER50" s="6">
        <f t="shared" si="110"/>
        <v>0.69713673065158011</v>
      </c>
      <c r="ES50" s="71">
        <f t="shared" si="111"/>
        <v>1</v>
      </c>
      <c r="ET50" s="55"/>
      <c r="EU50" s="32">
        <v>30.602</v>
      </c>
      <c r="EV50" s="33">
        <v>91.024000000000001</v>
      </c>
      <c r="EW50" s="67">
        <f t="shared" si="112"/>
        <v>121.626</v>
      </c>
      <c r="EY50" s="32">
        <f t="shared" si="113"/>
        <v>19.754000000000001</v>
      </c>
      <c r="EZ50" s="33">
        <f t="shared" si="114"/>
        <v>18.396999999999998</v>
      </c>
      <c r="FA50" s="67">
        <f t="shared" si="115"/>
        <v>38.150999999999996</v>
      </c>
      <c r="FC50" s="29">
        <v>3822.3670000000002</v>
      </c>
      <c r="FD50" s="30">
        <v>1709.3779999999995</v>
      </c>
      <c r="FE50" s="31">
        <f t="shared" si="116"/>
        <v>5531.7449999999999</v>
      </c>
      <c r="FG50" s="44">
        <f t="shared" si="62"/>
        <v>0.69098756359882829</v>
      </c>
      <c r="FH50" s="6">
        <f t="shared" si="63"/>
        <v>0.30901243640117171</v>
      </c>
      <c r="FI50" s="38">
        <f t="shared" si="117"/>
        <v>1</v>
      </c>
      <c r="FJ50" s="55"/>
      <c r="FK50" s="61">
        <f t="shared" si="118"/>
        <v>750.45499999999993</v>
      </c>
      <c r="FL50" s="30">
        <v>695.11599999999999</v>
      </c>
      <c r="FM50" s="31">
        <v>805.79399999999998</v>
      </c>
      <c r="FO50" s="61">
        <f t="shared" si="119"/>
        <v>5389.6424999999999</v>
      </c>
      <c r="FP50" s="30">
        <v>5247.54</v>
      </c>
      <c r="FQ50" s="31">
        <v>5531.7449999999999</v>
      </c>
      <c r="FS50" s="61">
        <f t="shared" si="120"/>
        <v>907.05700000000002</v>
      </c>
      <c r="FT50" s="30">
        <v>827</v>
      </c>
      <c r="FU50" s="31">
        <v>987.11400000000003</v>
      </c>
      <c r="FW50" s="61">
        <f t="shared" si="121"/>
        <v>6296.6995000000006</v>
      </c>
      <c r="FX50" s="55">
        <f t="shared" si="122"/>
        <v>6074.54</v>
      </c>
      <c r="FY50" s="69">
        <f t="shared" si="123"/>
        <v>6518.8590000000004</v>
      </c>
      <c r="GA50" s="61">
        <f t="shared" si="124"/>
        <v>4249.5685000000003</v>
      </c>
      <c r="GB50" s="30">
        <v>4092.1170000000002</v>
      </c>
      <c r="GC50" s="31">
        <v>4407.0200000000004</v>
      </c>
      <c r="GD50" s="30"/>
      <c r="GE50" s="61">
        <f t="shared" si="125"/>
        <v>6434.6475</v>
      </c>
      <c r="GF50" s="30">
        <v>6115.2640000000001</v>
      </c>
      <c r="GG50" s="31">
        <v>6754.0309999999999</v>
      </c>
      <c r="GH50" s="30"/>
      <c r="GI50" s="73">
        <f>DW50/C50</f>
        <v>0.50235822133478514</v>
      </c>
      <c r="GJ50" s="63"/>
    </row>
    <row r="51" spans="1:192" x14ac:dyDescent="0.2">
      <c r="A51" s="1"/>
      <c r="B51" s="74" t="s">
        <v>209</v>
      </c>
      <c r="C51" s="29">
        <v>6093.9219999999996</v>
      </c>
      <c r="D51" s="30">
        <v>5736.7554999999993</v>
      </c>
      <c r="E51" s="30">
        <v>4773.9399999999996</v>
      </c>
      <c r="F51" s="30">
        <v>1146.3620000000001</v>
      </c>
      <c r="G51" s="30">
        <v>4225.6450000000004</v>
      </c>
      <c r="H51" s="30">
        <f t="shared" si="64"/>
        <v>7240.2839999999997</v>
      </c>
      <c r="I51" s="31">
        <f t="shared" si="65"/>
        <v>5920.3019999999997</v>
      </c>
      <c r="J51" s="30"/>
      <c r="K51" s="32">
        <v>49.186</v>
      </c>
      <c r="L51" s="33">
        <v>12.77</v>
      </c>
      <c r="M51" s="33">
        <v>0.24099999999999999</v>
      </c>
      <c r="N51" s="34">
        <f t="shared" si="66"/>
        <v>62.197000000000003</v>
      </c>
      <c r="O51" s="33">
        <v>34.396000000000001</v>
      </c>
      <c r="P51" s="34">
        <f t="shared" si="67"/>
        <v>27.801000000000002</v>
      </c>
      <c r="Q51" s="33">
        <v>5.923</v>
      </c>
      <c r="R51" s="34">
        <f t="shared" si="68"/>
        <v>21.878</v>
      </c>
      <c r="S51" s="33">
        <v>11.678000000000001</v>
      </c>
      <c r="T51" s="33">
        <v>-0.99399999999999977</v>
      </c>
      <c r="U51" s="33">
        <v>0</v>
      </c>
      <c r="V51" s="34">
        <f t="shared" si="69"/>
        <v>32.561999999999998</v>
      </c>
      <c r="W51" s="33">
        <v>5.2130000000000001</v>
      </c>
      <c r="X51" s="35">
        <f t="shared" si="70"/>
        <v>27.348999999999997</v>
      </c>
      <c r="Y51" s="33"/>
      <c r="Z51" s="36">
        <f t="shared" si="71"/>
        <v>1.71476717109523E-2</v>
      </c>
      <c r="AA51" s="37">
        <f t="shared" si="72"/>
        <v>4.4519938142735908E-3</v>
      </c>
      <c r="AB51" s="6">
        <f t="shared" si="73"/>
        <v>0.47194742113856836</v>
      </c>
      <c r="AC51" s="6">
        <f t="shared" si="74"/>
        <v>0.46559729272419631</v>
      </c>
      <c r="AD51" s="6">
        <f t="shared" si="75"/>
        <v>0.55301702654468865</v>
      </c>
      <c r="AE51" s="37">
        <f t="shared" si="76"/>
        <v>1.1991447081891499E-2</v>
      </c>
      <c r="AF51" s="37">
        <f t="shared" si="77"/>
        <v>9.5346576998095872E-3</v>
      </c>
      <c r="AG51" s="37">
        <f>X51/DU51*2</f>
        <v>1.9274871836796829E-2</v>
      </c>
      <c r="AH51" s="37">
        <f>(P51+S51+T51)/DU51*2</f>
        <v>2.7123238240488724E-2</v>
      </c>
      <c r="AI51" s="37">
        <f>R51/DU51*2</f>
        <v>1.5419051740299138E-2</v>
      </c>
      <c r="AJ51" s="38">
        <f>X51/FK51*2</f>
        <v>9.2921722053662129E-2</v>
      </c>
      <c r="AK51" s="33"/>
      <c r="AL51" s="44">
        <f t="shared" si="78"/>
        <v>7.4979525818635068E-2</v>
      </c>
      <c r="AM51" s="6">
        <f t="shared" si="79"/>
        <v>5.8338468337004235E-2</v>
      </c>
      <c r="AN51" s="38">
        <f t="shared" si="80"/>
        <v>5.245638203042529E-2</v>
      </c>
      <c r="AO51" s="33"/>
      <c r="AP51" s="44">
        <f t="shared" si="81"/>
        <v>0.88514832612056304</v>
      </c>
      <c r="AQ51" s="6">
        <f t="shared" si="82"/>
        <v>0.78285304061877647</v>
      </c>
      <c r="AR51" s="6">
        <f t="shared" si="83"/>
        <v>-4.3799379119063278E-3</v>
      </c>
      <c r="AS51" s="6">
        <f t="shared" si="84"/>
        <v>0.19671994488935043</v>
      </c>
      <c r="AT51" s="65">
        <v>3.77</v>
      </c>
      <c r="AU51" s="66">
        <v>1.23</v>
      </c>
      <c r="AV51" s="33"/>
      <c r="AW51" s="44">
        <f>FM51/C51</f>
        <v>0.10477308373819029</v>
      </c>
      <c r="AX51" s="6">
        <v>9.0800000000000006E-2</v>
      </c>
      <c r="AY51" s="6">
        <f t="shared" si="85"/>
        <v>0.18387074692783692</v>
      </c>
      <c r="AZ51" s="6">
        <f t="shared" si="86"/>
        <v>0.1961</v>
      </c>
      <c r="BA51" s="38">
        <f t="shared" si="87"/>
        <v>0.21010000000000001</v>
      </c>
      <c r="BB51" s="6"/>
      <c r="BC51" s="44">
        <v>0.18</v>
      </c>
      <c r="BD51" s="6">
        <v>0.19309999999999999</v>
      </c>
      <c r="BE51" s="38">
        <v>0.2084</v>
      </c>
      <c r="BF51" s="6"/>
      <c r="BG51" s="44">
        <v>2.5999999999999999E-2</v>
      </c>
      <c r="BH51" s="38"/>
      <c r="BI51" s="6"/>
      <c r="BJ51" s="44">
        <f>AY51-(4.5%+2.5%+3%+1%+BG51)</f>
        <v>4.787074692783691E-2</v>
      </c>
      <c r="BK51" s="38"/>
      <c r="BL51" s="6"/>
      <c r="BM51" s="44">
        <f>AZ51-(6%+2.5%+3%+1%+BG51)</f>
        <v>4.5100000000000001E-2</v>
      </c>
      <c r="BN51" s="38"/>
      <c r="BO51" s="6"/>
      <c r="BP51" s="44">
        <f>BA51-(8%+2.5%+3%+1%+BG51)</f>
        <v>3.9099999999999996E-2</v>
      </c>
      <c r="BQ51" s="38"/>
      <c r="BR51" s="33"/>
      <c r="BS51" s="36">
        <f>Q51/FO51*2</f>
        <v>2.5710536816518554E-3</v>
      </c>
      <c r="BT51" s="6">
        <f t="shared" si="88"/>
        <v>0.15390411848772248</v>
      </c>
      <c r="BU51" s="37">
        <f>EW51/E51</f>
        <v>9.727604452506736E-3</v>
      </c>
      <c r="BV51" s="6">
        <f t="shared" si="89"/>
        <v>6.7857163731581432E-2</v>
      </c>
      <c r="BW51" s="6">
        <f t="shared" si="90"/>
        <v>0.77537107713963727</v>
      </c>
      <c r="BX51" s="38">
        <f t="shared" si="91"/>
        <v>0.81886650376957126</v>
      </c>
      <c r="BY51" s="33"/>
      <c r="BZ51" s="32">
        <v>10.292</v>
      </c>
      <c r="CA51" s="67">
        <v>661.05</v>
      </c>
      <c r="CB51" s="34">
        <f t="shared" si="92"/>
        <v>671.34199999999998</v>
      </c>
      <c r="CC51" s="30">
        <v>4773.9399999999996</v>
      </c>
      <c r="CD51" s="33">
        <v>12.372999999999999</v>
      </c>
      <c r="CE51" s="33">
        <v>33.512</v>
      </c>
      <c r="CF51" s="34">
        <f t="shared" si="93"/>
        <v>4728.0550000000003</v>
      </c>
      <c r="CG51" s="33">
        <v>484.03399999999999</v>
      </c>
      <c r="CH51" s="33">
        <v>150.00899999999999</v>
      </c>
      <c r="CI51" s="34">
        <f t="shared" si="94"/>
        <v>634.04300000000001</v>
      </c>
      <c r="CJ51" s="33">
        <v>11.676</v>
      </c>
      <c r="CK51" s="33">
        <v>0</v>
      </c>
      <c r="CL51" s="33">
        <v>33.414999999999999</v>
      </c>
      <c r="CM51" s="33">
        <v>15.390999999999629</v>
      </c>
      <c r="CN51" s="34">
        <f t="shared" si="95"/>
        <v>6093.9219999999996</v>
      </c>
      <c r="CO51" s="33">
        <v>300.56200000000001</v>
      </c>
      <c r="CP51" s="30">
        <v>4225.6450000000004</v>
      </c>
      <c r="CQ51" s="34">
        <f t="shared" si="96"/>
        <v>4526.2070000000003</v>
      </c>
      <c r="CR51" s="33">
        <v>796.33399999999995</v>
      </c>
      <c r="CS51" s="33">
        <v>57.692999999999302</v>
      </c>
      <c r="CT51" s="34">
        <f t="shared" si="97"/>
        <v>854.02699999999925</v>
      </c>
      <c r="CU51" s="33">
        <v>75.209000000000003</v>
      </c>
      <c r="CV51" s="33">
        <v>638.47900000000004</v>
      </c>
      <c r="CW51" s="67">
        <f t="shared" si="98"/>
        <v>6093.9219999999996</v>
      </c>
      <c r="CX51" s="33"/>
      <c r="CY51" s="68">
        <v>1198.796</v>
      </c>
      <c r="CZ51" s="33"/>
      <c r="DA51" s="29">
        <v>175</v>
      </c>
      <c r="DB51" s="30">
        <v>185</v>
      </c>
      <c r="DC51" s="30">
        <v>290</v>
      </c>
      <c r="DD51" s="30">
        <v>175</v>
      </c>
      <c r="DE51" s="30">
        <v>100</v>
      </c>
      <c r="DF51" s="31">
        <v>0</v>
      </c>
      <c r="DG51" s="31">
        <f t="shared" si="99"/>
        <v>925</v>
      </c>
      <c r="DH51" s="38">
        <f t="shared" si="100"/>
        <v>0.15179058740824056</v>
      </c>
      <c r="DI51" s="33"/>
      <c r="DJ51" s="61" t="str">
        <f>VLOOKUP($B51,'[1]Tlf + Fylke'!$A$3:$O$97,11,FALSE)</f>
        <v xml:space="preserve">Ernst &amp; Young </v>
      </c>
      <c r="DK51" s="55">
        <v>33.299999999999997</v>
      </c>
      <c r="DL51" s="69">
        <v>4</v>
      </c>
      <c r="DM51" s="70" t="s">
        <v>160</v>
      </c>
      <c r="DN51" s="58" t="s">
        <v>163</v>
      </c>
      <c r="DO51" s="71">
        <v>0.6656088916954318</v>
      </c>
      <c r="DP51" s="55"/>
      <c r="DQ51" s="29">
        <v>526.23623899999996</v>
      </c>
      <c r="DR51" s="30">
        <v>561.23623899999996</v>
      </c>
      <c r="DS51" s="31">
        <v>601.30409899999995</v>
      </c>
      <c r="DT51" s="30"/>
      <c r="DU51" s="61">
        <f t="shared" si="101"/>
        <v>2837.7879999999996</v>
      </c>
      <c r="DV51" s="30">
        <v>2813.5859999999998</v>
      </c>
      <c r="DW51" s="31">
        <v>2861.99</v>
      </c>
      <c r="DX51" s="30"/>
      <c r="DY51" s="29">
        <v>125.142</v>
      </c>
      <c r="DZ51" s="30">
        <v>107.95399999999999</v>
      </c>
      <c r="EA51" s="30">
        <v>173.20500000000001</v>
      </c>
      <c r="EB51" s="30">
        <v>86.503</v>
      </c>
      <c r="EC51" s="30">
        <v>425.98200000000003</v>
      </c>
      <c r="ED51" s="30">
        <v>113.98</v>
      </c>
      <c r="EE51" s="30">
        <v>45.271000000000001</v>
      </c>
      <c r="EF51" s="59">
        <v>-3.699999999935244E-2</v>
      </c>
      <c r="EG51" s="30">
        <v>3686.4660000000003</v>
      </c>
      <c r="EH51" s="72">
        <v>4764.4660000000013</v>
      </c>
      <c r="EI51" s="55"/>
      <c r="EJ51" s="44">
        <f t="shared" si="102"/>
        <v>2.6265692734505811E-2</v>
      </c>
      <c r="EK51" s="6">
        <f t="shared" si="103"/>
        <v>2.2658153085781275E-2</v>
      </c>
      <c r="EL51" s="6">
        <f t="shared" si="104"/>
        <v>3.6353496908152975E-2</v>
      </c>
      <c r="EM51" s="6">
        <f t="shared" si="105"/>
        <v>1.8155864686619651E-2</v>
      </c>
      <c r="EN51" s="6">
        <f t="shared" si="106"/>
        <v>8.940813094269115E-2</v>
      </c>
      <c r="EO51" s="6">
        <f t="shared" si="107"/>
        <v>2.3922932811358079E-2</v>
      </c>
      <c r="EP51" s="6">
        <f t="shared" si="108"/>
        <v>9.5017993621950483E-3</v>
      </c>
      <c r="EQ51" s="6">
        <f t="shared" si="109"/>
        <v>-7.7658230742652864E-6</v>
      </c>
      <c r="ER51" s="6">
        <f t="shared" si="110"/>
        <v>0.77374169529177028</v>
      </c>
      <c r="ES51" s="71">
        <f t="shared" si="111"/>
        <v>1</v>
      </c>
      <c r="ET51" s="55"/>
      <c r="EU51" s="32">
        <v>35.14</v>
      </c>
      <c r="EV51" s="33">
        <v>11.298999999999999</v>
      </c>
      <c r="EW51" s="67">
        <f t="shared" si="112"/>
        <v>46.439</v>
      </c>
      <c r="EY51" s="32">
        <f t="shared" si="113"/>
        <v>12.372999999999999</v>
      </c>
      <c r="EZ51" s="33">
        <f t="shared" si="114"/>
        <v>33.512</v>
      </c>
      <c r="FA51" s="67">
        <f t="shared" si="115"/>
        <v>45.884999999999998</v>
      </c>
      <c r="FC51" s="29">
        <v>3701.5749999999998</v>
      </c>
      <c r="FD51" s="30">
        <v>1072.365</v>
      </c>
      <c r="FE51" s="31">
        <f t="shared" si="116"/>
        <v>4773.9399999999996</v>
      </c>
      <c r="FG51" s="44">
        <f t="shared" si="62"/>
        <v>0.77537107713963727</v>
      </c>
      <c r="FH51" s="6">
        <f t="shared" si="63"/>
        <v>0.22462892286036273</v>
      </c>
      <c r="FI51" s="38">
        <f t="shared" si="117"/>
        <v>1</v>
      </c>
      <c r="FJ51" s="55"/>
      <c r="FK51" s="61">
        <f t="shared" si="118"/>
        <v>588.64599999999996</v>
      </c>
      <c r="FL51" s="30">
        <v>538.81299999999999</v>
      </c>
      <c r="FM51" s="31">
        <v>638.47900000000004</v>
      </c>
      <c r="FO51" s="61">
        <f t="shared" si="119"/>
        <v>4607.4494999999997</v>
      </c>
      <c r="FP51" s="30">
        <v>4440.9589999999998</v>
      </c>
      <c r="FQ51" s="31">
        <v>4773.9399999999996</v>
      </c>
      <c r="FS51" s="61">
        <f t="shared" si="120"/>
        <v>1149.681</v>
      </c>
      <c r="FT51" s="30">
        <v>1153</v>
      </c>
      <c r="FU51" s="31">
        <v>1146.3620000000001</v>
      </c>
      <c r="FW51" s="61">
        <f t="shared" si="121"/>
        <v>5757.1304999999993</v>
      </c>
      <c r="FX51" s="55">
        <f t="shared" si="122"/>
        <v>5593.9589999999998</v>
      </c>
      <c r="FY51" s="69">
        <f t="shared" si="123"/>
        <v>5920.3019999999997</v>
      </c>
      <c r="GA51" s="61">
        <f t="shared" si="124"/>
        <v>4120.3379999999997</v>
      </c>
      <c r="GB51" s="30">
        <v>4015.0309999999999</v>
      </c>
      <c r="GC51" s="31">
        <v>4225.6450000000004</v>
      </c>
      <c r="GD51" s="30"/>
      <c r="GE51" s="61">
        <f t="shared" si="125"/>
        <v>5736.7554999999993</v>
      </c>
      <c r="GF51" s="30">
        <v>5379.5889999999999</v>
      </c>
      <c r="GG51" s="31">
        <v>6093.9219999999996</v>
      </c>
      <c r="GH51" s="30"/>
      <c r="GI51" s="73">
        <f>DW51/C51</f>
        <v>0.46964664135838957</v>
      </c>
      <c r="GJ51" s="63"/>
    </row>
    <row r="52" spans="1:192" x14ac:dyDescent="0.2">
      <c r="A52" s="1"/>
      <c r="B52" s="77" t="s">
        <v>210</v>
      </c>
      <c r="C52" s="29">
        <v>6569.5309999999999</v>
      </c>
      <c r="D52" s="30">
        <v>6260.82</v>
      </c>
      <c r="E52" s="30">
        <v>5207.0020000000004</v>
      </c>
      <c r="F52" s="30">
        <v>2090.8519999999999</v>
      </c>
      <c r="G52" s="30">
        <v>4067.1709999999998</v>
      </c>
      <c r="H52" s="30">
        <f t="shared" si="64"/>
        <v>8660.3829999999998</v>
      </c>
      <c r="I52" s="31">
        <f t="shared" si="65"/>
        <v>7297.8540000000003</v>
      </c>
      <c r="J52" s="30"/>
      <c r="K52" s="32">
        <v>58.730000000000004</v>
      </c>
      <c r="L52" s="33">
        <v>17.215</v>
      </c>
      <c r="M52" s="33">
        <v>0.03</v>
      </c>
      <c r="N52" s="34">
        <f t="shared" si="66"/>
        <v>75.975000000000009</v>
      </c>
      <c r="O52" s="33">
        <v>44.876999999999995</v>
      </c>
      <c r="P52" s="34">
        <f t="shared" si="67"/>
        <v>31.098000000000013</v>
      </c>
      <c r="Q52" s="33">
        <v>10.199999999999999</v>
      </c>
      <c r="R52" s="34">
        <f t="shared" si="68"/>
        <v>20.898000000000014</v>
      </c>
      <c r="S52" s="33">
        <v>18.975999999999999</v>
      </c>
      <c r="T52" s="33">
        <v>-6.6979999999999995</v>
      </c>
      <c r="U52" s="33">
        <v>0</v>
      </c>
      <c r="V52" s="34">
        <f t="shared" si="69"/>
        <v>33.176000000000009</v>
      </c>
      <c r="W52" s="33">
        <v>4.1520000000000001</v>
      </c>
      <c r="X52" s="35">
        <f t="shared" si="70"/>
        <v>29.024000000000008</v>
      </c>
      <c r="Y52" s="33"/>
      <c r="Z52" s="36">
        <f t="shared" si="71"/>
        <v>1.8761120747761477E-2</v>
      </c>
      <c r="AA52" s="37">
        <f t="shared" si="72"/>
        <v>5.499279647074984E-3</v>
      </c>
      <c r="AB52" s="6">
        <f t="shared" si="73"/>
        <v>0.50850396020531863</v>
      </c>
      <c r="AC52" s="6">
        <f t="shared" si="74"/>
        <v>0.47263325294099051</v>
      </c>
      <c r="AD52" s="6">
        <f t="shared" si="75"/>
        <v>0.5906811451135241</v>
      </c>
      <c r="AE52" s="37">
        <f t="shared" si="76"/>
        <v>1.4335821825256116E-2</v>
      </c>
      <c r="AF52" s="37">
        <f t="shared" si="77"/>
        <v>9.2716289559514591E-3</v>
      </c>
      <c r="AG52" s="37">
        <f>X52/DU52*2</f>
        <v>1.6965960813564124E-2</v>
      </c>
      <c r="AH52" s="37">
        <f>(P52+S52+T52)/DU52*2</f>
        <v>2.5355413321704705E-2</v>
      </c>
      <c r="AI52" s="37">
        <f>R52/DU52*2</f>
        <v>1.2215912661310059E-2</v>
      </c>
      <c r="AJ52" s="38">
        <f>X52/FK52*2</f>
        <v>6.30691220106325E-2</v>
      </c>
      <c r="AK52" s="33"/>
      <c r="AL52" s="44">
        <f t="shared" si="78"/>
        <v>8.791621606713948E-2</v>
      </c>
      <c r="AM52" s="6">
        <f t="shared" si="79"/>
        <v>8.3215084687799812E-2</v>
      </c>
      <c r="AN52" s="38">
        <f t="shared" si="80"/>
        <v>6.6245761543256967E-2</v>
      </c>
      <c r="AO52" s="33"/>
      <c r="AP52" s="44">
        <f t="shared" si="81"/>
        <v>0.7810964927610935</v>
      </c>
      <c r="AQ52" s="6">
        <f t="shared" si="82"/>
        <v>0.7330694130049733</v>
      </c>
      <c r="AR52" s="6">
        <f t="shared" si="83"/>
        <v>7.656558740646785E-2</v>
      </c>
      <c r="AS52" s="6">
        <f t="shared" si="84"/>
        <v>0.14886420354816804</v>
      </c>
      <c r="AT52" s="65">
        <v>4.8060999999999998</v>
      </c>
      <c r="AU52" s="66">
        <v>1.35</v>
      </c>
      <c r="AV52" s="33"/>
      <c r="AW52" s="44">
        <f>FM52/C52</f>
        <v>0.14940092374935138</v>
      </c>
      <c r="AX52" s="6">
        <v>0.12590000000000001</v>
      </c>
      <c r="AY52" s="6">
        <f t="shared" si="85"/>
        <v>0.24213827068357355</v>
      </c>
      <c r="AZ52" s="6">
        <f t="shared" si="86"/>
        <v>0.24213827068357355</v>
      </c>
      <c r="BA52" s="38">
        <f t="shared" si="87"/>
        <v>0.24213827068357355</v>
      </c>
      <c r="BB52" s="6"/>
      <c r="BC52" s="44">
        <v>0.22469999999999998</v>
      </c>
      <c r="BD52" s="6">
        <v>0.22829999999999998</v>
      </c>
      <c r="BE52" s="38">
        <v>0.23280000000000001</v>
      </c>
      <c r="BF52" s="6"/>
      <c r="BG52" s="44"/>
      <c r="BH52" s="38">
        <v>2.1000000000000001E-2</v>
      </c>
      <c r="BI52" s="6"/>
      <c r="BJ52" s="44"/>
      <c r="BK52" s="38">
        <f>BC52-(4.5%+2.5%+3%+1%+BH52)</f>
        <v>9.3699999999999978E-2</v>
      </c>
      <c r="BL52" s="6"/>
      <c r="BM52" s="44"/>
      <c r="BN52" s="38">
        <f>BD52-(6%+2.5%+3%+1%+BH52)</f>
        <v>8.2299999999999984E-2</v>
      </c>
      <c r="BO52" s="6"/>
      <c r="BP52" s="44"/>
      <c r="BQ52" s="38">
        <f>BE52-(8%+2.5%+3%+1%+BH52)</f>
        <v>6.6799999999999998E-2</v>
      </c>
      <c r="BR52" s="33"/>
      <c r="BS52" s="36">
        <f>Q52/FO52*2</f>
        <v>4.0827689338909642E-3</v>
      </c>
      <c r="BT52" s="6">
        <f t="shared" si="88"/>
        <v>0.23515308004426402</v>
      </c>
      <c r="BU52" s="37">
        <f>EW52/E52</f>
        <v>8.0806575453591135E-3</v>
      </c>
      <c r="BV52" s="6">
        <f t="shared" si="89"/>
        <v>4.1557117826814399E-2</v>
      </c>
      <c r="BW52" s="6">
        <f t="shared" si="90"/>
        <v>0.69913013284803804</v>
      </c>
      <c r="BX52" s="38">
        <f t="shared" si="91"/>
        <v>0.78533004359911829</v>
      </c>
      <c r="BY52" s="33"/>
      <c r="BZ52" s="32">
        <v>2.8460000000000001</v>
      </c>
      <c r="CA52" s="67">
        <v>373.30399999999997</v>
      </c>
      <c r="CB52" s="34">
        <f t="shared" si="92"/>
        <v>376.15</v>
      </c>
      <c r="CC52" s="30">
        <v>5207.0020000000004</v>
      </c>
      <c r="CD52" s="33">
        <v>11.307</v>
      </c>
      <c r="CE52" s="33">
        <v>19.684999999999999</v>
      </c>
      <c r="CF52" s="34">
        <f t="shared" si="93"/>
        <v>5176.01</v>
      </c>
      <c r="CG52" s="33">
        <v>601.81799999999998</v>
      </c>
      <c r="CH52" s="33">
        <v>336.08</v>
      </c>
      <c r="CI52" s="34">
        <f t="shared" si="94"/>
        <v>937.89799999999991</v>
      </c>
      <c r="CJ52" s="33">
        <v>0</v>
      </c>
      <c r="CK52" s="33">
        <v>0</v>
      </c>
      <c r="CL52" s="33">
        <v>75.147000000000006</v>
      </c>
      <c r="CM52" s="33">
        <v>4.3260000000001781</v>
      </c>
      <c r="CN52" s="34">
        <f t="shared" si="95"/>
        <v>6569.5309999999999</v>
      </c>
      <c r="CO52" s="33">
        <v>10.452999999999999</v>
      </c>
      <c r="CP52" s="30">
        <v>4067.1709999999998</v>
      </c>
      <c r="CQ52" s="34">
        <f t="shared" si="96"/>
        <v>4077.6239999999998</v>
      </c>
      <c r="CR52" s="33">
        <v>1470.5150000000001</v>
      </c>
      <c r="CS52" s="33">
        <v>39.898000000000025</v>
      </c>
      <c r="CT52" s="34">
        <f t="shared" si="97"/>
        <v>1510.413</v>
      </c>
      <c r="CU52" s="33">
        <v>0</v>
      </c>
      <c r="CV52" s="33">
        <v>981.49400000000003</v>
      </c>
      <c r="CW52" s="67">
        <f t="shared" si="98"/>
        <v>6569.5309999999999</v>
      </c>
      <c r="CX52" s="33"/>
      <c r="CY52" s="68">
        <v>977.96799999999996</v>
      </c>
      <c r="CZ52" s="33"/>
      <c r="DA52" s="29">
        <v>365</v>
      </c>
      <c r="DB52" s="30">
        <v>200</v>
      </c>
      <c r="DC52" s="30">
        <v>300</v>
      </c>
      <c r="DD52" s="30">
        <v>150</v>
      </c>
      <c r="DE52" s="30">
        <v>400</v>
      </c>
      <c r="DF52" s="31">
        <v>0</v>
      </c>
      <c r="DG52" s="31">
        <f t="shared" si="99"/>
        <v>1415</v>
      </c>
      <c r="DH52" s="38">
        <f t="shared" si="100"/>
        <v>0.21538828266431806</v>
      </c>
      <c r="DI52" s="33"/>
      <c r="DJ52" s="61" t="str">
        <f>VLOOKUP($B52,'[1]Tlf + Fylke'!$A$3:$O$97,11,FALSE)</f>
        <v>KPMG</v>
      </c>
      <c r="DK52" s="55">
        <v>44.7</v>
      </c>
      <c r="DL52" s="69">
        <v>3</v>
      </c>
      <c r="DM52" s="70" t="s">
        <v>160</v>
      </c>
      <c r="DN52" s="55"/>
      <c r="DO52" s="71" t="s">
        <v>232</v>
      </c>
      <c r="DP52" s="55"/>
      <c r="DQ52" s="29">
        <v>825.399</v>
      </c>
      <c r="DR52" s="30">
        <v>825.399</v>
      </c>
      <c r="DS52" s="31">
        <v>825.399</v>
      </c>
      <c r="DT52" s="30"/>
      <c r="DU52" s="61">
        <f t="shared" si="101"/>
        <v>3421.4389999999999</v>
      </c>
      <c r="DV52" s="30">
        <v>3434.0859999999998</v>
      </c>
      <c r="DW52" s="31">
        <v>3408.7919999999999</v>
      </c>
      <c r="DX52" s="30"/>
      <c r="DY52" s="29">
        <v>53.307000000000002</v>
      </c>
      <c r="DZ52" s="30">
        <v>178.65</v>
      </c>
      <c r="EA52" s="30">
        <v>318.07799999999997</v>
      </c>
      <c r="EB52" s="30">
        <v>57.636000000000003</v>
      </c>
      <c r="EC52" s="30">
        <v>695.98099999999999</v>
      </c>
      <c r="ED52" s="30">
        <v>50.927999999999997</v>
      </c>
      <c r="EE52" s="30">
        <v>48.473999999999997</v>
      </c>
      <c r="EF52" s="59">
        <v>-1.0000000002037268E-3</v>
      </c>
      <c r="EG52" s="30">
        <v>3744.223</v>
      </c>
      <c r="EH52" s="72">
        <v>5147.2759999999998</v>
      </c>
      <c r="EI52" s="55"/>
      <c r="EJ52" s="44">
        <f t="shared" si="102"/>
        <v>1.0356351592570518E-2</v>
      </c>
      <c r="EK52" s="6">
        <f t="shared" si="103"/>
        <v>3.4707678391444334E-2</v>
      </c>
      <c r="EL52" s="6">
        <f t="shared" si="104"/>
        <v>6.1795404015638558E-2</v>
      </c>
      <c r="EM52" s="6">
        <f t="shared" si="105"/>
        <v>1.1197378963164207E-2</v>
      </c>
      <c r="EN52" s="6">
        <f t="shared" si="106"/>
        <v>0.13521346047890184</v>
      </c>
      <c r="EO52" s="6">
        <f t="shared" si="107"/>
        <v>9.8941653799019137E-3</v>
      </c>
      <c r="EP52" s="6">
        <f t="shared" si="108"/>
        <v>9.4174083534669592E-3</v>
      </c>
      <c r="EQ52" s="6">
        <f t="shared" si="109"/>
        <v>-1.9427751692423855E-7</v>
      </c>
      <c r="ER52" s="6">
        <f t="shared" si="110"/>
        <v>0.72741834710242859</v>
      </c>
      <c r="ES52" s="71">
        <f t="shared" si="111"/>
        <v>1</v>
      </c>
      <c r="ET52" s="55"/>
      <c r="EU52" s="32">
        <v>14.923</v>
      </c>
      <c r="EV52" s="33">
        <v>27.152999999999999</v>
      </c>
      <c r="EW52" s="67">
        <f t="shared" si="112"/>
        <v>42.076000000000001</v>
      </c>
      <c r="EY52" s="32">
        <f t="shared" si="113"/>
        <v>11.307</v>
      </c>
      <c r="EZ52" s="33">
        <f t="shared" si="114"/>
        <v>19.684999999999999</v>
      </c>
      <c r="FA52" s="67">
        <f t="shared" si="115"/>
        <v>30.991999999999997</v>
      </c>
      <c r="FC52" s="29">
        <v>3640.3720000000003</v>
      </c>
      <c r="FD52" s="30">
        <v>1566.6300000000003</v>
      </c>
      <c r="FE52" s="31">
        <f t="shared" si="116"/>
        <v>5207.0020000000004</v>
      </c>
      <c r="FG52" s="44">
        <f t="shared" si="62"/>
        <v>0.69913013284803804</v>
      </c>
      <c r="FH52" s="6">
        <f t="shared" si="63"/>
        <v>0.30086986715196196</v>
      </c>
      <c r="FI52" s="38">
        <f t="shared" si="117"/>
        <v>1</v>
      </c>
      <c r="FJ52" s="55"/>
      <c r="FK52" s="61">
        <f t="shared" si="118"/>
        <v>920.38699999999994</v>
      </c>
      <c r="FL52" s="30">
        <v>859.28</v>
      </c>
      <c r="FM52" s="31">
        <v>981.49400000000003</v>
      </c>
      <c r="FO52" s="61">
        <f t="shared" si="119"/>
        <v>4996.6090000000004</v>
      </c>
      <c r="FP52" s="30">
        <v>4786.2160000000003</v>
      </c>
      <c r="FQ52" s="31">
        <v>5207.0020000000004</v>
      </c>
      <c r="FS52" s="61">
        <f t="shared" si="120"/>
        <v>2020.9259999999999</v>
      </c>
      <c r="FT52" s="30">
        <v>1951</v>
      </c>
      <c r="FU52" s="31">
        <v>2090.8519999999999</v>
      </c>
      <c r="FW52" s="61">
        <f t="shared" si="121"/>
        <v>7017.5349999999999</v>
      </c>
      <c r="FX52" s="55">
        <f t="shared" si="122"/>
        <v>6737.2160000000003</v>
      </c>
      <c r="FY52" s="69">
        <f t="shared" si="123"/>
        <v>7297.8540000000003</v>
      </c>
      <c r="GA52" s="61">
        <f t="shared" si="124"/>
        <v>3940.8244999999997</v>
      </c>
      <c r="GB52" s="30">
        <v>3814.4780000000001</v>
      </c>
      <c r="GC52" s="31">
        <v>4067.1709999999998</v>
      </c>
      <c r="GD52" s="30"/>
      <c r="GE52" s="61">
        <f t="shared" si="125"/>
        <v>6260.82</v>
      </c>
      <c r="GF52" s="30">
        <v>5952.1090000000004</v>
      </c>
      <c r="GG52" s="31">
        <v>6569.5309999999999</v>
      </c>
      <c r="GH52" s="30"/>
      <c r="GI52" s="73">
        <f>DW52/C52</f>
        <v>0.51887904935679574</v>
      </c>
      <c r="GJ52" s="63"/>
    </row>
    <row r="53" spans="1:192" x14ac:dyDescent="0.2">
      <c r="A53" s="1"/>
      <c r="B53" s="74" t="s">
        <v>211</v>
      </c>
      <c r="C53" s="29">
        <v>3889.7350000000001</v>
      </c>
      <c r="D53" s="30">
        <v>3721.1010000000001</v>
      </c>
      <c r="E53" s="30">
        <v>3089.83</v>
      </c>
      <c r="F53" s="30">
        <v>1042.3499999999999</v>
      </c>
      <c r="G53" s="30">
        <v>2547.5630000000001</v>
      </c>
      <c r="H53" s="30">
        <f t="shared" si="64"/>
        <v>4932.085</v>
      </c>
      <c r="I53" s="31">
        <f t="shared" si="65"/>
        <v>4132.18</v>
      </c>
      <c r="J53" s="30"/>
      <c r="K53" s="32">
        <v>39.234999999999999</v>
      </c>
      <c r="L53" s="33">
        <v>10.182</v>
      </c>
      <c r="M53" s="33">
        <v>1.6E-2</v>
      </c>
      <c r="N53" s="34">
        <f t="shared" si="66"/>
        <v>49.433</v>
      </c>
      <c r="O53" s="33">
        <v>24.738</v>
      </c>
      <c r="P53" s="34">
        <f t="shared" si="67"/>
        <v>24.695</v>
      </c>
      <c r="Q53" s="33">
        <v>6.3330000000000002</v>
      </c>
      <c r="R53" s="34">
        <f t="shared" si="68"/>
        <v>18.362000000000002</v>
      </c>
      <c r="S53" s="33">
        <v>4.4379999999999997</v>
      </c>
      <c r="T53" s="33">
        <v>-0.54899999999999993</v>
      </c>
      <c r="U53" s="33">
        <v>-2.6</v>
      </c>
      <c r="V53" s="34">
        <f t="shared" si="69"/>
        <v>19.651</v>
      </c>
      <c r="W53" s="33">
        <v>3.8709999999999996</v>
      </c>
      <c r="X53" s="35">
        <f t="shared" si="70"/>
        <v>15.780000000000001</v>
      </c>
      <c r="Y53" s="33"/>
      <c r="Z53" s="36">
        <f t="shared" si="71"/>
        <v>2.1087844699727312E-2</v>
      </c>
      <c r="AA53" s="37">
        <f t="shared" si="72"/>
        <v>5.4725738430641902E-3</v>
      </c>
      <c r="AB53" s="6">
        <f t="shared" si="73"/>
        <v>0.46393608641836387</v>
      </c>
      <c r="AC53" s="6">
        <f t="shared" si="74"/>
        <v>0.4592081082586178</v>
      </c>
      <c r="AD53" s="6">
        <f t="shared" si="75"/>
        <v>0.50043493213035828</v>
      </c>
      <c r="AE53" s="37">
        <f t="shared" si="76"/>
        <v>1.3296064793726373E-2</v>
      </c>
      <c r="AF53" s="37">
        <f t="shared" si="77"/>
        <v>8.4813607585496869E-3</v>
      </c>
      <c r="AG53" s="37">
        <f>X53/DU53*2</f>
        <v>1.6015300803226201E-2</v>
      </c>
      <c r="AH53" s="37">
        <f>(P53+S53+T53)/DU53*2</f>
        <v>2.9010225485387689E-2</v>
      </c>
      <c r="AI53" s="37">
        <f>R53/DU53*2</f>
        <v>1.8635801859875761E-2</v>
      </c>
      <c r="AJ53" s="38">
        <f>X53/FK53*2</f>
        <v>8.5056953931525917E-2</v>
      </c>
      <c r="AK53" s="33"/>
      <c r="AL53" s="44">
        <f t="shared" si="78"/>
        <v>3.2755526632353163E-2</v>
      </c>
      <c r="AM53" s="6">
        <f t="shared" si="79"/>
        <v>7.7820070837759978E-2</v>
      </c>
      <c r="AN53" s="38">
        <f t="shared" si="80"/>
        <v>4.2623097080850381E-2</v>
      </c>
      <c r="AO53" s="33"/>
      <c r="AP53" s="44">
        <f t="shared" si="81"/>
        <v>0.8244994061161941</v>
      </c>
      <c r="AQ53" s="6">
        <f t="shared" si="82"/>
        <v>0.73229254068901928</v>
      </c>
      <c r="AR53" s="6">
        <f t="shared" si="83"/>
        <v>5.6688694731132042E-2</v>
      </c>
      <c r="AS53" s="6">
        <f t="shared" si="84"/>
        <v>0.18274252616180794</v>
      </c>
      <c r="AT53" s="65">
        <v>3.6942000000000004</v>
      </c>
      <c r="AU53" s="66">
        <v>1.25</v>
      </c>
      <c r="AV53" s="33"/>
      <c r="AW53" s="44">
        <f>FM53/C53</f>
        <v>0.10027289776809989</v>
      </c>
      <c r="AX53" s="6">
        <v>8.9200000000000002E-2</v>
      </c>
      <c r="AY53" s="6">
        <f t="shared" si="85"/>
        <v>0.16051124037148526</v>
      </c>
      <c r="AZ53" s="6">
        <f t="shared" si="86"/>
        <v>0.17559999999999998</v>
      </c>
      <c r="BA53" s="38">
        <f t="shared" si="87"/>
        <v>0.19570000000000001</v>
      </c>
      <c r="BB53" s="6"/>
      <c r="BC53" s="44">
        <v>0.1537</v>
      </c>
      <c r="BD53" s="6">
        <v>0.1691</v>
      </c>
      <c r="BE53" s="38">
        <v>0.1895</v>
      </c>
      <c r="BF53" s="6"/>
      <c r="BG53" s="44">
        <v>3.1E-2</v>
      </c>
      <c r="BH53" s="38"/>
      <c r="BI53" s="6"/>
      <c r="BJ53" s="44">
        <f>AY53-(4.5%+2.5%+3%+1%+BG53)</f>
        <v>1.9511240371485244E-2</v>
      </c>
      <c r="BK53" s="38"/>
      <c r="BL53" s="6"/>
      <c r="BM53" s="44">
        <f>AZ53-(6%+2.5%+3%+1%+BG53)</f>
        <v>1.9600000000000006E-2</v>
      </c>
      <c r="BN53" s="38"/>
      <c r="BO53" s="6"/>
      <c r="BP53" s="44">
        <f>BA53-(8%+2.5%+3%+1%+BG53)</f>
        <v>1.9699999999999995E-2</v>
      </c>
      <c r="BQ53" s="38"/>
      <c r="BR53" s="33"/>
      <c r="BS53" s="36">
        <f>Q53/FO53*2</f>
        <v>4.1653094442455768E-3</v>
      </c>
      <c r="BT53" s="6">
        <f t="shared" si="88"/>
        <v>0.22155751469353485</v>
      </c>
      <c r="BU53" s="37">
        <f>EW53/E53</f>
        <v>4.0209331904991538E-3</v>
      </c>
      <c r="BV53" s="6">
        <f t="shared" si="89"/>
        <v>3.025233820088195E-2</v>
      </c>
      <c r="BW53" s="6">
        <f t="shared" si="90"/>
        <v>0.70810918400041423</v>
      </c>
      <c r="BX53" s="38">
        <f t="shared" si="91"/>
        <v>0.78173917883538457</v>
      </c>
      <c r="BY53" s="33"/>
      <c r="BZ53" s="32">
        <v>76.486000000000004</v>
      </c>
      <c r="CA53" s="67">
        <v>188.065</v>
      </c>
      <c r="CB53" s="34">
        <f t="shared" si="92"/>
        <v>264.55099999999999</v>
      </c>
      <c r="CC53" s="30">
        <v>3089.83</v>
      </c>
      <c r="CD53" s="33">
        <v>7.15</v>
      </c>
      <c r="CE53" s="33">
        <v>13.494</v>
      </c>
      <c r="CF53" s="34">
        <f t="shared" si="93"/>
        <v>3069.1859999999997</v>
      </c>
      <c r="CG53" s="33">
        <v>400.53500000000003</v>
      </c>
      <c r="CH53" s="33">
        <v>118.113</v>
      </c>
      <c r="CI53" s="34">
        <f t="shared" si="94"/>
        <v>518.64800000000002</v>
      </c>
      <c r="CJ53" s="33">
        <v>1.9339999999999999</v>
      </c>
      <c r="CK53" s="33">
        <v>0</v>
      </c>
      <c r="CL53" s="33">
        <v>26.908000000000001</v>
      </c>
      <c r="CM53" s="33">
        <v>8.5080000000004787</v>
      </c>
      <c r="CN53" s="34">
        <f t="shared" si="95"/>
        <v>3889.7350000000001</v>
      </c>
      <c r="CO53" s="33">
        <v>75.739999999999995</v>
      </c>
      <c r="CP53" s="30">
        <v>2547.5630000000001</v>
      </c>
      <c r="CQ53" s="34">
        <f t="shared" si="96"/>
        <v>2623.3029999999999</v>
      </c>
      <c r="CR53" s="33">
        <v>785.57799999999997</v>
      </c>
      <c r="CS53" s="33">
        <v>20.813000000000272</v>
      </c>
      <c r="CT53" s="34">
        <f t="shared" si="97"/>
        <v>806.3910000000003</v>
      </c>
      <c r="CU53" s="33">
        <v>70.006</v>
      </c>
      <c r="CV53" s="33">
        <v>390.03500000000003</v>
      </c>
      <c r="CW53" s="67">
        <f t="shared" si="98"/>
        <v>3889.7350000000001</v>
      </c>
      <c r="CX53" s="33"/>
      <c r="CY53" s="68">
        <v>710.82</v>
      </c>
      <c r="CZ53" s="33"/>
      <c r="DA53" s="29">
        <v>40</v>
      </c>
      <c r="DB53" s="30">
        <v>160</v>
      </c>
      <c r="DC53" s="30">
        <v>180</v>
      </c>
      <c r="DD53" s="30">
        <v>140</v>
      </c>
      <c r="DE53" s="30">
        <v>175</v>
      </c>
      <c r="DF53" s="31">
        <v>0</v>
      </c>
      <c r="DG53" s="31">
        <f t="shared" si="99"/>
        <v>695</v>
      </c>
      <c r="DH53" s="38">
        <f t="shared" si="100"/>
        <v>0.17867541104985302</v>
      </c>
      <c r="DI53" s="33"/>
      <c r="DJ53" s="61" t="str">
        <f>VLOOKUP($B53,'[1]Tlf + Fylke'!$A$3:$O$97,11,FALSE)</f>
        <v xml:space="preserve">Revisorkonsult </v>
      </c>
      <c r="DK53" s="55">
        <v>25.5</v>
      </c>
      <c r="DL53" s="69">
        <v>3</v>
      </c>
      <c r="DM53" s="70" t="s">
        <v>160</v>
      </c>
      <c r="DN53" s="58" t="s">
        <v>163</v>
      </c>
      <c r="DO53" s="71">
        <v>0.11472185931375921</v>
      </c>
      <c r="DP53" s="55"/>
      <c r="DQ53" s="29">
        <v>319.13406599999996</v>
      </c>
      <c r="DR53" s="30">
        <v>349.13406599999996</v>
      </c>
      <c r="DS53" s="31">
        <v>389.09758950000003</v>
      </c>
      <c r="DT53" s="30"/>
      <c r="DU53" s="61">
        <f t="shared" si="101"/>
        <v>1970.6154999999999</v>
      </c>
      <c r="DV53" s="30">
        <v>1952.9960000000001</v>
      </c>
      <c r="DW53" s="31">
        <v>1988.2349999999999</v>
      </c>
      <c r="DX53" s="30"/>
      <c r="DY53" s="29">
        <v>124.148</v>
      </c>
      <c r="DZ53" s="30">
        <v>71.054000000000002</v>
      </c>
      <c r="EA53" s="30">
        <v>130.44499999999999</v>
      </c>
      <c r="EB53" s="30">
        <v>35.707999999999998</v>
      </c>
      <c r="EC53" s="30">
        <v>466.86</v>
      </c>
      <c r="ED53" s="30">
        <v>0</v>
      </c>
      <c r="EE53" s="30">
        <v>0</v>
      </c>
      <c r="EF53" s="59">
        <v>26.7849999999994</v>
      </c>
      <c r="EG53" s="30">
        <v>2127.9580000000001</v>
      </c>
      <c r="EH53" s="72">
        <v>2982.9579999999996</v>
      </c>
      <c r="EI53" s="55"/>
      <c r="EJ53" s="44">
        <f t="shared" si="102"/>
        <v>4.1619090848748125E-2</v>
      </c>
      <c r="EK53" s="6">
        <f t="shared" si="103"/>
        <v>2.3819980033242174E-2</v>
      </c>
      <c r="EL53" s="6">
        <f t="shared" si="104"/>
        <v>4.3730082689732809E-2</v>
      </c>
      <c r="EM53" s="6">
        <f t="shared" si="105"/>
        <v>1.197066804158825E-2</v>
      </c>
      <c r="EN53" s="6">
        <f t="shared" si="106"/>
        <v>0.15650907589044166</v>
      </c>
      <c r="EO53" s="6">
        <f t="shared" si="107"/>
        <v>0</v>
      </c>
      <c r="EP53" s="6">
        <f t="shared" si="108"/>
        <v>0</v>
      </c>
      <c r="EQ53" s="6">
        <f t="shared" si="109"/>
        <v>8.9793419820189905E-3</v>
      </c>
      <c r="ER53" s="6">
        <f t="shared" si="110"/>
        <v>0.7133717605142279</v>
      </c>
      <c r="ES53" s="71">
        <f t="shared" si="111"/>
        <v>0.99999999999999989</v>
      </c>
      <c r="ET53" s="55"/>
      <c r="EU53" s="32">
        <v>3.3029999999999999</v>
      </c>
      <c r="EV53" s="33">
        <v>9.1209999999999987</v>
      </c>
      <c r="EW53" s="67">
        <f t="shared" si="112"/>
        <v>12.423999999999999</v>
      </c>
      <c r="EY53" s="32">
        <f t="shared" si="113"/>
        <v>7.15</v>
      </c>
      <c r="EZ53" s="33">
        <f t="shared" si="114"/>
        <v>13.494</v>
      </c>
      <c r="FA53" s="67">
        <f t="shared" si="115"/>
        <v>20.643999999999998</v>
      </c>
      <c r="FC53" s="29">
        <v>2187.9369999999999</v>
      </c>
      <c r="FD53" s="30">
        <v>901.89300000000014</v>
      </c>
      <c r="FE53" s="31">
        <f t="shared" si="116"/>
        <v>3089.83</v>
      </c>
      <c r="FG53" s="44">
        <f t="shared" si="62"/>
        <v>0.70810918400041423</v>
      </c>
      <c r="FH53" s="6">
        <f t="shared" si="63"/>
        <v>0.29189081599958577</v>
      </c>
      <c r="FI53" s="38">
        <f t="shared" si="117"/>
        <v>1</v>
      </c>
      <c r="FJ53" s="55"/>
      <c r="FK53" s="61">
        <f t="shared" si="118"/>
        <v>371.0455</v>
      </c>
      <c r="FL53" s="30">
        <v>352.05599999999998</v>
      </c>
      <c r="FM53" s="31">
        <v>390.03500000000003</v>
      </c>
      <c r="FO53" s="61">
        <f t="shared" si="119"/>
        <v>3040.8305</v>
      </c>
      <c r="FP53" s="30">
        <v>2991.8310000000001</v>
      </c>
      <c r="FQ53" s="31">
        <v>3089.83</v>
      </c>
      <c r="FS53" s="61">
        <f t="shared" si="120"/>
        <v>942.17499999999995</v>
      </c>
      <c r="FT53" s="30">
        <v>842</v>
      </c>
      <c r="FU53" s="31">
        <v>1042.3499999999999</v>
      </c>
      <c r="FW53" s="61">
        <f t="shared" si="121"/>
        <v>3983.0055000000002</v>
      </c>
      <c r="FX53" s="55">
        <f t="shared" si="122"/>
        <v>3833.8310000000001</v>
      </c>
      <c r="FY53" s="69">
        <f t="shared" si="123"/>
        <v>4132.18</v>
      </c>
      <c r="GA53" s="61">
        <f t="shared" si="124"/>
        <v>2495.4899999999998</v>
      </c>
      <c r="GB53" s="30">
        <v>2443.4169999999999</v>
      </c>
      <c r="GC53" s="31">
        <v>2547.5630000000001</v>
      </c>
      <c r="GD53" s="30"/>
      <c r="GE53" s="61">
        <f t="shared" si="125"/>
        <v>3721.1010000000001</v>
      </c>
      <c r="GF53" s="30">
        <v>3552.4670000000001</v>
      </c>
      <c r="GG53" s="31">
        <v>3889.7350000000001</v>
      </c>
      <c r="GH53" s="30"/>
      <c r="GI53" s="73">
        <f>DW53/C53</f>
        <v>0.51114921710604955</v>
      </c>
      <c r="GJ53" s="63"/>
    </row>
    <row r="54" spans="1:192" x14ac:dyDescent="0.2">
      <c r="A54" s="1"/>
      <c r="B54" s="74" t="s">
        <v>212</v>
      </c>
      <c r="C54" s="29">
        <v>3880.2020000000002</v>
      </c>
      <c r="D54" s="30">
        <v>3680.3545000000004</v>
      </c>
      <c r="E54" s="30">
        <v>2988.6259999999997</v>
      </c>
      <c r="F54" s="30">
        <v>968.04</v>
      </c>
      <c r="G54" s="30">
        <v>2584.308</v>
      </c>
      <c r="H54" s="30">
        <f t="shared" si="64"/>
        <v>4848.2420000000002</v>
      </c>
      <c r="I54" s="31">
        <f t="shared" si="65"/>
        <v>3956.6659999999997</v>
      </c>
      <c r="J54" s="30"/>
      <c r="K54" s="32">
        <v>28.651</v>
      </c>
      <c r="L54" s="33">
        <v>7.9550000000000001</v>
      </c>
      <c r="M54" s="33">
        <v>0.121</v>
      </c>
      <c r="N54" s="34">
        <f t="shared" si="66"/>
        <v>36.727000000000004</v>
      </c>
      <c r="O54" s="33">
        <v>20.564999999999998</v>
      </c>
      <c r="P54" s="34">
        <f t="shared" si="67"/>
        <v>16.162000000000006</v>
      </c>
      <c r="Q54" s="33">
        <v>1.7809999999999999</v>
      </c>
      <c r="R54" s="34">
        <f t="shared" si="68"/>
        <v>14.381000000000006</v>
      </c>
      <c r="S54" s="33">
        <v>5.8380000000000001</v>
      </c>
      <c r="T54" s="33">
        <v>-1.7140000000000004</v>
      </c>
      <c r="U54" s="33">
        <v>8.9999999999999993E-3</v>
      </c>
      <c r="V54" s="34">
        <f t="shared" si="69"/>
        <v>18.514000000000003</v>
      </c>
      <c r="W54" s="33">
        <v>4.5999999999999996</v>
      </c>
      <c r="X54" s="35">
        <f t="shared" si="70"/>
        <v>13.914000000000003</v>
      </c>
      <c r="Y54" s="33"/>
      <c r="Z54" s="36">
        <f t="shared" si="71"/>
        <v>1.5569695799684513E-2</v>
      </c>
      <c r="AA54" s="37">
        <f t="shared" si="72"/>
        <v>4.3229531285641091E-3</v>
      </c>
      <c r="AB54" s="6">
        <f t="shared" si="73"/>
        <v>0.50341484908570155</v>
      </c>
      <c r="AC54" s="6">
        <f t="shared" si="74"/>
        <v>0.48314342769881347</v>
      </c>
      <c r="AD54" s="6">
        <f t="shared" si="75"/>
        <v>0.55994227679908504</v>
      </c>
      <c r="AE54" s="37">
        <f t="shared" si="76"/>
        <v>1.117555387667139E-2</v>
      </c>
      <c r="AF54" s="37">
        <f t="shared" si="77"/>
        <v>7.5612281371264653E-3</v>
      </c>
      <c r="AG54" s="37">
        <f>X54/DU54*2</f>
        <v>1.4963064169703992E-2</v>
      </c>
      <c r="AH54" s="37">
        <f>(P54+S54+T54)/DU54*2</f>
        <v>2.1815489416890557E-2</v>
      </c>
      <c r="AI54" s="37">
        <f>R54/DU54*2</f>
        <v>1.546527424353264E-2</v>
      </c>
      <c r="AJ54" s="38">
        <f>X54/FK54*2</f>
        <v>6.6133300379170937E-2</v>
      </c>
      <c r="AK54" s="33"/>
      <c r="AL54" s="44">
        <f t="shared" si="78"/>
        <v>1.2404437928352477E-2</v>
      </c>
      <c r="AM54" s="6">
        <f t="shared" si="79"/>
        <v>4.7011808389926642E-2</v>
      </c>
      <c r="AN54" s="38">
        <f t="shared" si="80"/>
        <v>9.809017118222263E-2</v>
      </c>
      <c r="AO54" s="33"/>
      <c r="AP54" s="44">
        <f t="shared" si="81"/>
        <v>0.86471442060666015</v>
      </c>
      <c r="AQ54" s="6">
        <f t="shared" si="82"/>
        <v>0.76186034500141808</v>
      </c>
      <c r="AR54" s="6">
        <f t="shared" si="83"/>
        <v>2.2363010997881017E-2</v>
      </c>
      <c r="AS54" s="6">
        <f t="shared" si="84"/>
        <v>0.18582048048013997</v>
      </c>
      <c r="AT54" s="65">
        <v>2.0931999999999999</v>
      </c>
      <c r="AU54" s="66">
        <v>1.44</v>
      </c>
      <c r="AV54" s="33"/>
      <c r="AW54" s="44">
        <f>FM54/C54</f>
        <v>0.12036254813538055</v>
      </c>
      <c r="AX54" s="6">
        <v>0.1128</v>
      </c>
      <c r="AY54" s="6">
        <f t="shared" si="85"/>
        <v>0.20860502553760807</v>
      </c>
      <c r="AZ54" s="6">
        <f t="shared" si="86"/>
        <v>0.22920402380832217</v>
      </c>
      <c r="BA54" s="38">
        <f t="shared" si="87"/>
        <v>0.24980302207903626</v>
      </c>
      <c r="BB54" s="6"/>
      <c r="BC54" s="44">
        <v>0.19440000000000002</v>
      </c>
      <c r="BD54" s="6">
        <v>0.2145</v>
      </c>
      <c r="BE54" s="38">
        <v>0.23530000000000001</v>
      </c>
      <c r="BF54" s="6"/>
      <c r="BG54" s="44"/>
      <c r="BH54" s="38"/>
      <c r="BI54" s="6"/>
      <c r="BJ54" s="44"/>
      <c r="BK54" s="38"/>
      <c r="BL54" s="6"/>
      <c r="BM54" s="44"/>
      <c r="BN54" s="38"/>
      <c r="BO54" s="6"/>
      <c r="BP54" s="44"/>
      <c r="BQ54" s="38"/>
      <c r="BR54" s="33"/>
      <c r="BS54" s="36">
        <f>Q54/FO54*2</f>
        <v>1.1991986040547186E-3</v>
      </c>
      <c r="BT54" s="6">
        <f t="shared" si="88"/>
        <v>8.7794538105097075E-2</v>
      </c>
      <c r="BU54" s="37">
        <f>EW54/E54</f>
        <v>1.7082766461912601E-2</v>
      </c>
      <c r="BV54" s="6">
        <f t="shared" si="89"/>
        <v>0.1031083572823534</v>
      </c>
      <c r="BW54" s="6">
        <f t="shared" si="90"/>
        <v>0.76588137826546387</v>
      </c>
      <c r="BX54" s="38">
        <f t="shared" si="91"/>
        <v>0.82316096430681795</v>
      </c>
      <c r="BY54" s="33"/>
      <c r="BZ54" s="32">
        <v>3.3580000000000001</v>
      </c>
      <c r="CA54" s="67">
        <v>246.34399999999999</v>
      </c>
      <c r="CB54" s="34">
        <f t="shared" si="92"/>
        <v>249.702</v>
      </c>
      <c r="CC54" s="30">
        <v>2988.6259999999997</v>
      </c>
      <c r="CD54" s="33">
        <v>14.589</v>
      </c>
      <c r="CE54" s="33">
        <v>13.529</v>
      </c>
      <c r="CF54" s="34">
        <f t="shared" si="93"/>
        <v>2960.5079999999998</v>
      </c>
      <c r="CG54" s="33">
        <v>425.19</v>
      </c>
      <c r="CH54" s="33">
        <v>116.03100000000001</v>
      </c>
      <c r="CI54" s="34">
        <f t="shared" si="94"/>
        <v>541.221</v>
      </c>
      <c r="CJ54" s="33">
        <v>44.353999999999999</v>
      </c>
      <c r="CK54" s="33">
        <v>0</v>
      </c>
      <c r="CL54" s="33">
        <v>45.774000000000001</v>
      </c>
      <c r="CM54" s="33">
        <v>38.643000000000185</v>
      </c>
      <c r="CN54" s="34">
        <f t="shared" si="95"/>
        <v>3880.2019999999998</v>
      </c>
      <c r="CO54" s="33">
        <v>81.554000000000002</v>
      </c>
      <c r="CP54" s="30">
        <v>2584.308</v>
      </c>
      <c r="CQ54" s="34">
        <f t="shared" si="96"/>
        <v>2665.8620000000001</v>
      </c>
      <c r="CR54" s="33">
        <v>645.971</v>
      </c>
      <c r="CS54" s="33">
        <v>21.069000000000187</v>
      </c>
      <c r="CT54" s="34">
        <f t="shared" si="97"/>
        <v>667.04000000000019</v>
      </c>
      <c r="CU54" s="33">
        <v>80.269000000000005</v>
      </c>
      <c r="CV54" s="33">
        <v>467.03099999999995</v>
      </c>
      <c r="CW54" s="67">
        <f t="shared" si="98"/>
        <v>3880.2020000000002</v>
      </c>
      <c r="CX54" s="33"/>
      <c r="CY54" s="68">
        <v>721.02100000000007</v>
      </c>
      <c r="CZ54" s="33"/>
      <c r="DA54" s="29">
        <v>100</v>
      </c>
      <c r="DB54" s="30">
        <v>270</v>
      </c>
      <c r="DC54" s="30">
        <v>190</v>
      </c>
      <c r="DD54" s="30">
        <v>150</v>
      </c>
      <c r="DE54" s="30">
        <v>40</v>
      </c>
      <c r="DF54" s="31">
        <v>0</v>
      </c>
      <c r="DG54" s="31">
        <f t="shared" si="99"/>
        <v>750</v>
      </c>
      <c r="DH54" s="38">
        <f t="shared" si="100"/>
        <v>0.19328890609303329</v>
      </c>
      <c r="DI54" s="33"/>
      <c r="DJ54" s="61" t="str">
        <f>VLOOKUP($B54,'[1]Tlf + Fylke'!$A$3:$O$97,11,FALSE)</f>
        <v>Svindal Leidland Myhrer &amp; Co</v>
      </c>
      <c r="DK54" s="55">
        <v>20</v>
      </c>
      <c r="DL54" s="69">
        <v>1</v>
      </c>
      <c r="DM54" s="70" t="s">
        <v>160</v>
      </c>
      <c r="DN54" s="55"/>
      <c r="DO54" s="71" t="s">
        <v>232</v>
      </c>
      <c r="DP54" s="55"/>
      <c r="DQ54" s="29">
        <v>405.07799999999997</v>
      </c>
      <c r="DR54" s="30">
        <v>445.07799999999997</v>
      </c>
      <c r="DS54" s="31">
        <v>485.07799999999997</v>
      </c>
      <c r="DT54" s="30"/>
      <c r="DU54" s="61">
        <f t="shared" si="101"/>
        <v>1859.7795000000001</v>
      </c>
      <c r="DV54" s="30">
        <v>1777.7170000000001</v>
      </c>
      <c r="DW54" s="31">
        <v>1941.8420000000001</v>
      </c>
      <c r="DX54" s="30"/>
      <c r="DY54" s="29">
        <v>0.32700000000000001</v>
      </c>
      <c r="DZ54" s="30">
        <v>5.5469999999999997</v>
      </c>
      <c r="EA54" s="30">
        <v>314.97000000000003</v>
      </c>
      <c r="EB54" s="30">
        <v>8.6709999999999994</v>
      </c>
      <c r="EC54" s="30">
        <v>292.94400000000002</v>
      </c>
      <c r="ED54" s="30">
        <v>22.552</v>
      </c>
      <c r="EE54" s="30">
        <v>21.664999999999999</v>
      </c>
      <c r="EF54" s="59">
        <v>2.0910000000002036</v>
      </c>
      <c r="EG54" s="30">
        <v>2308.4209999999998</v>
      </c>
      <c r="EH54" s="72">
        <v>2977.1880000000001</v>
      </c>
      <c r="EI54" s="55"/>
      <c r="EJ54" s="44">
        <f t="shared" si="102"/>
        <v>1.0983518676012399E-4</v>
      </c>
      <c r="EK54" s="6">
        <f t="shared" si="103"/>
        <v>1.8631675258666902E-3</v>
      </c>
      <c r="EL54" s="6">
        <f t="shared" si="104"/>
        <v>0.10579446108206805</v>
      </c>
      <c r="EM54" s="6">
        <f t="shared" si="105"/>
        <v>2.9124798299603517E-3</v>
      </c>
      <c r="EN54" s="6">
        <f t="shared" si="106"/>
        <v>9.8396204740849424E-2</v>
      </c>
      <c r="EO54" s="6">
        <f t="shared" si="107"/>
        <v>7.5749331248144217E-3</v>
      </c>
      <c r="EP54" s="6">
        <f t="shared" si="108"/>
        <v>7.2770009821348193E-3</v>
      </c>
      <c r="EQ54" s="6">
        <f t="shared" si="109"/>
        <v>7.0234059790654922E-4</v>
      </c>
      <c r="ER54" s="6">
        <f t="shared" si="110"/>
        <v>0.77536957692963959</v>
      </c>
      <c r="ES54" s="71">
        <f t="shared" si="111"/>
        <v>1</v>
      </c>
      <c r="ET54" s="55"/>
      <c r="EU54" s="32">
        <v>13.577</v>
      </c>
      <c r="EV54" s="33">
        <v>37.477000000000004</v>
      </c>
      <c r="EW54" s="67">
        <f t="shared" si="112"/>
        <v>51.054000000000002</v>
      </c>
      <c r="EY54" s="32">
        <f t="shared" si="113"/>
        <v>14.589</v>
      </c>
      <c r="EZ54" s="33">
        <f t="shared" si="114"/>
        <v>13.529</v>
      </c>
      <c r="FA54" s="67">
        <f t="shared" si="115"/>
        <v>28.118000000000002</v>
      </c>
      <c r="FC54" s="29">
        <v>2288.933</v>
      </c>
      <c r="FD54" s="30">
        <v>699.69299999999976</v>
      </c>
      <c r="FE54" s="31">
        <f t="shared" si="116"/>
        <v>2988.6259999999997</v>
      </c>
      <c r="FG54" s="44">
        <f t="shared" si="62"/>
        <v>0.76588137826546387</v>
      </c>
      <c r="FH54" s="6">
        <f t="shared" si="63"/>
        <v>0.23411862173453615</v>
      </c>
      <c r="FI54" s="38">
        <f t="shared" si="117"/>
        <v>1</v>
      </c>
      <c r="FJ54" s="55"/>
      <c r="FK54" s="61">
        <f t="shared" si="118"/>
        <v>420.78649999999993</v>
      </c>
      <c r="FL54" s="30">
        <v>374.54199999999997</v>
      </c>
      <c r="FM54" s="31">
        <v>467.03099999999995</v>
      </c>
      <c r="FO54" s="61">
        <f t="shared" si="119"/>
        <v>2970.317</v>
      </c>
      <c r="FP54" s="30">
        <v>2952.0079999999998</v>
      </c>
      <c r="FQ54" s="31">
        <v>2988.6259999999997</v>
      </c>
      <c r="FS54" s="61">
        <f t="shared" si="120"/>
        <v>897.52</v>
      </c>
      <c r="FT54" s="30">
        <v>827</v>
      </c>
      <c r="FU54" s="31">
        <v>968.04</v>
      </c>
      <c r="FW54" s="61">
        <f t="shared" si="121"/>
        <v>3867.8369999999995</v>
      </c>
      <c r="FX54" s="55">
        <f t="shared" si="122"/>
        <v>3779.0079999999998</v>
      </c>
      <c r="FY54" s="69">
        <f t="shared" si="123"/>
        <v>3956.6659999999997</v>
      </c>
      <c r="GA54" s="61">
        <f t="shared" si="124"/>
        <v>2468.8824999999997</v>
      </c>
      <c r="GB54" s="30">
        <v>2353.4569999999999</v>
      </c>
      <c r="GC54" s="31">
        <v>2584.308</v>
      </c>
      <c r="GD54" s="30"/>
      <c r="GE54" s="61">
        <f t="shared" si="125"/>
        <v>3680.3545000000004</v>
      </c>
      <c r="GF54" s="30">
        <v>3480.5070000000001</v>
      </c>
      <c r="GG54" s="31">
        <v>3880.2020000000002</v>
      </c>
      <c r="GH54" s="30"/>
      <c r="GI54" s="73">
        <f>DW54/C54</f>
        <v>0.50044868798067732</v>
      </c>
      <c r="GJ54" s="63"/>
    </row>
    <row r="55" spans="1:192" x14ac:dyDescent="0.2">
      <c r="A55" s="1"/>
      <c r="B55" s="74" t="s">
        <v>213</v>
      </c>
      <c r="C55" s="29">
        <v>4086.9189999999999</v>
      </c>
      <c r="D55" s="30">
        <v>3845.7420000000002</v>
      </c>
      <c r="E55" s="30">
        <v>3339.1849999999999</v>
      </c>
      <c r="F55" s="30">
        <v>1169.01</v>
      </c>
      <c r="G55" s="30">
        <v>2645.5590000000002</v>
      </c>
      <c r="H55" s="30">
        <f t="shared" si="64"/>
        <v>5255.9290000000001</v>
      </c>
      <c r="I55" s="31">
        <f t="shared" si="65"/>
        <v>4508.1949999999997</v>
      </c>
      <c r="J55" s="30"/>
      <c r="K55" s="32">
        <v>33.484000000000002</v>
      </c>
      <c r="L55" s="33">
        <v>11.747999999999999</v>
      </c>
      <c r="M55" s="33">
        <v>8.7999999999999995E-2</v>
      </c>
      <c r="N55" s="34">
        <f t="shared" si="66"/>
        <v>45.32</v>
      </c>
      <c r="O55" s="33">
        <v>23.573999999999998</v>
      </c>
      <c r="P55" s="34">
        <f t="shared" si="67"/>
        <v>21.746000000000002</v>
      </c>
      <c r="Q55" s="33">
        <v>5.5019999999999998</v>
      </c>
      <c r="R55" s="34">
        <f t="shared" si="68"/>
        <v>16.244000000000003</v>
      </c>
      <c r="S55" s="33">
        <v>6.1859999999999999</v>
      </c>
      <c r="T55" s="33">
        <v>4.8910000000000009</v>
      </c>
      <c r="U55" s="33">
        <v>0</v>
      </c>
      <c r="V55" s="34">
        <f t="shared" si="69"/>
        <v>27.321000000000005</v>
      </c>
      <c r="W55" s="33">
        <v>5.2839999999999998</v>
      </c>
      <c r="X55" s="35">
        <f t="shared" si="70"/>
        <v>22.037000000000006</v>
      </c>
      <c r="Y55" s="33"/>
      <c r="Z55" s="36">
        <f t="shared" si="71"/>
        <v>1.7413544642360303E-2</v>
      </c>
      <c r="AA55" s="37">
        <f t="shared" si="72"/>
        <v>6.1096142174904078E-3</v>
      </c>
      <c r="AB55" s="6">
        <f t="shared" si="73"/>
        <v>0.41800095749773925</v>
      </c>
      <c r="AC55" s="6">
        <f t="shared" si="74"/>
        <v>0.45769424921368379</v>
      </c>
      <c r="AD55" s="6">
        <f t="shared" si="75"/>
        <v>0.52016769638128857</v>
      </c>
      <c r="AE55" s="37">
        <f t="shared" si="76"/>
        <v>1.2259792778610732E-2</v>
      </c>
      <c r="AF55" s="37">
        <f t="shared" si="77"/>
        <v>1.1460467186826369E-2</v>
      </c>
      <c r="AG55" s="37">
        <f>X55/DU55*2</f>
        <v>2.1777553120894234E-2</v>
      </c>
      <c r="AH55" s="37">
        <f>(P55+S55+T55)/DU55*2</f>
        <v>3.2436566959527666E-2</v>
      </c>
      <c r="AI55" s="37">
        <f>R55/DU55*2</f>
        <v>1.6052755497381943E-2</v>
      </c>
      <c r="AJ55" s="38">
        <f>X55/FK55*2</f>
        <v>9.5485693611250158E-2</v>
      </c>
      <c r="AK55" s="33"/>
      <c r="AL55" s="44">
        <f t="shared" si="78"/>
        <v>9.282688408102252E-2</v>
      </c>
      <c r="AM55" s="6">
        <f t="shared" si="79"/>
        <v>7.0436571066030809E-2</v>
      </c>
      <c r="AN55" s="38">
        <f t="shared" si="80"/>
        <v>0.14371887321020974</v>
      </c>
      <c r="AO55" s="33"/>
      <c r="AP55" s="44">
        <f t="shared" si="81"/>
        <v>0.79227685797582348</v>
      </c>
      <c r="AQ55" s="6">
        <f t="shared" si="82"/>
        <v>0.73742427667552979</v>
      </c>
      <c r="AR55" s="6">
        <f t="shared" si="83"/>
        <v>8.01082673769654E-2</v>
      </c>
      <c r="AS55" s="6">
        <f t="shared" si="84"/>
        <v>0.15038516789787124</v>
      </c>
      <c r="AT55" s="65">
        <v>3.6682999999999999</v>
      </c>
      <c r="AU55" s="66">
        <v>1.39</v>
      </c>
      <c r="AV55" s="33"/>
      <c r="AW55" s="44">
        <f>FM55/C55</f>
        <v>0.11771801692179365</v>
      </c>
      <c r="AX55" s="6">
        <v>0.1007</v>
      </c>
      <c r="AY55" s="6">
        <f t="shared" si="85"/>
        <v>0.18708332274382289</v>
      </c>
      <c r="AZ55" s="6">
        <f t="shared" si="86"/>
        <v>0.19927140971239529</v>
      </c>
      <c r="BA55" s="38">
        <f t="shared" si="87"/>
        <v>0.21365715976382435</v>
      </c>
      <c r="BB55" s="6"/>
      <c r="BC55" s="44">
        <v>0.1759</v>
      </c>
      <c r="BD55" s="6">
        <v>0.19079999999999997</v>
      </c>
      <c r="BE55" s="38">
        <v>0.20660000000000001</v>
      </c>
      <c r="BF55" s="6"/>
      <c r="BG55" s="44">
        <v>3.1E-2</v>
      </c>
      <c r="BH55" s="38"/>
      <c r="BI55" s="6"/>
      <c r="BJ55" s="44">
        <f>AY55-(4.5%+2.5%+3%+1%+BG55)</f>
        <v>4.6083322743822874E-2</v>
      </c>
      <c r="BK55" s="38"/>
      <c r="BL55" s="6"/>
      <c r="BM55" s="44">
        <f>AZ55-(6%+2.5%+3%+1%+BG55)</f>
        <v>4.327140971239532E-2</v>
      </c>
      <c r="BN55" s="38"/>
      <c r="BO55" s="6"/>
      <c r="BP55" s="44">
        <f>BA55-(8%+2.5%+3%+1%+BG55)</f>
        <v>3.7657159763824333E-2</v>
      </c>
      <c r="BQ55" s="38"/>
      <c r="BR55" s="33"/>
      <c r="BS55" s="36">
        <f>Q55/FO55*2</f>
        <v>3.4415823146955469E-3</v>
      </c>
      <c r="BT55" s="6">
        <f t="shared" si="88"/>
        <v>0.16762635956493921</v>
      </c>
      <c r="BU55" s="37">
        <f>EW55/E55</f>
        <v>1.2415604406464451E-2</v>
      </c>
      <c r="BV55" s="6">
        <f t="shared" si="89"/>
        <v>8.3724274142572386E-2</v>
      </c>
      <c r="BW55" s="6">
        <f t="shared" si="90"/>
        <v>0.75925742359288273</v>
      </c>
      <c r="BX55" s="38">
        <f t="shared" si="91"/>
        <v>0.82168384464292243</v>
      </c>
      <c r="BY55" s="33"/>
      <c r="BZ55" s="32">
        <v>3.3050000000000002</v>
      </c>
      <c r="CA55" s="67">
        <v>210.50399999999999</v>
      </c>
      <c r="CB55" s="34">
        <f t="shared" si="92"/>
        <v>213.809</v>
      </c>
      <c r="CC55" s="30">
        <v>3339.1849999999999</v>
      </c>
      <c r="CD55" s="33">
        <v>6.9589999999999996</v>
      </c>
      <c r="CE55" s="33">
        <v>7.11</v>
      </c>
      <c r="CF55" s="34">
        <f t="shared" si="93"/>
        <v>3325.116</v>
      </c>
      <c r="CG55" s="33">
        <v>384.88799999999998</v>
      </c>
      <c r="CH55" s="33">
        <v>114.65300000000001</v>
      </c>
      <c r="CI55" s="34">
        <f t="shared" si="94"/>
        <v>499.541</v>
      </c>
      <c r="CJ55" s="33">
        <v>0</v>
      </c>
      <c r="CK55" s="33">
        <v>0</v>
      </c>
      <c r="CL55" s="33">
        <v>30.693999999999999</v>
      </c>
      <c r="CM55" s="33">
        <v>17.758999999999691</v>
      </c>
      <c r="CN55" s="34">
        <f t="shared" si="95"/>
        <v>4086.9189999999999</v>
      </c>
      <c r="CO55" s="33">
        <v>280.82100000000003</v>
      </c>
      <c r="CP55" s="30">
        <v>2645.5590000000002</v>
      </c>
      <c r="CQ55" s="34">
        <f t="shared" si="96"/>
        <v>2926.38</v>
      </c>
      <c r="CR55" s="33">
        <v>600.95000000000005</v>
      </c>
      <c r="CS55" s="33">
        <v>18.247999999999763</v>
      </c>
      <c r="CT55" s="34">
        <f t="shared" si="97"/>
        <v>619.19799999999987</v>
      </c>
      <c r="CU55" s="33">
        <v>60.236999999999995</v>
      </c>
      <c r="CV55" s="33">
        <v>481.10399999999998</v>
      </c>
      <c r="CW55" s="67">
        <f t="shared" si="98"/>
        <v>4086.9189999999999</v>
      </c>
      <c r="CX55" s="33"/>
      <c r="CY55" s="68">
        <v>614.61199999999997</v>
      </c>
      <c r="CZ55" s="33"/>
      <c r="DA55" s="29">
        <v>244</v>
      </c>
      <c r="DB55" s="30">
        <v>180</v>
      </c>
      <c r="DC55" s="30">
        <v>125</v>
      </c>
      <c r="DD55" s="30">
        <v>150</v>
      </c>
      <c r="DE55" s="30">
        <v>130</v>
      </c>
      <c r="DF55" s="31">
        <v>0</v>
      </c>
      <c r="DG55" s="31">
        <f t="shared" si="99"/>
        <v>829</v>
      </c>
      <c r="DH55" s="38">
        <f t="shared" si="100"/>
        <v>0.20284228779674862</v>
      </c>
      <c r="DI55" s="33"/>
      <c r="DJ55" s="61" t="str">
        <f>VLOOKUP($B55,'[1]Tlf + Fylke'!$A$3:$O$97,11,FALSE)</f>
        <v>KPMG</v>
      </c>
      <c r="DK55" s="55">
        <v>25.5</v>
      </c>
      <c r="DL55" s="69">
        <v>4</v>
      </c>
      <c r="DM55" s="70" t="s">
        <v>160</v>
      </c>
      <c r="DN55" s="58" t="s">
        <v>161</v>
      </c>
      <c r="DO55" s="71">
        <v>0.30762392090559953</v>
      </c>
      <c r="DP55" s="55"/>
      <c r="DQ55" s="29">
        <v>390.14300000000003</v>
      </c>
      <c r="DR55" s="30">
        <v>415.56</v>
      </c>
      <c r="DS55" s="31">
        <v>445.56</v>
      </c>
      <c r="DT55" s="30"/>
      <c r="DU55" s="61">
        <f t="shared" si="101"/>
        <v>2023.827</v>
      </c>
      <c r="DV55" s="30">
        <v>1962.2570000000001</v>
      </c>
      <c r="DW55" s="31">
        <v>2085.3969999999999</v>
      </c>
      <c r="DX55" s="30"/>
      <c r="DY55" s="29">
        <v>66.313999999999993</v>
      </c>
      <c r="DZ55" s="30">
        <v>63.094999999999999</v>
      </c>
      <c r="EA55" s="30">
        <v>261.22399999999999</v>
      </c>
      <c r="EB55" s="30">
        <v>15.577</v>
      </c>
      <c r="EC55" s="30">
        <v>352.98099999999999</v>
      </c>
      <c r="ED55" s="30">
        <v>39.445999999999998</v>
      </c>
      <c r="EE55" s="30">
        <v>14.654999999999999</v>
      </c>
      <c r="EF55" s="59">
        <v>9.9999999974897946E-4</v>
      </c>
      <c r="EG55" s="30">
        <v>2379.1790000000001</v>
      </c>
      <c r="EH55" s="72">
        <v>3192.4719999999998</v>
      </c>
      <c r="EI55" s="55"/>
      <c r="EJ55" s="44">
        <f t="shared" si="102"/>
        <v>2.077199110908412E-2</v>
      </c>
      <c r="EK55" s="6">
        <f t="shared" si="103"/>
        <v>1.9763681560871951E-2</v>
      </c>
      <c r="EL55" s="6">
        <f t="shared" si="104"/>
        <v>8.1824993296730555E-2</v>
      </c>
      <c r="EM55" s="6">
        <f t="shared" si="105"/>
        <v>4.8792910321531404E-3</v>
      </c>
      <c r="EN55" s="6">
        <f t="shared" si="106"/>
        <v>0.11056667059256903</v>
      </c>
      <c r="EO55" s="6">
        <f t="shared" si="107"/>
        <v>1.2355942354388699E-2</v>
      </c>
      <c r="EP55" s="6">
        <f t="shared" si="108"/>
        <v>4.5904866197730163E-3</v>
      </c>
      <c r="EQ55" s="6">
        <f t="shared" si="109"/>
        <v>3.1323688970458615E-7</v>
      </c>
      <c r="ER55" s="6">
        <f t="shared" si="110"/>
        <v>0.74524663019753978</v>
      </c>
      <c r="ES55" s="71">
        <f t="shared" si="111"/>
        <v>1</v>
      </c>
      <c r="ET55" s="55"/>
      <c r="EU55" s="32">
        <v>25.065000000000001</v>
      </c>
      <c r="EV55" s="33">
        <v>16.393000000000001</v>
      </c>
      <c r="EW55" s="67">
        <f t="shared" si="112"/>
        <v>41.457999999999998</v>
      </c>
      <c r="EY55" s="32">
        <f t="shared" si="113"/>
        <v>6.9589999999999996</v>
      </c>
      <c r="EZ55" s="33">
        <f t="shared" si="114"/>
        <v>7.11</v>
      </c>
      <c r="FA55" s="67">
        <f t="shared" si="115"/>
        <v>14.068999999999999</v>
      </c>
      <c r="FC55" s="29">
        <v>2535.3009999999999</v>
      </c>
      <c r="FD55" s="30">
        <v>803.8839999999999</v>
      </c>
      <c r="FE55" s="31">
        <f t="shared" si="116"/>
        <v>3339.1849999999999</v>
      </c>
      <c r="FG55" s="44">
        <f t="shared" si="62"/>
        <v>0.75925742359288273</v>
      </c>
      <c r="FH55" s="6">
        <f t="shared" si="63"/>
        <v>0.24074257640711727</v>
      </c>
      <c r="FI55" s="38">
        <f t="shared" si="117"/>
        <v>1</v>
      </c>
      <c r="FJ55" s="55"/>
      <c r="FK55" s="61">
        <f t="shared" si="118"/>
        <v>461.577</v>
      </c>
      <c r="FL55" s="30">
        <v>442.05</v>
      </c>
      <c r="FM55" s="31">
        <v>481.10399999999998</v>
      </c>
      <c r="FO55" s="61">
        <f t="shared" si="119"/>
        <v>3197.3665000000001</v>
      </c>
      <c r="FP55" s="30">
        <v>3055.5479999999998</v>
      </c>
      <c r="FQ55" s="31">
        <v>3339.1849999999999</v>
      </c>
      <c r="FS55" s="61">
        <f t="shared" si="120"/>
        <v>1162.5050000000001</v>
      </c>
      <c r="FT55" s="30">
        <v>1156</v>
      </c>
      <c r="FU55" s="31">
        <v>1169.01</v>
      </c>
      <c r="FW55" s="61">
        <f t="shared" si="121"/>
        <v>4359.8714999999993</v>
      </c>
      <c r="FX55" s="55">
        <f t="shared" si="122"/>
        <v>4211.5479999999998</v>
      </c>
      <c r="FY55" s="69">
        <f t="shared" si="123"/>
        <v>4508.1949999999997</v>
      </c>
      <c r="GA55" s="61">
        <f t="shared" si="124"/>
        <v>2479.3395</v>
      </c>
      <c r="GB55" s="30">
        <v>2313.12</v>
      </c>
      <c r="GC55" s="31">
        <v>2645.5590000000002</v>
      </c>
      <c r="GD55" s="30"/>
      <c r="GE55" s="61">
        <f t="shared" si="125"/>
        <v>3845.7420000000002</v>
      </c>
      <c r="GF55" s="30">
        <v>3604.5650000000001</v>
      </c>
      <c r="GG55" s="31">
        <v>4086.9189999999999</v>
      </c>
      <c r="GH55" s="30"/>
      <c r="GI55" s="73">
        <f>DW55/C55</f>
        <v>0.51026139739985055</v>
      </c>
      <c r="GJ55" s="63"/>
    </row>
    <row r="56" spans="1:192" x14ac:dyDescent="0.2">
      <c r="A56" s="1"/>
      <c r="B56" s="74" t="s">
        <v>214</v>
      </c>
      <c r="C56" s="29">
        <v>6779.23</v>
      </c>
      <c r="D56" s="30">
        <v>6496.6004999999996</v>
      </c>
      <c r="E56" s="30">
        <v>5550.9679999999998</v>
      </c>
      <c r="F56" s="30">
        <v>1692.7139999999999</v>
      </c>
      <c r="G56" s="30">
        <v>4512.3389999999999</v>
      </c>
      <c r="H56" s="30">
        <f t="shared" si="64"/>
        <v>8471.9439999999995</v>
      </c>
      <c r="I56" s="31">
        <f t="shared" si="65"/>
        <v>7243.6819999999998</v>
      </c>
      <c r="J56" s="30"/>
      <c r="K56" s="32">
        <v>60.915999999999997</v>
      </c>
      <c r="L56" s="33">
        <v>17.988999999999997</v>
      </c>
      <c r="M56" s="33">
        <v>2E-3</v>
      </c>
      <c r="N56" s="34">
        <f t="shared" si="66"/>
        <v>78.906999999999996</v>
      </c>
      <c r="O56" s="33">
        <v>31.658000000000001</v>
      </c>
      <c r="P56" s="34">
        <f t="shared" si="67"/>
        <v>47.248999999999995</v>
      </c>
      <c r="Q56" s="33">
        <v>8.9759999999999991</v>
      </c>
      <c r="R56" s="34">
        <f t="shared" si="68"/>
        <v>38.272999999999996</v>
      </c>
      <c r="S56" s="33">
        <v>12.586</v>
      </c>
      <c r="T56" s="33">
        <v>2.5999999999999801E-2</v>
      </c>
      <c r="U56" s="33">
        <v>0</v>
      </c>
      <c r="V56" s="34">
        <f t="shared" si="69"/>
        <v>50.884999999999991</v>
      </c>
      <c r="W56" s="33">
        <v>9.9489999999999998</v>
      </c>
      <c r="X56" s="35">
        <f t="shared" si="70"/>
        <v>40.935999999999993</v>
      </c>
      <c r="Y56" s="33"/>
      <c r="Z56" s="36">
        <f t="shared" si="71"/>
        <v>1.8753192535080464E-2</v>
      </c>
      <c r="AA56" s="37">
        <f t="shared" si="72"/>
        <v>5.5379732831039863E-3</v>
      </c>
      <c r="AB56" s="6">
        <f t="shared" si="73"/>
        <v>0.34591724122859741</v>
      </c>
      <c r="AC56" s="6">
        <f t="shared" si="74"/>
        <v>0.34601554217262526</v>
      </c>
      <c r="AD56" s="6">
        <f t="shared" si="75"/>
        <v>0.40120648358193828</v>
      </c>
      <c r="AE56" s="37">
        <f t="shared" si="76"/>
        <v>9.7460202455114803E-3</v>
      </c>
      <c r="AF56" s="37">
        <f t="shared" si="77"/>
        <v>1.2602283301859179E-2</v>
      </c>
      <c r="AG56" s="37">
        <f>X56/DU56*2</f>
        <v>2.4211231998381814E-2</v>
      </c>
      <c r="AH56" s="37">
        <f>(P56+S56+T56)/DU56*2</f>
        <v>3.5404254413111534E-2</v>
      </c>
      <c r="AI56" s="37">
        <f>R56/DU56*2</f>
        <v>2.2636224405756966E-2</v>
      </c>
      <c r="AJ56" s="38">
        <f>X56/FK56*2</f>
        <v>0.11292323628130672</v>
      </c>
      <c r="AK56" s="33"/>
      <c r="AL56" s="44">
        <f t="shared" si="78"/>
        <v>8.4883485265453903E-2</v>
      </c>
      <c r="AM56" s="6">
        <f t="shared" si="79"/>
        <v>6.0933565858467452E-2</v>
      </c>
      <c r="AN56" s="38">
        <f t="shared" si="80"/>
        <v>7.3333983501584182E-2</v>
      </c>
      <c r="AO56" s="33"/>
      <c r="AP56" s="44">
        <f t="shared" si="81"/>
        <v>0.81289227392411556</v>
      </c>
      <c r="AQ56" s="6">
        <f t="shared" si="82"/>
        <v>0.75944092382279083</v>
      </c>
      <c r="AR56" s="6">
        <f t="shared" si="83"/>
        <v>5.7861733559711068E-2</v>
      </c>
      <c r="AS56" s="6">
        <f t="shared" si="84"/>
        <v>0.15297637047275281</v>
      </c>
      <c r="AT56" s="65">
        <v>1.84</v>
      </c>
      <c r="AU56" s="66">
        <v>1.1200000000000001</v>
      </c>
      <c r="AV56" s="33"/>
      <c r="AW56" s="44">
        <f>FM56/C56</f>
        <v>0.11920380338180001</v>
      </c>
      <c r="AX56" s="6">
        <v>0.107</v>
      </c>
      <c r="AY56" s="6">
        <f t="shared" si="85"/>
        <v>0.19962526293252458</v>
      </c>
      <c r="AZ56" s="6">
        <f t="shared" si="86"/>
        <v>0.21671791010746189</v>
      </c>
      <c r="BA56" s="38">
        <f t="shared" si="87"/>
        <v>0.24628996404333961</v>
      </c>
      <c r="BB56" s="6"/>
      <c r="BC56" s="44">
        <v>0.18469999999999998</v>
      </c>
      <c r="BD56" s="6">
        <v>0.20219999999999999</v>
      </c>
      <c r="BE56" s="38">
        <v>0.23010000000000003</v>
      </c>
      <c r="BF56" s="6"/>
      <c r="BG56" s="44">
        <v>2.3E-2</v>
      </c>
      <c r="BH56" s="38"/>
      <c r="BI56" s="6"/>
      <c r="BJ56" s="44">
        <f>AY56-(4.5%+2.5%+3%+1%+BG56)</f>
        <v>6.6625262932524576E-2</v>
      </c>
      <c r="BK56" s="38"/>
      <c r="BL56" s="6"/>
      <c r="BM56" s="44">
        <f>AZ56-(6%+2.5%+3%+1%+BG56)</f>
        <v>6.8717910107461894E-2</v>
      </c>
      <c r="BN56" s="38"/>
      <c r="BO56" s="6"/>
      <c r="BP56" s="44">
        <f>BA56-(8%+2.5%+3%+1%+BG56)</f>
        <v>7.8289964043339599E-2</v>
      </c>
      <c r="BQ56" s="38"/>
      <c r="BR56" s="33"/>
      <c r="BS56" s="36">
        <f>Q56/FO56*2</f>
        <v>3.3657001371534051E-3</v>
      </c>
      <c r="BT56" s="6">
        <f t="shared" si="88"/>
        <v>0.14994737809258116</v>
      </c>
      <c r="BU56" s="37">
        <f>EW56/E56</f>
        <v>9.7986513343258329E-3</v>
      </c>
      <c r="BV56" s="6">
        <f t="shared" si="89"/>
        <v>6.5473997944006684E-2</v>
      </c>
      <c r="BW56" s="6">
        <f t="shared" si="90"/>
        <v>0.74863159002177637</v>
      </c>
      <c r="BX56" s="38">
        <f t="shared" si="91"/>
        <v>0.80737172062495288</v>
      </c>
      <c r="BY56" s="33"/>
      <c r="BZ56" s="32">
        <v>2.4020000000000001</v>
      </c>
      <c r="CA56" s="67">
        <v>212.096</v>
      </c>
      <c r="CB56" s="34">
        <f t="shared" si="92"/>
        <v>214.49799999999999</v>
      </c>
      <c r="CC56" s="30">
        <v>5550.9679999999998</v>
      </c>
      <c r="CD56" s="33">
        <v>8.7639999999999993</v>
      </c>
      <c r="CE56" s="33">
        <v>13.868</v>
      </c>
      <c r="CF56" s="34">
        <f t="shared" si="93"/>
        <v>5528.3359999999993</v>
      </c>
      <c r="CG56" s="33">
        <v>702.41600000000005</v>
      </c>
      <c r="CH56" s="33">
        <v>268.93200000000002</v>
      </c>
      <c r="CI56" s="34">
        <f t="shared" si="94"/>
        <v>971.34800000000007</v>
      </c>
      <c r="CJ56" s="33">
        <v>0.03</v>
      </c>
      <c r="CK56" s="33">
        <v>0</v>
      </c>
      <c r="CL56" s="33">
        <v>59.415999999999997</v>
      </c>
      <c r="CM56" s="33">
        <v>5.6020000000005723</v>
      </c>
      <c r="CN56" s="34">
        <f t="shared" si="95"/>
        <v>6779.23</v>
      </c>
      <c r="CO56" s="33">
        <v>167.041</v>
      </c>
      <c r="CP56" s="30">
        <v>4512.3389999999999</v>
      </c>
      <c r="CQ56" s="34">
        <f t="shared" si="96"/>
        <v>4679.38</v>
      </c>
      <c r="CR56" s="33">
        <v>1101.5409999999999</v>
      </c>
      <c r="CS56" s="33">
        <v>29.460999999999444</v>
      </c>
      <c r="CT56" s="34">
        <f t="shared" si="97"/>
        <v>1131.0019999999995</v>
      </c>
      <c r="CU56" s="33">
        <v>160.738</v>
      </c>
      <c r="CV56" s="33">
        <v>808.11</v>
      </c>
      <c r="CW56" s="67">
        <f t="shared" si="98"/>
        <v>6779.23</v>
      </c>
      <c r="CX56" s="33"/>
      <c r="CY56" s="68">
        <v>1037.0619999999999</v>
      </c>
      <c r="CZ56" s="33"/>
      <c r="DA56" s="29">
        <v>300</v>
      </c>
      <c r="DB56" s="30">
        <v>300</v>
      </c>
      <c r="DC56" s="30">
        <v>360</v>
      </c>
      <c r="DD56" s="30">
        <v>200</v>
      </c>
      <c r="DE56" s="30">
        <v>300</v>
      </c>
      <c r="DF56" s="31">
        <v>0</v>
      </c>
      <c r="DG56" s="31">
        <f t="shared" si="99"/>
        <v>1460</v>
      </c>
      <c r="DH56" s="38">
        <f t="shared" si="100"/>
        <v>0.21536369174670281</v>
      </c>
      <c r="DI56" s="33"/>
      <c r="DJ56" s="61" t="str">
        <f>VLOOKUP($B56,'[1]Tlf + Fylke'!$A$3:$O$97,11,FALSE)</f>
        <v xml:space="preserve">Revisorkonsult </v>
      </c>
      <c r="DK56" s="55">
        <v>36.200000000000003</v>
      </c>
      <c r="DL56" s="69">
        <v>3</v>
      </c>
      <c r="DM56" s="70" t="s">
        <v>160</v>
      </c>
      <c r="DN56" s="58" t="s">
        <v>161</v>
      </c>
      <c r="DO56" s="71">
        <v>0.28330405603837405</v>
      </c>
      <c r="DP56" s="55"/>
      <c r="DQ56" s="29">
        <v>675.04700000000003</v>
      </c>
      <c r="DR56" s="30">
        <v>732.84699999999998</v>
      </c>
      <c r="DS56" s="31">
        <v>832.84699999999998</v>
      </c>
      <c r="DT56" s="30"/>
      <c r="DU56" s="61">
        <f t="shared" si="101"/>
        <v>3381.5709999999999</v>
      </c>
      <c r="DV56" s="30">
        <v>3381.5709999999999</v>
      </c>
      <c r="DW56" s="31">
        <v>3381.5709999999999</v>
      </c>
      <c r="DX56" s="30"/>
      <c r="DY56" s="29">
        <v>176.91800000000001</v>
      </c>
      <c r="DZ56" s="30">
        <v>190.4</v>
      </c>
      <c r="EA56" s="30">
        <v>244.00700000000001</v>
      </c>
      <c r="EB56" s="30">
        <v>109.372</v>
      </c>
      <c r="EC56" s="30">
        <v>543.44100000000003</v>
      </c>
      <c r="ED56" s="30">
        <v>67.968000000000004</v>
      </c>
      <c r="EE56" s="30">
        <v>30.606000000000002</v>
      </c>
      <c r="EF56" s="59">
        <v>0</v>
      </c>
      <c r="EG56" s="30">
        <v>4030.7669999999998</v>
      </c>
      <c r="EH56" s="72">
        <v>5393.4789999999994</v>
      </c>
      <c r="EI56" s="55"/>
      <c r="EJ56" s="44">
        <f t="shared" si="102"/>
        <v>3.2802204291515744E-2</v>
      </c>
      <c r="EK56" s="6">
        <f t="shared" si="103"/>
        <v>3.5301889559595956E-2</v>
      </c>
      <c r="EL56" s="6">
        <f t="shared" si="104"/>
        <v>4.5241114316010134E-2</v>
      </c>
      <c r="EM56" s="6">
        <f t="shared" si="105"/>
        <v>2.0278562315714961E-2</v>
      </c>
      <c r="EN56" s="6">
        <f t="shared" si="106"/>
        <v>0.10075889792098942</v>
      </c>
      <c r="EO56" s="6">
        <f t="shared" si="107"/>
        <v>1.2601884609173414E-2</v>
      </c>
      <c r="EP56" s="6">
        <f t="shared" si="108"/>
        <v>5.674630419437993E-3</v>
      </c>
      <c r="EQ56" s="6">
        <f t="shared" si="109"/>
        <v>0</v>
      </c>
      <c r="ER56" s="6">
        <f t="shared" si="110"/>
        <v>0.74734081656756246</v>
      </c>
      <c r="ES56" s="71">
        <f t="shared" si="111"/>
        <v>1</v>
      </c>
      <c r="ET56" s="55"/>
      <c r="EU56" s="32">
        <v>41.805</v>
      </c>
      <c r="EV56" s="33">
        <v>12.587</v>
      </c>
      <c r="EW56" s="67">
        <f t="shared" si="112"/>
        <v>54.391999999999996</v>
      </c>
      <c r="EY56" s="32">
        <f t="shared" si="113"/>
        <v>8.7639999999999993</v>
      </c>
      <c r="EZ56" s="33">
        <f t="shared" si="114"/>
        <v>13.868</v>
      </c>
      <c r="FA56" s="67">
        <f t="shared" si="115"/>
        <v>22.631999999999998</v>
      </c>
      <c r="FC56" s="29">
        <v>4155.63</v>
      </c>
      <c r="FD56" s="30">
        <v>1395.338</v>
      </c>
      <c r="FE56" s="31">
        <f t="shared" si="116"/>
        <v>5550.9679999999998</v>
      </c>
      <c r="FG56" s="44">
        <f t="shared" si="62"/>
        <v>0.74863159002177637</v>
      </c>
      <c r="FH56" s="6">
        <f t="shared" si="63"/>
        <v>0.25136840997822363</v>
      </c>
      <c r="FI56" s="38">
        <f t="shared" si="117"/>
        <v>1</v>
      </c>
      <c r="FJ56" s="55"/>
      <c r="FK56" s="61">
        <f t="shared" si="118"/>
        <v>725.02350000000001</v>
      </c>
      <c r="FL56" s="30">
        <v>641.93700000000001</v>
      </c>
      <c r="FM56" s="31">
        <v>808.11</v>
      </c>
      <c r="FO56" s="61">
        <f t="shared" si="119"/>
        <v>5333.8085000000001</v>
      </c>
      <c r="FP56" s="30">
        <v>5116.6490000000003</v>
      </c>
      <c r="FQ56" s="31">
        <v>5550.9679999999998</v>
      </c>
      <c r="FS56" s="61">
        <f t="shared" si="120"/>
        <v>1701.857</v>
      </c>
      <c r="FT56" s="30">
        <v>1711</v>
      </c>
      <c r="FU56" s="31">
        <v>1692.7139999999999</v>
      </c>
      <c r="FW56" s="61">
        <f t="shared" si="121"/>
        <v>7035.6655000000001</v>
      </c>
      <c r="FX56" s="55">
        <f t="shared" si="122"/>
        <v>6827.6490000000003</v>
      </c>
      <c r="FY56" s="69">
        <f t="shared" si="123"/>
        <v>7243.6819999999998</v>
      </c>
      <c r="GA56" s="61">
        <f t="shared" si="124"/>
        <v>4358.1895000000004</v>
      </c>
      <c r="GB56" s="30">
        <v>4204.04</v>
      </c>
      <c r="GC56" s="31">
        <v>4512.3389999999999</v>
      </c>
      <c r="GD56" s="30"/>
      <c r="GE56" s="61">
        <f t="shared" si="125"/>
        <v>6496.6004999999996</v>
      </c>
      <c r="GF56" s="30">
        <v>6213.9709999999995</v>
      </c>
      <c r="GG56" s="31">
        <v>6779.23</v>
      </c>
      <c r="GH56" s="30"/>
      <c r="GI56" s="73">
        <f>DW56/C56</f>
        <v>0.49881343456410243</v>
      </c>
      <c r="GJ56" s="63"/>
    </row>
    <row r="57" spans="1:192" x14ac:dyDescent="0.2">
      <c r="A57" s="1"/>
      <c r="B57" s="74" t="s">
        <v>215</v>
      </c>
      <c r="C57" s="29">
        <v>3347.2429999999999</v>
      </c>
      <c r="D57" s="30">
        <v>3241.4659999999999</v>
      </c>
      <c r="E57" s="30">
        <v>2467.3710000000001</v>
      </c>
      <c r="F57" s="30">
        <v>642.34500000000003</v>
      </c>
      <c r="G57" s="30">
        <v>2711.136</v>
      </c>
      <c r="H57" s="30">
        <f t="shared" si="64"/>
        <v>3989.5879999999997</v>
      </c>
      <c r="I57" s="31">
        <f t="shared" si="65"/>
        <v>3109.7160000000003</v>
      </c>
      <c r="J57" s="30"/>
      <c r="K57" s="32">
        <v>27.459</v>
      </c>
      <c r="L57" s="33">
        <v>6.2549999999999999</v>
      </c>
      <c r="M57" s="33">
        <v>0.06</v>
      </c>
      <c r="N57" s="34">
        <f t="shared" si="66"/>
        <v>33.774000000000001</v>
      </c>
      <c r="O57" s="33">
        <v>22.881</v>
      </c>
      <c r="P57" s="34">
        <f t="shared" si="67"/>
        <v>10.893000000000001</v>
      </c>
      <c r="Q57" s="33">
        <v>3.6960000000000002</v>
      </c>
      <c r="R57" s="34">
        <f t="shared" si="68"/>
        <v>7.197000000000001</v>
      </c>
      <c r="S57" s="33">
        <v>10.743</v>
      </c>
      <c r="T57" s="33">
        <v>-8.8999999999999968E-2</v>
      </c>
      <c r="U57" s="33">
        <v>0</v>
      </c>
      <c r="V57" s="34">
        <f t="shared" si="69"/>
        <v>17.851000000000003</v>
      </c>
      <c r="W57" s="33">
        <v>1.7769999999999999</v>
      </c>
      <c r="X57" s="35">
        <f t="shared" si="70"/>
        <v>16.074000000000002</v>
      </c>
      <c r="Y57" s="33"/>
      <c r="Z57" s="36">
        <f t="shared" si="71"/>
        <v>1.6942334116723731E-2</v>
      </c>
      <c r="AA57" s="37">
        <f t="shared" si="72"/>
        <v>3.8593648676247105E-3</v>
      </c>
      <c r="AB57" s="6">
        <f t="shared" si="73"/>
        <v>0.51501305483028714</v>
      </c>
      <c r="AC57" s="6">
        <f t="shared" si="74"/>
        <v>0.51398342206348135</v>
      </c>
      <c r="AD57" s="6">
        <f t="shared" si="75"/>
        <v>0.67747379641144079</v>
      </c>
      <c r="AE57" s="37">
        <f t="shared" si="76"/>
        <v>1.4117686256773941E-2</v>
      </c>
      <c r="AF57" s="37">
        <f t="shared" si="77"/>
        <v>9.9177347533492572E-3</v>
      </c>
      <c r="AG57" s="37">
        <f>X57/DU57*2</f>
        <v>2.0488334624954117E-2</v>
      </c>
      <c r="AH57" s="37">
        <f>(P57+S57+T57)/DU57*2</f>
        <v>2.7464361463474331E-2</v>
      </c>
      <c r="AI57" s="37">
        <f>R57/DU57*2</f>
        <v>9.1734816657829277E-3</v>
      </c>
      <c r="AJ57" s="38">
        <f>X57/FK57*2</f>
        <v>8.8968715103897852E-2</v>
      </c>
      <c r="AK57" s="33"/>
      <c r="AL57" s="44">
        <f t="shared" si="78"/>
        <v>1.5531133058614595E-2</v>
      </c>
      <c r="AM57" s="6">
        <f t="shared" si="79"/>
        <v>7.8039016915800773E-3</v>
      </c>
      <c r="AN57" s="38">
        <f t="shared" si="80"/>
        <v>0.10687752489941227</v>
      </c>
      <c r="AO57" s="33"/>
      <c r="AP57" s="44">
        <f t="shared" si="81"/>
        <v>1.0987954385457233</v>
      </c>
      <c r="AQ57" s="6">
        <f t="shared" si="82"/>
        <v>0.92148467492528385</v>
      </c>
      <c r="AR57" s="6">
        <f t="shared" si="83"/>
        <v>-0.17238156895092474</v>
      </c>
      <c r="AS57" s="6">
        <f t="shared" si="84"/>
        <v>0.24139448495373658</v>
      </c>
      <c r="AT57" s="65">
        <v>3.24</v>
      </c>
      <c r="AU57" s="66">
        <v>1.5</v>
      </c>
      <c r="AV57" s="33"/>
      <c r="AW57" s="44">
        <f>FM57/C57</f>
        <v>0.11736315528929332</v>
      </c>
      <c r="AX57" s="6">
        <v>9.8599999999999993E-2</v>
      </c>
      <c r="AY57" s="6">
        <f t="shared" si="85"/>
        <v>0.20100914067929201</v>
      </c>
      <c r="AZ57" s="6">
        <f t="shared" si="86"/>
        <v>0.22670000000000001</v>
      </c>
      <c r="BA57" s="38">
        <f t="shared" si="87"/>
        <v>0.25239999999999996</v>
      </c>
      <c r="BB57" s="6"/>
      <c r="BC57" s="44">
        <v>0.20370000000000002</v>
      </c>
      <c r="BD57" s="6">
        <v>0.22800000000000001</v>
      </c>
      <c r="BE57" s="38">
        <v>0.25319999999999998</v>
      </c>
      <c r="BF57" s="6"/>
      <c r="BG57" s="44">
        <v>0.03</v>
      </c>
      <c r="BH57" s="38"/>
      <c r="BI57" s="6"/>
      <c r="BJ57" s="44">
        <f>AY57-(4.5%+2.5%+3%+1%+BG57)</f>
        <v>6.1009140679292001E-2</v>
      </c>
      <c r="BK57" s="38"/>
      <c r="BL57" s="6"/>
      <c r="BM57" s="44">
        <f>AZ57-(6%+2.5%+3%+1%+BG57)</f>
        <v>7.1700000000000041E-2</v>
      </c>
      <c r="BN57" s="38"/>
      <c r="BO57" s="6"/>
      <c r="BP57" s="44">
        <f>BA57-(8%+2.5%+3%+1%+BG57)</f>
        <v>7.7399999999999941E-2</v>
      </c>
      <c r="BQ57" s="38"/>
      <c r="BR57" s="33"/>
      <c r="BS57" s="36">
        <f>Q57/FO57*2</f>
        <v>3.0189869036331787E-3</v>
      </c>
      <c r="BT57" s="6">
        <f t="shared" si="88"/>
        <v>0.17153199981435929</v>
      </c>
      <c r="BU57" s="37">
        <f>EW57/E57</f>
        <v>9.3921830158496637E-3</v>
      </c>
      <c r="BV57" s="6">
        <f t="shared" si="89"/>
        <v>5.6838444313089709E-2</v>
      </c>
      <c r="BW57" s="6">
        <f t="shared" si="90"/>
        <v>0.75605533176810458</v>
      </c>
      <c r="BX57" s="38">
        <f t="shared" si="91"/>
        <v>0.80644470427524573</v>
      </c>
      <c r="BY57" s="33"/>
      <c r="BZ57" s="32">
        <v>7.0140000000000002</v>
      </c>
      <c r="CA57" s="67">
        <v>477.14699999999999</v>
      </c>
      <c r="CB57" s="34">
        <f t="shared" si="92"/>
        <v>484.161</v>
      </c>
      <c r="CC57" s="30">
        <v>2467.3710000000001</v>
      </c>
      <c r="CD57" s="33">
        <v>6.62</v>
      </c>
      <c r="CE57" s="33">
        <v>8.2539999999999996</v>
      </c>
      <c r="CF57" s="34">
        <f t="shared" si="93"/>
        <v>2452.4970000000003</v>
      </c>
      <c r="CG57" s="33">
        <v>229.39099999999999</v>
      </c>
      <c r="CH57" s="33">
        <v>168.19900000000001</v>
      </c>
      <c r="CI57" s="34">
        <f t="shared" si="94"/>
        <v>397.59000000000003</v>
      </c>
      <c r="CJ57" s="33">
        <v>0</v>
      </c>
      <c r="CK57" s="33">
        <v>0</v>
      </c>
      <c r="CL57" s="33">
        <v>11.981999999999999</v>
      </c>
      <c r="CM57" s="33">
        <v>1.0129999999995505</v>
      </c>
      <c r="CN57" s="34">
        <f t="shared" si="95"/>
        <v>3347.2429999999999</v>
      </c>
      <c r="CO57" s="33">
        <v>0</v>
      </c>
      <c r="CP57" s="30">
        <v>2711.136</v>
      </c>
      <c r="CQ57" s="34">
        <f t="shared" si="96"/>
        <v>2711.136</v>
      </c>
      <c r="CR57" s="33">
        <v>150.476</v>
      </c>
      <c r="CS57" s="33">
        <v>12.260999999999967</v>
      </c>
      <c r="CT57" s="34">
        <f t="shared" si="97"/>
        <v>162.73699999999997</v>
      </c>
      <c r="CU57" s="33">
        <v>80.526999999999987</v>
      </c>
      <c r="CV57" s="33">
        <v>392.84300000000002</v>
      </c>
      <c r="CW57" s="67">
        <f t="shared" si="98"/>
        <v>3347.2429999999999</v>
      </c>
      <c r="CX57" s="33"/>
      <c r="CY57" s="68">
        <v>808.00600000000009</v>
      </c>
      <c r="CZ57" s="33"/>
      <c r="DA57" s="29">
        <v>50</v>
      </c>
      <c r="DB57" s="30">
        <v>50</v>
      </c>
      <c r="DC57" s="30">
        <v>90</v>
      </c>
      <c r="DD57" s="30">
        <v>90</v>
      </c>
      <c r="DE57" s="30">
        <v>0</v>
      </c>
      <c r="DF57" s="31">
        <v>0</v>
      </c>
      <c r="DG57" s="31">
        <f t="shared" si="99"/>
        <v>280</v>
      </c>
      <c r="DH57" s="38">
        <f t="shared" si="100"/>
        <v>8.3650933021594195E-2</v>
      </c>
      <c r="DI57" s="33"/>
      <c r="DJ57" s="61" t="str">
        <f>VLOOKUP($B57,'[1]Tlf + Fylke'!$A$3:$O$97,11,FALSE)</f>
        <v xml:space="preserve">Ernst &amp; Young </v>
      </c>
      <c r="DK57" s="55">
        <v>30.3</v>
      </c>
      <c r="DL57" s="69">
        <v>4</v>
      </c>
      <c r="DM57" s="70" t="s">
        <v>160</v>
      </c>
      <c r="DN57" s="55"/>
      <c r="DO57" s="71" t="s">
        <v>232</v>
      </c>
      <c r="DP57" s="55"/>
      <c r="DQ57" s="29">
        <v>312.9660058</v>
      </c>
      <c r="DR57" s="30">
        <v>352.9660058</v>
      </c>
      <c r="DS57" s="31">
        <v>392.9802375999999</v>
      </c>
      <c r="DT57" s="30"/>
      <c r="DU57" s="61">
        <f t="shared" si="101"/>
        <v>1569.088</v>
      </c>
      <c r="DV57" s="30">
        <v>1581.202</v>
      </c>
      <c r="DW57" s="31">
        <v>1556.9739999999999</v>
      </c>
      <c r="DX57" s="30"/>
      <c r="DY57" s="29">
        <v>25.059000000000001</v>
      </c>
      <c r="DZ57" s="30">
        <v>81.087000000000003</v>
      </c>
      <c r="EA57" s="30">
        <v>91.453000000000003</v>
      </c>
      <c r="EB57" s="30">
        <v>85.703000000000003</v>
      </c>
      <c r="EC57" s="30">
        <v>244.60499999999999</v>
      </c>
      <c r="ED57" s="30">
        <v>30.164999999999999</v>
      </c>
      <c r="EE57" s="30">
        <v>26.928000000000001</v>
      </c>
      <c r="EF57" s="59">
        <v>0</v>
      </c>
      <c r="EG57" s="30">
        <v>1880.433</v>
      </c>
      <c r="EH57" s="72">
        <v>2465.433</v>
      </c>
      <c r="EI57" s="55"/>
      <c r="EJ57" s="44">
        <f t="shared" si="102"/>
        <v>1.0164137496334316E-2</v>
      </c>
      <c r="EK57" s="6">
        <f t="shared" si="103"/>
        <v>3.2889557331308536E-2</v>
      </c>
      <c r="EL57" s="6">
        <f t="shared" si="104"/>
        <v>3.7094092599555532E-2</v>
      </c>
      <c r="EM57" s="6">
        <f t="shared" si="105"/>
        <v>3.4761845079545869E-2</v>
      </c>
      <c r="EN57" s="6">
        <f t="shared" si="106"/>
        <v>9.921380950121135E-2</v>
      </c>
      <c r="EO57" s="6">
        <f t="shared" si="107"/>
        <v>1.2235173294102902E-2</v>
      </c>
      <c r="EP57" s="6">
        <f t="shared" si="108"/>
        <v>1.0922219342403545E-2</v>
      </c>
      <c r="EQ57" s="6">
        <f t="shared" si="109"/>
        <v>0</v>
      </c>
      <c r="ER57" s="6">
        <f t="shared" si="110"/>
        <v>0.76271916535553796</v>
      </c>
      <c r="ES57" s="71">
        <f t="shared" si="111"/>
        <v>1</v>
      </c>
      <c r="ET57" s="55"/>
      <c r="EU57" s="32">
        <v>21.486000000000001</v>
      </c>
      <c r="EV57" s="33">
        <v>1.6879999999999988</v>
      </c>
      <c r="EW57" s="67">
        <f t="shared" si="112"/>
        <v>23.173999999999999</v>
      </c>
      <c r="EY57" s="32">
        <f t="shared" si="113"/>
        <v>6.62</v>
      </c>
      <c r="EZ57" s="33">
        <f t="shared" si="114"/>
        <v>8.2539999999999996</v>
      </c>
      <c r="FA57" s="67">
        <f t="shared" si="115"/>
        <v>14.873999999999999</v>
      </c>
      <c r="FC57" s="29">
        <v>1865.4690000000001</v>
      </c>
      <c r="FD57" s="30">
        <v>601.90200000000004</v>
      </c>
      <c r="FE57" s="31">
        <f t="shared" si="116"/>
        <v>2467.3710000000001</v>
      </c>
      <c r="FG57" s="44">
        <f t="shared" si="62"/>
        <v>0.75605533176810458</v>
      </c>
      <c r="FH57" s="6">
        <f t="shared" si="63"/>
        <v>0.24394466823189542</v>
      </c>
      <c r="FI57" s="38">
        <f t="shared" si="117"/>
        <v>1</v>
      </c>
      <c r="FJ57" s="55"/>
      <c r="FK57" s="61">
        <f t="shared" si="118"/>
        <v>361.34050000000002</v>
      </c>
      <c r="FL57" s="30">
        <v>329.83800000000002</v>
      </c>
      <c r="FM57" s="31">
        <v>392.84300000000002</v>
      </c>
      <c r="FO57" s="61">
        <f t="shared" si="119"/>
        <v>2448.5034999999998</v>
      </c>
      <c r="FP57" s="30">
        <v>2429.636</v>
      </c>
      <c r="FQ57" s="31">
        <v>2467.3710000000001</v>
      </c>
      <c r="FS57" s="61">
        <f t="shared" si="120"/>
        <v>649.17250000000001</v>
      </c>
      <c r="FT57" s="30">
        <v>656</v>
      </c>
      <c r="FU57" s="31">
        <v>642.34500000000003</v>
      </c>
      <c r="FW57" s="61">
        <f t="shared" si="121"/>
        <v>3097.6760000000004</v>
      </c>
      <c r="FX57" s="55">
        <f t="shared" si="122"/>
        <v>3085.636</v>
      </c>
      <c r="FY57" s="69">
        <f t="shared" si="123"/>
        <v>3109.7160000000003</v>
      </c>
      <c r="GA57" s="61">
        <f t="shared" si="124"/>
        <v>2580.2455</v>
      </c>
      <c r="GB57" s="30">
        <v>2449.355</v>
      </c>
      <c r="GC57" s="31">
        <v>2711.136</v>
      </c>
      <c r="GD57" s="30"/>
      <c r="GE57" s="61">
        <f t="shared" si="125"/>
        <v>3241.4659999999999</v>
      </c>
      <c r="GF57" s="30">
        <v>3135.6889999999999</v>
      </c>
      <c r="GG57" s="31">
        <v>3347.2429999999999</v>
      </c>
      <c r="GH57" s="30"/>
      <c r="GI57" s="73">
        <f>DW57/C57</f>
        <v>0.46515117067986994</v>
      </c>
      <c r="GJ57" s="63"/>
    </row>
    <row r="58" spans="1:192" x14ac:dyDescent="0.2">
      <c r="A58" s="1"/>
      <c r="B58" s="74" t="s">
        <v>216</v>
      </c>
      <c r="C58" s="29">
        <v>4399.1670000000004</v>
      </c>
      <c r="D58" s="30">
        <v>4235.3734999999997</v>
      </c>
      <c r="E58" s="30">
        <v>3543.7310000000002</v>
      </c>
      <c r="F58" s="30">
        <v>558.69899999999996</v>
      </c>
      <c r="G58" s="30">
        <v>3450.8490000000002</v>
      </c>
      <c r="H58" s="30">
        <f t="shared" si="64"/>
        <v>4957.866</v>
      </c>
      <c r="I58" s="31">
        <f t="shared" si="65"/>
        <v>4102.43</v>
      </c>
      <c r="J58" s="30"/>
      <c r="K58" s="32">
        <v>40.469000000000001</v>
      </c>
      <c r="L58" s="33">
        <v>9.9120000000000008</v>
      </c>
      <c r="M58" s="33">
        <v>0.25</v>
      </c>
      <c r="N58" s="34">
        <f t="shared" si="66"/>
        <v>50.631</v>
      </c>
      <c r="O58" s="33">
        <v>26.722999999999999</v>
      </c>
      <c r="P58" s="34">
        <f t="shared" si="67"/>
        <v>23.908000000000001</v>
      </c>
      <c r="Q58" s="33">
        <v>6.3170000000000002</v>
      </c>
      <c r="R58" s="34">
        <f t="shared" si="68"/>
        <v>17.591000000000001</v>
      </c>
      <c r="S58" s="33">
        <v>6.2750000000000004</v>
      </c>
      <c r="T58" s="33">
        <v>2.6000000000000023E-2</v>
      </c>
      <c r="U58" s="33">
        <v>0</v>
      </c>
      <c r="V58" s="34">
        <f t="shared" si="69"/>
        <v>23.891999999999999</v>
      </c>
      <c r="W58" s="33">
        <v>6.0940000000000003</v>
      </c>
      <c r="X58" s="35">
        <f t="shared" si="70"/>
        <v>17.797999999999998</v>
      </c>
      <c r="Y58" s="33"/>
      <c r="Z58" s="36">
        <f t="shared" si="71"/>
        <v>1.9110002931264504E-2</v>
      </c>
      <c r="AA58" s="37">
        <f t="shared" si="72"/>
        <v>4.680578938315594E-3</v>
      </c>
      <c r="AB58" s="6">
        <f t="shared" si="73"/>
        <v>0.46938452891168408</v>
      </c>
      <c r="AC58" s="6">
        <f t="shared" si="74"/>
        <v>0.46959898780444942</v>
      </c>
      <c r="AD58" s="6">
        <f t="shared" si="75"/>
        <v>0.52779917441883428</v>
      </c>
      <c r="AE58" s="37">
        <f t="shared" si="76"/>
        <v>1.2618957926614972E-2</v>
      </c>
      <c r="AF58" s="37">
        <f t="shared" si="77"/>
        <v>8.4044535859706358E-3</v>
      </c>
      <c r="AG58" s="37">
        <f>X58/DU58*2</f>
        <v>1.6129858136456714E-2</v>
      </c>
      <c r="AH58" s="37">
        <f>(P58+S58+T58)/DU58*2</f>
        <v>2.7377620207001963E-2</v>
      </c>
      <c r="AI58" s="37">
        <f>R58/DU58*2</f>
        <v>1.5942259494235875E-2</v>
      </c>
      <c r="AJ58" s="38">
        <f>X58/FK58*2</f>
        <v>7.7020111864810184E-2</v>
      </c>
      <c r="AK58" s="33"/>
      <c r="AL58" s="44">
        <f t="shared" si="78"/>
        <v>6.2115070201124861E-2</v>
      </c>
      <c r="AM58" s="6">
        <f t="shared" si="79"/>
        <v>5.0427795779525504E-2</v>
      </c>
      <c r="AN58" s="38">
        <f t="shared" si="80"/>
        <v>1.9836103896027239E-2</v>
      </c>
      <c r="AO58" s="33"/>
      <c r="AP58" s="44">
        <f t="shared" si="81"/>
        <v>0.97378977128907351</v>
      </c>
      <c r="AQ58" s="6">
        <f t="shared" si="82"/>
        <v>0.8901973146388017</v>
      </c>
      <c r="AR58" s="6">
        <f t="shared" si="83"/>
        <v>-8.2545854703856433E-2</v>
      </c>
      <c r="AS58" s="6">
        <f t="shared" si="84"/>
        <v>0.1793028089181429</v>
      </c>
      <c r="AT58" s="65">
        <v>1.46</v>
      </c>
      <c r="AU58" s="66">
        <v>1.51</v>
      </c>
      <c r="AV58" s="33"/>
      <c r="AW58" s="44">
        <f>FM58/C58</f>
        <v>0.11233172098263146</v>
      </c>
      <c r="AX58" s="6">
        <v>0.10589999999999999</v>
      </c>
      <c r="AY58" s="6">
        <f t="shared" si="85"/>
        <v>0.20088318159221394</v>
      </c>
      <c r="AZ58" s="6">
        <f t="shared" si="86"/>
        <v>0.21210000000000001</v>
      </c>
      <c r="BA58" s="38">
        <f t="shared" si="87"/>
        <v>0.23</v>
      </c>
      <c r="BB58" s="6"/>
      <c r="BC58" s="44">
        <v>0.20170000000000002</v>
      </c>
      <c r="BD58" s="6">
        <v>0.2137</v>
      </c>
      <c r="BE58" s="38">
        <v>0.2321</v>
      </c>
      <c r="BF58" s="6"/>
      <c r="BG58" s="44">
        <v>2.8000000000000001E-2</v>
      </c>
      <c r="BH58" s="38"/>
      <c r="BI58" s="6"/>
      <c r="BJ58" s="44">
        <f>AY58-(4.5%+2.5%+3%+1%+BG58)</f>
        <v>6.2883181592213927E-2</v>
      </c>
      <c r="BK58" s="38"/>
      <c r="BL58" s="6"/>
      <c r="BM58" s="44">
        <f>AZ58-(6%+2.5%+3%+1%+BG58)</f>
        <v>5.9100000000000014E-2</v>
      </c>
      <c r="BN58" s="38"/>
      <c r="BO58" s="6"/>
      <c r="BP58" s="44">
        <f>BA58-(8%+2.5%+3%+1%+BG58)</f>
        <v>5.6999999999999995E-2</v>
      </c>
      <c r="BQ58" s="38"/>
      <c r="BR58" s="33"/>
      <c r="BS58" s="36">
        <f>Q58/FO58*2</f>
        <v>3.6725591173300373E-3</v>
      </c>
      <c r="BT58" s="6">
        <f t="shared" si="88"/>
        <v>0.20910986792015626</v>
      </c>
      <c r="BU58" s="37">
        <f>EW58/E58</f>
        <v>1.4700607918603302E-2</v>
      </c>
      <c r="BV58" s="6">
        <f t="shared" si="89"/>
        <v>0.10220317036804522</v>
      </c>
      <c r="BW58" s="6">
        <f t="shared" si="90"/>
        <v>0.78852288731847875</v>
      </c>
      <c r="BX58" s="38">
        <f t="shared" si="91"/>
        <v>0.81732339125835174</v>
      </c>
      <c r="BY58" s="33"/>
      <c r="BZ58" s="32">
        <v>5.4</v>
      </c>
      <c r="CA58" s="67">
        <v>327.74799999999999</v>
      </c>
      <c r="CB58" s="34">
        <f t="shared" si="92"/>
        <v>333.14799999999997</v>
      </c>
      <c r="CC58" s="30">
        <v>3543.7310000000002</v>
      </c>
      <c r="CD58" s="33">
        <v>5.3860000000000001</v>
      </c>
      <c r="CE58" s="33">
        <v>10.167999999999999</v>
      </c>
      <c r="CF58" s="34">
        <f t="shared" si="93"/>
        <v>3528.1770000000001</v>
      </c>
      <c r="CG58" s="33">
        <v>326.11099999999999</v>
      </c>
      <c r="CH58" s="33">
        <v>186.93299999999999</v>
      </c>
      <c r="CI58" s="34">
        <f t="shared" si="94"/>
        <v>513.04399999999998</v>
      </c>
      <c r="CJ58" s="33">
        <v>0</v>
      </c>
      <c r="CK58" s="33">
        <v>0</v>
      </c>
      <c r="CL58" s="33">
        <v>14.311999999999999</v>
      </c>
      <c r="CM58" s="33">
        <v>10.486000000000116</v>
      </c>
      <c r="CN58" s="34">
        <f t="shared" si="95"/>
        <v>4399.1670000000004</v>
      </c>
      <c r="CO58" s="33">
        <v>60.128</v>
      </c>
      <c r="CP58" s="30">
        <v>3450.8490000000002</v>
      </c>
      <c r="CQ58" s="34">
        <f t="shared" si="96"/>
        <v>3510.9770000000003</v>
      </c>
      <c r="CR58" s="33">
        <v>300.505</v>
      </c>
      <c r="CS58" s="33">
        <v>28.50200000000018</v>
      </c>
      <c r="CT58" s="34">
        <f t="shared" si="97"/>
        <v>329.00700000000018</v>
      </c>
      <c r="CU58" s="33">
        <v>65.016999999999996</v>
      </c>
      <c r="CV58" s="33">
        <v>494.16599999999994</v>
      </c>
      <c r="CW58" s="67">
        <f t="shared" si="98"/>
        <v>4399.1670000000004</v>
      </c>
      <c r="CX58" s="33"/>
      <c r="CY58" s="68">
        <v>788.78300000000002</v>
      </c>
      <c r="CZ58" s="33"/>
      <c r="DA58" s="29">
        <v>100</v>
      </c>
      <c r="DB58" s="30">
        <v>50</v>
      </c>
      <c r="DC58" s="30">
        <v>115</v>
      </c>
      <c r="DD58" s="30">
        <v>0</v>
      </c>
      <c r="DE58" s="30">
        <v>0</v>
      </c>
      <c r="DF58" s="31">
        <v>0</v>
      </c>
      <c r="DG58" s="31">
        <f t="shared" si="99"/>
        <v>265</v>
      </c>
      <c r="DH58" s="38">
        <f t="shared" si="100"/>
        <v>6.023867700407827E-2</v>
      </c>
      <c r="DI58" s="33"/>
      <c r="DJ58" s="61" t="str">
        <f>VLOOKUP($B58,'[1]Tlf + Fylke'!$A$3:$O$97,11,FALSE)</f>
        <v xml:space="preserve">Revisorkonsult </v>
      </c>
      <c r="DK58" s="55">
        <v>29.5</v>
      </c>
      <c r="DL58" s="69">
        <v>5</v>
      </c>
      <c r="DM58" s="70" t="s">
        <v>160</v>
      </c>
      <c r="DN58" s="58" t="s">
        <v>163</v>
      </c>
      <c r="DO58" s="71">
        <v>9.4209385132581411E-2</v>
      </c>
      <c r="DP58" s="55"/>
      <c r="DQ58" s="29">
        <v>447.7276316</v>
      </c>
      <c r="DR58" s="30">
        <v>472.7276316</v>
      </c>
      <c r="DS58" s="31">
        <v>512.62307999999996</v>
      </c>
      <c r="DT58" s="30"/>
      <c r="DU58" s="61">
        <f t="shared" si="101"/>
        <v>2206.8389999999999</v>
      </c>
      <c r="DV58" s="30">
        <v>2184.8820000000001</v>
      </c>
      <c r="DW58" s="31">
        <v>2228.7959999999998</v>
      </c>
      <c r="DX58" s="30"/>
      <c r="DY58" s="29">
        <v>287.53899999999999</v>
      </c>
      <c r="DZ58" s="30">
        <v>40.439</v>
      </c>
      <c r="EA58" s="30">
        <v>102.04</v>
      </c>
      <c r="EB58" s="30">
        <v>34.426000000000002</v>
      </c>
      <c r="EC58" s="30">
        <v>214.577</v>
      </c>
      <c r="ED58" s="30">
        <v>36.204000000000001</v>
      </c>
      <c r="EE58" s="30">
        <v>15.364000000000001</v>
      </c>
      <c r="EF58" s="59">
        <v>0</v>
      </c>
      <c r="EG58" s="30">
        <v>2710.5880000000002</v>
      </c>
      <c r="EH58" s="72">
        <v>3441.1770000000001</v>
      </c>
      <c r="EI58" s="55"/>
      <c r="EJ58" s="44">
        <f t="shared" si="102"/>
        <v>8.3558329025214331E-2</v>
      </c>
      <c r="EK58" s="6">
        <f t="shared" si="103"/>
        <v>1.1751502465580817E-2</v>
      </c>
      <c r="EL58" s="6">
        <f t="shared" si="104"/>
        <v>2.9652645010704186E-2</v>
      </c>
      <c r="EM58" s="6">
        <f t="shared" si="105"/>
        <v>1.0004135213039026E-2</v>
      </c>
      <c r="EN58" s="6">
        <f t="shared" si="106"/>
        <v>6.235569980852481E-2</v>
      </c>
      <c r="EO58" s="6">
        <f t="shared" si="107"/>
        <v>1.0520818894232991E-2</v>
      </c>
      <c r="EP58" s="6">
        <f t="shared" si="108"/>
        <v>4.4647514498672982E-3</v>
      </c>
      <c r="EQ58" s="6">
        <f t="shared" si="109"/>
        <v>0</v>
      </c>
      <c r="ER58" s="6">
        <f t="shared" si="110"/>
        <v>0.78769211813283657</v>
      </c>
      <c r="ES58" s="71">
        <f t="shared" si="111"/>
        <v>1</v>
      </c>
      <c r="ET58" s="55"/>
      <c r="EU58" s="32">
        <v>34.347000000000001</v>
      </c>
      <c r="EV58" s="33">
        <v>17.747999999999998</v>
      </c>
      <c r="EW58" s="67">
        <f t="shared" si="112"/>
        <v>52.094999999999999</v>
      </c>
      <c r="EY58" s="32">
        <f t="shared" si="113"/>
        <v>5.3860000000000001</v>
      </c>
      <c r="EZ58" s="33">
        <f t="shared" si="114"/>
        <v>10.167999999999999</v>
      </c>
      <c r="FA58" s="67">
        <f t="shared" si="115"/>
        <v>15.553999999999998</v>
      </c>
      <c r="FC58" s="29">
        <v>2794.3130000000001</v>
      </c>
      <c r="FD58" s="30">
        <v>749.41800000000001</v>
      </c>
      <c r="FE58" s="31">
        <f t="shared" si="116"/>
        <v>3543.7310000000002</v>
      </c>
      <c r="FG58" s="44">
        <f t="shared" si="62"/>
        <v>0.78852288731847875</v>
      </c>
      <c r="FH58" s="6">
        <f t="shared" si="63"/>
        <v>0.21147711268152125</v>
      </c>
      <c r="FI58" s="38">
        <f t="shared" si="117"/>
        <v>1</v>
      </c>
      <c r="FJ58" s="55"/>
      <c r="FK58" s="61">
        <f t="shared" si="118"/>
        <v>462.16499999999996</v>
      </c>
      <c r="FL58" s="30">
        <v>430.16399999999999</v>
      </c>
      <c r="FM58" s="31">
        <v>494.16599999999994</v>
      </c>
      <c r="FO58" s="61">
        <f t="shared" si="119"/>
        <v>3440.1080000000002</v>
      </c>
      <c r="FP58" s="30">
        <v>3336.4850000000001</v>
      </c>
      <c r="FQ58" s="31">
        <v>3543.7310000000002</v>
      </c>
      <c r="FS58" s="61">
        <f t="shared" si="120"/>
        <v>563.84950000000003</v>
      </c>
      <c r="FT58" s="30">
        <v>569</v>
      </c>
      <c r="FU58" s="31">
        <v>558.69899999999996</v>
      </c>
      <c r="FW58" s="61">
        <f t="shared" si="121"/>
        <v>4003.9575000000004</v>
      </c>
      <c r="FX58" s="55">
        <f t="shared" si="122"/>
        <v>3905.4850000000001</v>
      </c>
      <c r="FY58" s="69">
        <f t="shared" si="123"/>
        <v>4102.43</v>
      </c>
      <c r="GA58" s="61">
        <f t="shared" si="124"/>
        <v>3417.2889999999998</v>
      </c>
      <c r="GB58" s="30">
        <v>3383.7289999999998</v>
      </c>
      <c r="GC58" s="31">
        <v>3450.8490000000002</v>
      </c>
      <c r="GD58" s="30"/>
      <c r="GE58" s="61">
        <f t="shared" si="125"/>
        <v>4235.3734999999997</v>
      </c>
      <c r="GF58" s="30">
        <v>4071.58</v>
      </c>
      <c r="GG58" s="31">
        <v>4399.1670000000004</v>
      </c>
      <c r="GH58" s="30"/>
      <c r="GI58" s="73">
        <f>DW58/C58</f>
        <v>0.50664046170559096</v>
      </c>
      <c r="GJ58" s="63"/>
    </row>
    <row r="59" spans="1:192" x14ac:dyDescent="0.2">
      <c r="A59" s="1"/>
      <c r="B59" s="74" t="s">
        <v>217</v>
      </c>
      <c r="C59" s="29">
        <v>15342.49</v>
      </c>
      <c r="D59" s="30">
        <v>14997.04</v>
      </c>
      <c r="E59" s="30">
        <v>11893.144</v>
      </c>
      <c r="F59" s="30">
        <v>6433.5569999999998</v>
      </c>
      <c r="G59" s="30">
        <v>9864.7729999999992</v>
      </c>
      <c r="H59" s="30">
        <f t="shared" si="64"/>
        <v>21776.046999999999</v>
      </c>
      <c r="I59" s="31">
        <f t="shared" si="65"/>
        <v>18326.701000000001</v>
      </c>
      <c r="J59" s="30"/>
      <c r="K59" s="32">
        <v>138.93200000000002</v>
      </c>
      <c r="L59" s="33">
        <v>44.721000000000004</v>
      </c>
      <c r="M59" s="33">
        <v>0.14000000000000001</v>
      </c>
      <c r="N59" s="34">
        <f t="shared" si="66"/>
        <v>183.79300000000001</v>
      </c>
      <c r="O59" s="33">
        <v>90.200999999999993</v>
      </c>
      <c r="P59" s="34">
        <f t="shared" si="67"/>
        <v>93.592000000000013</v>
      </c>
      <c r="Q59" s="33">
        <v>21.033999999999999</v>
      </c>
      <c r="R59" s="34">
        <f t="shared" si="68"/>
        <v>72.558000000000021</v>
      </c>
      <c r="S59" s="33">
        <v>31.739000000000001</v>
      </c>
      <c r="T59" s="33">
        <v>-6.738999999999999</v>
      </c>
      <c r="U59" s="33">
        <v>0</v>
      </c>
      <c r="V59" s="34">
        <f t="shared" si="69"/>
        <v>97.558000000000021</v>
      </c>
      <c r="W59" s="33">
        <v>15.530000000000001</v>
      </c>
      <c r="X59" s="35">
        <f t="shared" si="70"/>
        <v>82.02800000000002</v>
      </c>
      <c r="Y59" s="33"/>
      <c r="Z59" s="36">
        <f t="shared" si="71"/>
        <v>1.8527922843441107E-2</v>
      </c>
      <c r="AA59" s="37">
        <f t="shared" si="72"/>
        <v>5.9639768914399108E-3</v>
      </c>
      <c r="AB59" s="6">
        <f t="shared" si="73"/>
        <v>0.43201160958461249</v>
      </c>
      <c r="AC59" s="6">
        <f t="shared" si="74"/>
        <v>0.41850398084739154</v>
      </c>
      <c r="AD59" s="6">
        <f t="shared" si="75"/>
        <v>0.49077494790334775</v>
      </c>
      <c r="AE59" s="37">
        <f t="shared" si="76"/>
        <v>1.2029173756954704E-2</v>
      </c>
      <c r="AF59" s="37">
        <f t="shared" si="77"/>
        <v>1.0939225340467188E-2</v>
      </c>
      <c r="AG59" s="37">
        <f>X59/DU59*2</f>
        <v>1.9788131800903819E-2</v>
      </c>
      <c r="AH59" s="37">
        <f>(P59+S59+T59)/DU59*2</f>
        <v>2.8608696134646529E-2</v>
      </c>
      <c r="AI59" s="37">
        <f>R59/DU59*2</f>
        <v>1.7503623972423801E-2</v>
      </c>
      <c r="AJ59" s="38">
        <f>X59/FK59*2</f>
        <v>9.8924502953456242E-2</v>
      </c>
      <c r="AK59" s="33"/>
      <c r="AL59" s="44">
        <f t="shared" si="78"/>
        <v>2.9560396105429564E-2</v>
      </c>
      <c r="AM59" s="6">
        <f t="shared" si="79"/>
        <v>6.975553816346719E-2</v>
      </c>
      <c r="AN59" s="38">
        <f t="shared" si="80"/>
        <v>6.4597002181259938E-2</v>
      </c>
      <c r="AO59" s="33"/>
      <c r="AP59" s="44">
        <f t="shared" si="81"/>
        <v>0.8294503959592181</v>
      </c>
      <c r="AQ59" s="6">
        <f t="shared" si="82"/>
        <v>0.73057018148995456</v>
      </c>
      <c r="AR59" s="6">
        <f t="shared" si="83"/>
        <v>5.964801019912673E-2</v>
      </c>
      <c r="AS59" s="6">
        <f t="shared" si="84"/>
        <v>0.17747569006073985</v>
      </c>
      <c r="AT59" s="65">
        <v>1.5015000000000001</v>
      </c>
      <c r="AU59" s="66">
        <v>1.46</v>
      </c>
      <c r="AV59" s="33"/>
      <c r="AW59" s="44">
        <f>FM59/C59</f>
        <v>0.1112101751410625</v>
      </c>
      <c r="AX59" s="6">
        <v>9.7199999999999995E-2</v>
      </c>
      <c r="AY59" s="6">
        <f t="shared" si="85"/>
        <v>0.17177881068120179</v>
      </c>
      <c r="AZ59" s="6">
        <f t="shared" si="86"/>
        <v>0.18932284682535144</v>
      </c>
      <c r="BA59" s="38">
        <f t="shared" si="87"/>
        <v>0.21385996031367266</v>
      </c>
      <c r="BB59" s="6"/>
      <c r="BC59" s="44">
        <v>0.15970000000000001</v>
      </c>
      <c r="BD59" s="6">
        <v>0.1754</v>
      </c>
      <c r="BE59" s="38">
        <v>0.19739999999999999</v>
      </c>
      <c r="BF59" s="6"/>
      <c r="BG59" s="44"/>
      <c r="BH59" s="38">
        <v>1.6E-2</v>
      </c>
      <c r="BI59" s="6"/>
      <c r="BJ59" s="44"/>
      <c r="BK59" s="38">
        <f>BC59-(4.5%+2.5%+3%+1%+BH59)</f>
        <v>3.3700000000000008E-2</v>
      </c>
      <c r="BL59" s="6"/>
      <c r="BM59" s="44"/>
      <c r="BN59" s="38">
        <f>BD59-(6%+2.5%+3%+1%+BH59)</f>
        <v>3.4400000000000014E-2</v>
      </c>
      <c r="BO59" s="6"/>
      <c r="BP59" s="44"/>
      <c r="BQ59" s="38">
        <f>BE59-(8%+2.5%+3%+1%+BH59)</f>
        <v>3.639999999999996E-2</v>
      </c>
      <c r="BR59" s="33"/>
      <c r="BS59" s="36">
        <f>Q59/FO59*2</f>
        <v>3.5886824618286618E-3</v>
      </c>
      <c r="BT59" s="6">
        <f t="shared" si="88"/>
        <v>0.17736440906637882</v>
      </c>
      <c r="BU59" s="37">
        <f>EW59/E59</f>
        <v>1.3045919565087247E-2</v>
      </c>
      <c r="BV59" s="6">
        <f t="shared" si="89"/>
        <v>8.6316827155500694E-2</v>
      </c>
      <c r="BW59" s="6">
        <f t="shared" si="90"/>
        <v>0.63948986071302927</v>
      </c>
      <c r="BX59" s="38">
        <f t="shared" si="91"/>
        <v>0.76604632770513348</v>
      </c>
      <c r="BY59" s="33"/>
      <c r="BZ59" s="32">
        <v>18.059999999999999</v>
      </c>
      <c r="CA59" s="67">
        <v>458.70400000000001</v>
      </c>
      <c r="CB59" s="34">
        <f t="shared" si="92"/>
        <v>476.76400000000001</v>
      </c>
      <c r="CC59" s="30">
        <v>11893.144</v>
      </c>
      <c r="CD59" s="33">
        <v>49.040999999999997</v>
      </c>
      <c r="CE59" s="33">
        <v>42.247</v>
      </c>
      <c r="CF59" s="34">
        <f t="shared" si="93"/>
        <v>11801.856000000002</v>
      </c>
      <c r="CG59" s="33">
        <v>2246.1550000000002</v>
      </c>
      <c r="CH59" s="33">
        <v>396.40600000000001</v>
      </c>
      <c r="CI59" s="34">
        <f t="shared" si="94"/>
        <v>2642.5610000000001</v>
      </c>
      <c r="CJ59" s="33">
        <v>290.97800000000001</v>
      </c>
      <c r="CK59" s="33">
        <v>0</v>
      </c>
      <c r="CL59" s="33">
        <v>54.548999999999999</v>
      </c>
      <c r="CM59" s="33">
        <v>75.781999999998817</v>
      </c>
      <c r="CN59" s="34">
        <f t="shared" si="95"/>
        <v>15342.49</v>
      </c>
      <c r="CO59" s="33">
        <v>202.55500000000001</v>
      </c>
      <c r="CP59" s="30">
        <v>9864.7729999999992</v>
      </c>
      <c r="CQ59" s="34">
        <f t="shared" si="96"/>
        <v>10067.328</v>
      </c>
      <c r="CR59" s="33">
        <v>3092.3780000000002</v>
      </c>
      <c r="CS59" s="33">
        <v>133.40800000000013</v>
      </c>
      <c r="CT59" s="34">
        <f t="shared" si="97"/>
        <v>3225.7860000000001</v>
      </c>
      <c r="CU59" s="33">
        <v>343.13499999999999</v>
      </c>
      <c r="CV59" s="33">
        <v>1706.241</v>
      </c>
      <c r="CW59" s="67">
        <f t="shared" si="98"/>
        <v>15342.49</v>
      </c>
      <c r="CX59" s="33"/>
      <c r="CY59" s="68">
        <v>2722.9190000000003</v>
      </c>
      <c r="CZ59" s="33"/>
      <c r="DA59" s="29">
        <v>972</v>
      </c>
      <c r="DB59" s="30">
        <v>1143</v>
      </c>
      <c r="DC59" s="30">
        <v>900</v>
      </c>
      <c r="DD59" s="30">
        <v>300</v>
      </c>
      <c r="DE59" s="30">
        <v>275</v>
      </c>
      <c r="DF59" s="31">
        <v>0</v>
      </c>
      <c r="DG59" s="31">
        <f t="shared" si="99"/>
        <v>3590</v>
      </c>
      <c r="DH59" s="38">
        <f t="shared" si="100"/>
        <v>0.23399070163969474</v>
      </c>
      <c r="DI59" s="33"/>
      <c r="DJ59" s="61" t="str">
        <f>VLOOKUP($B59,'[1]Tlf + Fylke'!$A$3:$O$97,11,FALSE)</f>
        <v>KPMG</v>
      </c>
      <c r="DK59" s="55">
        <v>94</v>
      </c>
      <c r="DL59" s="69">
        <v>5</v>
      </c>
      <c r="DM59" s="70" t="s">
        <v>160</v>
      </c>
      <c r="DN59" s="58" t="s">
        <v>161</v>
      </c>
      <c r="DO59" s="71">
        <v>0.52086663103295505</v>
      </c>
      <c r="DP59" s="55"/>
      <c r="DQ59" s="29">
        <v>1400.155</v>
      </c>
      <c r="DR59" s="30">
        <v>1543.155</v>
      </c>
      <c r="DS59" s="31">
        <v>1743.155</v>
      </c>
      <c r="DT59" s="30"/>
      <c r="DU59" s="61">
        <f t="shared" si="101"/>
        <v>8290.6260000000002</v>
      </c>
      <c r="DV59" s="30">
        <v>8430.3340000000007</v>
      </c>
      <c r="DW59" s="31">
        <v>8150.9179999999997</v>
      </c>
      <c r="DX59" s="30"/>
      <c r="DY59" s="29">
        <v>760.08600000000001</v>
      </c>
      <c r="DZ59" s="30">
        <v>92.593999999999994</v>
      </c>
      <c r="EA59" s="30">
        <v>1073.8340000000001</v>
      </c>
      <c r="EB59" s="30">
        <v>138.452</v>
      </c>
      <c r="EC59" s="30">
        <v>1452.319</v>
      </c>
      <c r="ED59" s="30">
        <v>343.93099999999998</v>
      </c>
      <c r="EE59" s="30">
        <v>81.411000000000001</v>
      </c>
      <c r="EF59" s="59">
        <v>38.044000000002598</v>
      </c>
      <c r="EG59" s="30">
        <v>7722.4740000000002</v>
      </c>
      <c r="EH59" s="72">
        <v>11703.145000000004</v>
      </c>
      <c r="EI59" s="55"/>
      <c r="EJ59" s="44">
        <f t="shared" si="102"/>
        <v>6.4947157366673641E-2</v>
      </c>
      <c r="EK59" s="6">
        <f t="shared" si="103"/>
        <v>7.9118903508415862E-3</v>
      </c>
      <c r="EL59" s="6">
        <f t="shared" si="104"/>
        <v>9.1756019428965441E-2</v>
      </c>
      <c r="EM59" s="6">
        <f t="shared" si="105"/>
        <v>1.1830324241902493E-2</v>
      </c>
      <c r="EN59" s="6">
        <f t="shared" si="106"/>
        <v>0.12409647150402729</v>
      </c>
      <c r="EO59" s="6">
        <f t="shared" si="107"/>
        <v>2.9387912394488819E-2</v>
      </c>
      <c r="EP59" s="6">
        <f t="shared" si="108"/>
        <v>6.9563352415098652E-3</v>
      </c>
      <c r="EQ59" s="6">
        <f t="shared" si="109"/>
        <v>3.2507501188785222E-3</v>
      </c>
      <c r="ER59" s="6">
        <f t="shared" si="110"/>
        <v>0.65986313935271224</v>
      </c>
      <c r="ES59" s="71">
        <f t="shared" si="111"/>
        <v>0.99999999999999989</v>
      </c>
      <c r="ET59" s="55"/>
      <c r="EU59" s="32">
        <v>100.122</v>
      </c>
      <c r="EV59" s="33">
        <v>55.035000000000004</v>
      </c>
      <c r="EW59" s="67">
        <f t="shared" si="112"/>
        <v>155.15700000000001</v>
      </c>
      <c r="EY59" s="32">
        <f t="shared" si="113"/>
        <v>49.040999999999997</v>
      </c>
      <c r="EZ59" s="33">
        <f t="shared" si="114"/>
        <v>42.247</v>
      </c>
      <c r="FA59" s="67">
        <f t="shared" si="115"/>
        <v>91.287999999999997</v>
      </c>
      <c r="FC59" s="29">
        <v>7605.5450000000001</v>
      </c>
      <c r="FD59" s="30">
        <v>4287.5990000000002</v>
      </c>
      <c r="FE59" s="31">
        <f t="shared" si="116"/>
        <v>11893.144</v>
      </c>
      <c r="FG59" s="44">
        <f t="shared" si="62"/>
        <v>0.63948986071302927</v>
      </c>
      <c r="FH59" s="6">
        <f t="shared" si="63"/>
        <v>0.36051013928697073</v>
      </c>
      <c r="FI59" s="38">
        <f t="shared" si="117"/>
        <v>1</v>
      </c>
      <c r="FJ59" s="55"/>
      <c r="FK59" s="61">
        <f t="shared" si="118"/>
        <v>1658.3960000000002</v>
      </c>
      <c r="FL59" s="30">
        <v>1610.5510000000002</v>
      </c>
      <c r="FM59" s="31">
        <v>1706.241</v>
      </c>
      <c r="FO59" s="61">
        <f t="shared" si="119"/>
        <v>11722.407999999999</v>
      </c>
      <c r="FP59" s="30">
        <v>11551.672</v>
      </c>
      <c r="FQ59" s="31">
        <v>11893.144</v>
      </c>
      <c r="FS59" s="61">
        <f t="shared" si="120"/>
        <v>6006.7785000000003</v>
      </c>
      <c r="FT59" s="30">
        <v>5580</v>
      </c>
      <c r="FU59" s="31">
        <v>6433.5569999999998</v>
      </c>
      <c r="FW59" s="61">
        <f t="shared" si="121"/>
        <v>17729.1865</v>
      </c>
      <c r="FX59" s="55">
        <f t="shared" si="122"/>
        <v>17131.671999999999</v>
      </c>
      <c r="FY59" s="69">
        <f t="shared" si="123"/>
        <v>18326.701000000001</v>
      </c>
      <c r="GA59" s="61">
        <f t="shared" si="124"/>
        <v>9565.4884999999995</v>
      </c>
      <c r="GB59" s="30">
        <v>9266.2039999999997</v>
      </c>
      <c r="GC59" s="31">
        <v>9864.7729999999992</v>
      </c>
      <c r="GD59" s="30"/>
      <c r="GE59" s="61">
        <f t="shared" si="125"/>
        <v>14997.04</v>
      </c>
      <c r="GF59" s="30">
        <v>14651.59</v>
      </c>
      <c r="GG59" s="31">
        <v>15342.49</v>
      </c>
      <c r="GH59" s="30"/>
      <c r="GI59" s="73">
        <f>DW59/C59</f>
        <v>0.53126435148401596</v>
      </c>
      <c r="GJ59" s="63"/>
    </row>
    <row r="60" spans="1:192" x14ac:dyDescent="0.2">
      <c r="A60" s="1"/>
      <c r="B60" s="74" t="s">
        <v>218</v>
      </c>
      <c r="C60" s="29">
        <v>3205.491</v>
      </c>
      <c r="D60" s="30">
        <v>3155.9179999999997</v>
      </c>
      <c r="E60" s="30">
        <v>2464.212</v>
      </c>
      <c r="F60" s="30">
        <v>1271.2950000000001</v>
      </c>
      <c r="G60" s="30">
        <v>2227.806</v>
      </c>
      <c r="H60" s="30">
        <f t="shared" si="64"/>
        <v>4476.7860000000001</v>
      </c>
      <c r="I60" s="31">
        <f t="shared" si="65"/>
        <v>3735.5070000000001</v>
      </c>
      <c r="J60" s="30"/>
      <c r="K60" s="32">
        <v>34.382000000000005</v>
      </c>
      <c r="L60" s="33">
        <v>13.376000000000001</v>
      </c>
      <c r="M60" s="33">
        <v>0.185</v>
      </c>
      <c r="N60" s="34">
        <f t="shared" si="66"/>
        <v>47.943000000000012</v>
      </c>
      <c r="O60" s="33">
        <v>25.312000000000001</v>
      </c>
      <c r="P60" s="34">
        <f t="shared" si="67"/>
        <v>22.631000000000011</v>
      </c>
      <c r="Q60" s="33">
        <v>0.44599999999999995</v>
      </c>
      <c r="R60" s="34">
        <f t="shared" si="68"/>
        <v>22.185000000000009</v>
      </c>
      <c r="S60" s="33">
        <v>9.4890000000000008</v>
      </c>
      <c r="T60" s="33">
        <v>-3.2909999999999999</v>
      </c>
      <c r="U60" s="33">
        <v>0</v>
      </c>
      <c r="V60" s="34">
        <f t="shared" si="69"/>
        <v>28.38300000000001</v>
      </c>
      <c r="W60" s="33">
        <v>5.7389999999999999</v>
      </c>
      <c r="X60" s="35">
        <f t="shared" si="70"/>
        <v>22.644000000000009</v>
      </c>
      <c r="Y60" s="33"/>
      <c r="Z60" s="36">
        <f t="shared" si="71"/>
        <v>2.1788905795397731E-2</v>
      </c>
      <c r="AA60" s="37">
        <f t="shared" si="72"/>
        <v>8.476772843907859E-3</v>
      </c>
      <c r="AB60" s="6">
        <f t="shared" si="73"/>
        <v>0.4675199940895069</v>
      </c>
      <c r="AC60" s="6">
        <f t="shared" si="74"/>
        <v>0.44072990667223838</v>
      </c>
      <c r="AD60" s="6">
        <f t="shared" si="75"/>
        <v>0.52796028617316382</v>
      </c>
      <c r="AE60" s="37">
        <f t="shared" si="76"/>
        <v>1.6040974448639035E-2</v>
      </c>
      <c r="AF60" s="37">
        <f t="shared" si="77"/>
        <v>1.4350182736053351E-2</v>
      </c>
      <c r="AG60" s="37">
        <f>X60/DU60*2</f>
        <v>2.7220165810526911E-2</v>
      </c>
      <c r="AH60" s="37">
        <f>(P60+S60+T60)/DU60*2</f>
        <v>3.4655103345331228E-2</v>
      </c>
      <c r="AI60" s="37">
        <f>R60/DU60*2</f>
        <v>2.666840569274596E-2</v>
      </c>
      <c r="AJ60" s="38">
        <f>X60/FK60*2</f>
        <v>0.10243060071222836</v>
      </c>
      <c r="AK60" s="33"/>
      <c r="AL60" s="44">
        <f t="shared" si="78"/>
        <v>6.0480166963473676E-3</v>
      </c>
      <c r="AM60" s="6">
        <f t="shared" si="79"/>
        <v>2.7537287526702692E-2</v>
      </c>
      <c r="AN60" s="38">
        <f t="shared" si="80"/>
        <v>1.8726910313587596E-2</v>
      </c>
      <c r="AO60" s="33"/>
      <c r="AP60" s="44">
        <f t="shared" si="81"/>
        <v>0.90406426070484203</v>
      </c>
      <c r="AQ60" s="6">
        <f t="shared" si="82"/>
        <v>0.82133246621386213</v>
      </c>
      <c r="AR60" s="6">
        <f t="shared" si="83"/>
        <v>-4.2067502295280203E-2</v>
      </c>
      <c r="AS60" s="6">
        <f t="shared" si="84"/>
        <v>0.19325276533298644</v>
      </c>
      <c r="AT60" s="65">
        <v>2.8368000000000002</v>
      </c>
      <c r="AU60" s="66">
        <v>1.41</v>
      </c>
      <c r="AV60" s="33"/>
      <c r="AW60" s="44">
        <f>FM60/C60</f>
        <v>0.14790526630709616</v>
      </c>
      <c r="AX60" s="6">
        <v>0.1153</v>
      </c>
      <c r="AY60" s="6">
        <f t="shared" si="85"/>
        <v>0.23243178576358534</v>
      </c>
      <c r="AZ60" s="6">
        <f t="shared" si="86"/>
        <v>0.23243178576358534</v>
      </c>
      <c r="BA60" s="38">
        <f t="shared" si="87"/>
        <v>0.24868970382981337</v>
      </c>
      <c r="BB60" s="6"/>
      <c r="BC60" s="44">
        <v>0.20850000000000002</v>
      </c>
      <c r="BD60" s="6">
        <v>0.21289999999999998</v>
      </c>
      <c r="BE60" s="38">
        <v>0.23050000000000001</v>
      </c>
      <c r="BF60" s="6"/>
      <c r="BG60" s="44"/>
      <c r="BH60" s="38"/>
      <c r="BI60" s="6"/>
      <c r="BJ60" s="44"/>
      <c r="BK60" s="38"/>
      <c r="BL60" s="6"/>
      <c r="BM60" s="44"/>
      <c r="BN60" s="38"/>
      <c r="BO60" s="6"/>
      <c r="BP60" s="44"/>
      <c r="BQ60" s="38"/>
      <c r="BR60" s="33"/>
      <c r="BS60" s="36">
        <f>Q60/FO60*2</f>
        <v>3.6307317837598011E-4</v>
      </c>
      <c r="BT60" s="6">
        <f t="shared" si="88"/>
        <v>1.5470533143709452E-2</v>
      </c>
      <c r="BU60" s="37">
        <f>EW60/E60</f>
        <v>1.060257802494266E-2</v>
      </c>
      <c r="BV60" s="6">
        <f t="shared" si="89"/>
        <v>5.4024043770083005E-2</v>
      </c>
      <c r="BW60" s="6">
        <f t="shared" si="90"/>
        <v>0.65634774930079076</v>
      </c>
      <c r="BX60" s="38">
        <f t="shared" si="91"/>
        <v>0.77330199086763862</v>
      </c>
      <c r="BY60" s="33"/>
      <c r="BZ60" s="32">
        <v>1.9059999999999999</v>
      </c>
      <c r="CA60" s="67">
        <v>169.34700000000001</v>
      </c>
      <c r="CB60" s="34">
        <f t="shared" si="92"/>
        <v>171.25300000000001</v>
      </c>
      <c r="CC60" s="30">
        <v>2464.212</v>
      </c>
      <c r="CD60" s="33">
        <v>2.2330000000000001</v>
      </c>
      <c r="CE60" s="33">
        <v>7.2759999999999998</v>
      </c>
      <c r="CF60" s="34">
        <f t="shared" si="93"/>
        <v>2454.703</v>
      </c>
      <c r="CG60" s="33">
        <v>336.05200000000002</v>
      </c>
      <c r="CH60" s="33">
        <v>203.65100000000001</v>
      </c>
      <c r="CI60" s="34">
        <f t="shared" si="94"/>
        <v>539.70299999999997</v>
      </c>
      <c r="CJ60" s="33">
        <v>0.64</v>
      </c>
      <c r="CK60" s="33">
        <v>0.14799999999999999</v>
      </c>
      <c r="CL60" s="33">
        <v>43.095999999999997</v>
      </c>
      <c r="CM60" s="33">
        <v>-4.0520000000001204</v>
      </c>
      <c r="CN60" s="34">
        <f t="shared" si="95"/>
        <v>3205.491</v>
      </c>
      <c r="CO60" s="33">
        <v>6.7270000000000003</v>
      </c>
      <c r="CP60" s="30">
        <v>2227.806</v>
      </c>
      <c r="CQ60" s="34">
        <f t="shared" si="96"/>
        <v>2234.5329999999999</v>
      </c>
      <c r="CR60" s="33">
        <v>451.39600000000002</v>
      </c>
      <c r="CS60" s="33">
        <v>18.953000000000145</v>
      </c>
      <c r="CT60" s="34">
        <f t="shared" si="97"/>
        <v>470.34900000000016</v>
      </c>
      <c r="CU60" s="33">
        <v>26.5</v>
      </c>
      <c r="CV60" s="33">
        <v>474.10899999999998</v>
      </c>
      <c r="CW60" s="67">
        <f t="shared" si="98"/>
        <v>3205.491</v>
      </c>
      <c r="CX60" s="33"/>
      <c r="CY60" s="68">
        <v>619.47</v>
      </c>
      <c r="CZ60" s="33"/>
      <c r="DA60" s="29">
        <v>70</v>
      </c>
      <c r="DB60" s="30">
        <v>150</v>
      </c>
      <c r="DC60" s="30">
        <v>125</v>
      </c>
      <c r="DD60" s="30">
        <v>125</v>
      </c>
      <c r="DE60" s="30">
        <v>0</v>
      </c>
      <c r="DF60" s="31">
        <v>26.5</v>
      </c>
      <c r="DG60" s="31">
        <f t="shared" si="99"/>
        <v>496.5</v>
      </c>
      <c r="DH60" s="38">
        <f t="shared" si="100"/>
        <v>0.15489046763818709</v>
      </c>
      <c r="DI60" s="33"/>
      <c r="DJ60" s="61" t="str">
        <f>VLOOKUP($B60,'[1]Tlf + Fylke'!$A$3:$O$97,11,FALSE)</f>
        <v xml:space="preserve">Pricewaterhousecoopers </v>
      </c>
      <c r="DK60" s="55">
        <v>24.8</v>
      </c>
      <c r="DL60" s="69">
        <v>2</v>
      </c>
      <c r="DM60" s="70" t="s">
        <v>160</v>
      </c>
      <c r="DN60" s="55"/>
      <c r="DO60" s="71" t="s">
        <v>232</v>
      </c>
      <c r="DP60" s="55"/>
      <c r="DQ60" s="29">
        <v>378.858</v>
      </c>
      <c r="DR60" s="30">
        <v>378.858</v>
      </c>
      <c r="DS60" s="31">
        <v>405.358</v>
      </c>
      <c r="DT60" s="30"/>
      <c r="DU60" s="61">
        <f t="shared" si="101"/>
        <v>1663.7665</v>
      </c>
      <c r="DV60" s="30">
        <v>1697.558</v>
      </c>
      <c r="DW60" s="31">
        <v>1629.9749999999999</v>
      </c>
      <c r="DX60" s="30"/>
      <c r="DY60" s="29">
        <v>190.38</v>
      </c>
      <c r="DZ60" s="30">
        <v>51.183</v>
      </c>
      <c r="EA60" s="30">
        <v>145.45500000000001</v>
      </c>
      <c r="EB60" s="30">
        <v>59.598999999999997</v>
      </c>
      <c r="EC60" s="30">
        <v>283.80200000000002</v>
      </c>
      <c r="ED60" s="30">
        <v>56.548000000000002</v>
      </c>
      <c r="EE60" s="30">
        <v>13.02</v>
      </c>
      <c r="EF60" s="59">
        <v>1.3000000000147338E-2</v>
      </c>
      <c r="EG60" s="30">
        <v>1638.1239999999998</v>
      </c>
      <c r="EH60" s="72">
        <v>2438.1239999999998</v>
      </c>
      <c r="EI60" s="55"/>
      <c r="EJ60" s="44">
        <f t="shared" si="102"/>
        <v>7.8084625720430956E-2</v>
      </c>
      <c r="EK60" s="6">
        <f t="shared" si="103"/>
        <v>2.0992779694552044E-2</v>
      </c>
      <c r="EL60" s="6">
        <f t="shared" si="104"/>
        <v>5.9658573559015056E-2</v>
      </c>
      <c r="EM60" s="6">
        <f t="shared" si="105"/>
        <v>2.4444613973694528E-2</v>
      </c>
      <c r="EN60" s="6">
        <f t="shared" si="106"/>
        <v>0.11640179088512317</v>
      </c>
      <c r="EO60" s="6">
        <f t="shared" si="107"/>
        <v>2.319324201722308E-2</v>
      </c>
      <c r="EP60" s="6">
        <f t="shared" si="108"/>
        <v>5.3401713776657792E-3</v>
      </c>
      <c r="EQ60" s="6">
        <f t="shared" si="109"/>
        <v>5.331968349496309E-6</v>
      </c>
      <c r="ER60" s="6">
        <f t="shared" si="110"/>
        <v>0.67187887080394593</v>
      </c>
      <c r="ES60" s="71">
        <f t="shared" si="111"/>
        <v>1</v>
      </c>
      <c r="ET60" s="55"/>
      <c r="EU60" s="32">
        <v>20.817</v>
      </c>
      <c r="EV60" s="33">
        <v>5.3100000000000005</v>
      </c>
      <c r="EW60" s="67">
        <f t="shared" si="112"/>
        <v>26.127000000000002</v>
      </c>
      <c r="EY60" s="32">
        <f t="shared" si="113"/>
        <v>2.2330000000000001</v>
      </c>
      <c r="EZ60" s="33">
        <f t="shared" si="114"/>
        <v>7.2759999999999998</v>
      </c>
      <c r="FA60" s="67">
        <f t="shared" si="115"/>
        <v>9.5090000000000003</v>
      </c>
      <c r="FC60" s="29">
        <v>1617.38</v>
      </c>
      <c r="FD60" s="30">
        <v>846.83199999999977</v>
      </c>
      <c r="FE60" s="31">
        <f t="shared" si="116"/>
        <v>2464.212</v>
      </c>
      <c r="FG60" s="44">
        <f t="shared" si="62"/>
        <v>0.65634774930079076</v>
      </c>
      <c r="FH60" s="6">
        <f t="shared" si="63"/>
        <v>0.34365225069920924</v>
      </c>
      <c r="FI60" s="38">
        <f t="shared" si="117"/>
        <v>1</v>
      </c>
      <c r="FJ60" s="55"/>
      <c r="FK60" s="61">
        <f t="shared" si="118"/>
        <v>442.13350000000003</v>
      </c>
      <c r="FL60" s="30">
        <v>410.15800000000002</v>
      </c>
      <c r="FM60" s="31">
        <v>474.10899999999998</v>
      </c>
      <c r="FO60" s="61">
        <f t="shared" si="119"/>
        <v>2456.8050000000003</v>
      </c>
      <c r="FP60" s="30">
        <v>2449.3980000000001</v>
      </c>
      <c r="FQ60" s="31">
        <v>2464.212</v>
      </c>
      <c r="FS60" s="61">
        <f t="shared" si="120"/>
        <v>1228.6475</v>
      </c>
      <c r="FT60" s="30">
        <v>1186</v>
      </c>
      <c r="FU60" s="31">
        <v>1271.2950000000001</v>
      </c>
      <c r="FW60" s="61">
        <f t="shared" si="121"/>
        <v>3685.4525000000003</v>
      </c>
      <c r="FX60" s="55">
        <f t="shared" si="122"/>
        <v>3635.3980000000001</v>
      </c>
      <c r="FY60" s="69">
        <f t="shared" si="123"/>
        <v>3735.5070000000001</v>
      </c>
      <c r="GA60" s="61">
        <f t="shared" si="124"/>
        <v>2207.3294999999998</v>
      </c>
      <c r="GB60" s="30">
        <v>2186.8530000000001</v>
      </c>
      <c r="GC60" s="31">
        <v>2227.806</v>
      </c>
      <c r="GD60" s="30"/>
      <c r="GE60" s="61">
        <f t="shared" si="125"/>
        <v>3155.9179999999997</v>
      </c>
      <c r="GF60" s="30">
        <v>3106.3449999999998</v>
      </c>
      <c r="GG60" s="31">
        <v>3205.491</v>
      </c>
      <c r="GH60" s="30"/>
      <c r="GI60" s="73">
        <f>DW60/C60</f>
        <v>0.50849464247442899</v>
      </c>
      <c r="GJ60" s="63"/>
    </row>
    <row r="61" spans="1:192" x14ac:dyDescent="0.2">
      <c r="A61" s="1"/>
      <c r="B61" s="74" t="s">
        <v>219</v>
      </c>
      <c r="C61" s="29">
        <v>3024.4520000000002</v>
      </c>
      <c r="D61" s="30">
        <v>2900.7629999999999</v>
      </c>
      <c r="E61" s="30">
        <v>2458.8739999999998</v>
      </c>
      <c r="F61" s="30">
        <v>1079.684</v>
      </c>
      <c r="G61" s="30">
        <v>1971.175</v>
      </c>
      <c r="H61" s="30">
        <f t="shared" si="64"/>
        <v>4104.1360000000004</v>
      </c>
      <c r="I61" s="31">
        <f t="shared" si="65"/>
        <v>3538.558</v>
      </c>
      <c r="J61" s="30"/>
      <c r="K61" s="32">
        <v>31.83</v>
      </c>
      <c r="L61" s="33">
        <v>5.8520000000000003</v>
      </c>
      <c r="M61" s="33">
        <v>0</v>
      </c>
      <c r="N61" s="34">
        <f t="shared" si="66"/>
        <v>37.682000000000002</v>
      </c>
      <c r="O61" s="33">
        <v>17.883000000000003</v>
      </c>
      <c r="P61" s="34">
        <f t="shared" si="67"/>
        <v>19.798999999999999</v>
      </c>
      <c r="Q61" s="33">
        <v>8.6370000000000005</v>
      </c>
      <c r="R61" s="34">
        <f t="shared" si="68"/>
        <v>11.161999999999999</v>
      </c>
      <c r="S61" s="33">
        <v>2.254</v>
      </c>
      <c r="T61" s="33">
        <v>0.20599999999999996</v>
      </c>
      <c r="U61" s="33">
        <v>0</v>
      </c>
      <c r="V61" s="34">
        <f t="shared" si="69"/>
        <v>13.621999999999998</v>
      </c>
      <c r="W61" s="33">
        <v>3.9569999999999999</v>
      </c>
      <c r="X61" s="35">
        <f t="shared" si="70"/>
        <v>9.6649999999999991</v>
      </c>
      <c r="Y61" s="33"/>
      <c r="Z61" s="36">
        <f t="shared" si="71"/>
        <v>2.1945950082788563E-2</v>
      </c>
      <c r="AA61" s="37">
        <f t="shared" si="72"/>
        <v>4.0348004990411147E-3</v>
      </c>
      <c r="AB61" s="6">
        <f t="shared" si="73"/>
        <v>0.4454934980818096</v>
      </c>
      <c r="AC61" s="6">
        <f t="shared" si="74"/>
        <v>0.44779146634615391</v>
      </c>
      <c r="AD61" s="6">
        <f t="shared" si="75"/>
        <v>0.47457672098083969</v>
      </c>
      <c r="AE61" s="37">
        <f t="shared" si="76"/>
        <v>1.2329859419745773E-2</v>
      </c>
      <c r="AF61" s="37">
        <f t="shared" si="77"/>
        <v>6.6637639820971237E-3</v>
      </c>
      <c r="AG61" s="37">
        <f>X61/DU61*2</f>
        <v>1.2236516093582445E-2</v>
      </c>
      <c r="AH61" s="37">
        <f>(P61+S61+T61)/DU61*2</f>
        <v>2.8181335926234004E-2</v>
      </c>
      <c r="AI61" s="37">
        <f>R61/DU61*2</f>
        <v>1.4131815068449792E-2</v>
      </c>
      <c r="AJ61" s="38">
        <f>X61/FK61*2</f>
        <v>6.005222337687352E-2</v>
      </c>
      <c r="AK61" s="33"/>
      <c r="AL61" s="44">
        <f t="shared" si="78"/>
        <v>7.7824777651632981E-2</v>
      </c>
      <c r="AM61" s="6">
        <f t="shared" si="79"/>
        <v>7.9378220008357939E-2</v>
      </c>
      <c r="AN61" s="38">
        <f t="shared" si="80"/>
        <v>8.9735120023307524E-2</v>
      </c>
      <c r="AO61" s="33"/>
      <c r="AP61" s="44">
        <f t="shared" si="81"/>
        <v>0.80165758798539499</v>
      </c>
      <c r="AQ61" s="6">
        <f t="shared" si="82"/>
        <v>0.73494621871862265</v>
      </c>
      <c r="AR61" s="6">
        <f t="shared" si="83"/>
        <v>7.0057319474734606E-2</v>
      </c>
      <c r="AS61" s="6">
        <f t="shared" si="84"/>
        <v>0.16499088099265585</v>
      </c>
      <c r="AT61" s="65">
        <v>5.17</v>
      </c>
      <c r="AU61" s="66">
        <v>1.28</v>
      </c>
      <c r="AV61" s="33"/>
      <c r="AW61" s="44">
        <f>FM61/C61</f>
        <v>0.10857966996996481</v>
      </c>
      <c r="AX61" s="6">
        <v>9.4399999999999998E-2</v>
      </c>
      <c r="AY61" s="6">
        <f t="shared" si="85"/>
        <v>0.16884043697345724</v>
      </c>
      <c r="AZ61" s="6">
        <f t="shared" si="86"/>
        <v>0.1814268030441385</v>
      </c>
      <c r="BA61" s="38">
        <f t="shared" si="87"/>
        <v>0.20030635215016038</v>
      </c>
      <c r="BB61" s="6"/>
      <c r="BC61" s="44">
        <v>0.15529999999999999</v>
      </c>
      <c r="BD61" s="6">
        <v>0.16870000000000002</v>
      </c>
      <c r="BE61" s="38">
        <v>0.188</v>
      </c>
      <c r="BF61" s="6"/>
      <c r="BG61" s="44"/>
      <c r="BH61" s="76">
        <v>3.5000000000000003E-2</v>
      </c>
      <c r="BI61" s="6"/>
      <c r="BJ61" s="44"/>
      <c r="BK61" s="38">
        <f>BC61-(4.5%+2.5%+3%+1%+BH61)</f>
        <v>1.0299999999999976E-2</v>
      </c>
      <c r="BL61" s="6"/>
      <c r="BM61" s="44"/>
      <c r="BN61" s="38">
        <f>BD61-(6%+2.5%+3%+1%+BH61)</f>
        <v>8.700000000000041E-3</v>
      </c>
      <c r="BO61" s="6"/>
      <c r="BP61" s="44"/>
      <c r="BQ61" s="38">
        <f>BE61-(8%+2.5%+3%+1%+BH61)</f>
        <v>7.9999999999999793E-3</v>
      </c>
      <c r="BR61" s="33"/>
      <c r="BS61" s="36">
        <f>Q61/FO61*2</f>
        <v>7.2882939215274285E-3</v>
      </c>
      <c r="BT61" s="6">
        <f t="shared" si="88"/>
        <v>0.3880228222292107</v>
      </c>
      <c r="BU61" s="37">
        <f>EW61/E61</f>
        <v>5.225440587846307E-2</v>
      </c>
      <c r="BV61" s="6">
        <f t="shared" si="89"/>
        <v>0.36431712690576978</v>
      </c>
      <c r="BW61" s="6">
        <f t="shared" si="90"/>
        <v>0.74321539045921026</v>
      </c>
      <c r="BX61" s="38">
        <f t="shared" si="91"/>
        <v>0.82156545123748148</v>
      </c>
      <c r="BY61" s="33"/>
      <c r="BZ61" s="32">
        <v>4.0540000000000003</v>
      </c>
      <c r="CA61" s="67">
        <v>276.11900000000003</v>
      </c>
      <c r="CB61" s="34">
        <f t="shared" si="92"/>
        <v>280.173</v>
      </c>
      <c r="CC61" s="30">
        <v>2458.8739999999998</v>
      </c>
      <c r="CD61" s="33">
        <v>10.16</v>
      </c>
      <c r="CE61" s="33">
        <v>14.125</v>
      </c>
      <c r="CF61" s="34">
        <f t="shared" si="93"/>
        <v>2434.5889999999999</v>
      </c>
      <c r="CG61" s="33">
        <v>218.834</v>
      </c>
      <c r="CH61" s="33">
        <v>77.177999999999997</v>
      </c>
      <c r="CI61" s="34">
        <f t="shared" si="94"/>
        <v>296.012</v>
      </c>
      <c r="CJ61" s="33">
        <v>3</v>
      </c>
      <c r="CK61" s="33">
        <v>0</v>
      </c>
      <c r="CL61" s="33">
        <v>6.3810000000000002</v>
      </c>
      <c r="CM61" s="33">
        <v>4.2970000000005086</v>
      </c>
      <c r="CN61" s="34">
        <f t="shared" si="95"/>
        <v>3024.4520000000002</v>
      </c>
      <c r="CO61" s="33">
        <v>205.334</v>
      </c>
      <c r="CP61" s="30">
        <v>1971.175</v>
      </c>
      <c r="CQ61" s="34">
        <f t="shared" si="96"/>
        <v>2176.509</v>
      </c>
      <c r="CR61" s="33">
        <v>455.35300000000001</v>
      </c>
      <c r="CS61" s="33">
        <v>13.991000000000213</v>
      </c>
      <c r="CT61" s="34">
        <f t="shared" si="97"/>
        <v>469.34400000000022</v>
      </c>
      <c r="CU61" s="33">
        <v>50.204999999999998</v>
      </c>
      <c r="CV61" s="33">
        <v>328.39400000000001</v>
      </c>
      <c r="CW61" s="67">
        <f t="shared" si="98"/>
        <v>3024.4520000000002</v>
      </c>
      <c r="CX61" s="33"/>
      <c r="CY61" s="68">
        <v>499.00700000000001</v>
      </c>
      <c r="CZ61" s="33"/>
      <c r="DA61" s="29">
        <v>100</v>
      </c>
      <c r="DB61" s="30">
        <v>130</v>
      </c>
      <c r="DC61" s="30">
        <v>160</v>
      </c>
      <c r="DD61" s="30">
        <v>170</v>
      </c>
      <c r="DE61" s="30">
        <v>75</v>
      </c>
      <c r="DF61" s="31">
        <v>50</v>
      </c>
      <c r="DG61" s="31">
        <f t="shared" si="99"/>
        <v>685</v>
      </c>
      <c r="DH61" s="38">
        <f t="shared" si="100"/>
        <v>0.22648731075910611</v>
      </c>
      <c r="DI61" s="33"/>
      <c r="DJ61" s="61" t="str">
        <f>VLOOKUP($B61,'[1]Tlf + Fylke'!$A$3:$O$97,11,FALSE)</f>
        <v>BDO AS</v>
      </c>
      <c r="DK61" s="55">
        <v>17.600000000000001</v>
      </c>
      <c r="DL61" s="69">
        <v>4</v>
      </c>
      <c r="DM61" s="70" t="s">
        <v>160</v>
      </c>
      <c r="DN61" s="58" t="s">
        <v>161</v>
      </c>
      <c r="DO61" s="71">
        <v>0.49961684861123329</v>
      </c>
      <c r="DP61" s="55"/>
      <c r="DQ61" s="29">
        <v>268.291</v>
      </c>
      <c r="DR61" s="30">
        <v>288.291</v>
      </c>
      <c r="DS61" s="31">
        <v>318.291</v>
      </c>
      <c r="DT61" s="30"/>
      <c r="DU61" s="61">
        <f t="shared" si="101"/>
        <v>1579.6979999999999</v>
      </c>
      <c r="DV61" s="30">
        <v>1570.375</v>
      </c>
      <c r="DW61" s="31">
        <v>1589.021</v>
      </c>
      <c r="DX61" s="30"/>
      <c r="DY61" s="29">
        <v>28.625</v>
      </c>
      <c r="DZ61" s="30">
        <v>17.641999999999999</v>
      </c>
      <c r="EA61" s="30">
        <v>149.411</v>
      </c>
      <c r="EB61" s="30">
        <v>29.751999999999999</v>
      </c>
      <c r="EC61" s="30">
        <v>323.83800000000002</v>
      </c>
      <c r="ED61" s="30">
        <v>47.569000000000003</v>
      </c>
      <c r="EE61" s="30">
        <v>19.710999999999999</v>
      </c>
      <c r="EF61" s="59">
        <v>0</v>
      </c>
      <c r="EG61" s="30">
        <v>1724.4269999999999</v>
      </c>
      <c r="EH61" s="72">
        <v>2340.9749999999999</v>
      </c>
      <c r="EI61" s="55"/>
      <c r="EJ61" s="44">
        <f t="shared" si="102"/>
        <v>1.2227811061630305E-2</v>
      </c>
      <c r="EK61" s="6">
        <f t="shared" si="103"/>
        <v>7.5361761659137752E-3</v>
      </c>
      <c r="EL61" s="6">
        <f t="shared" si="104"/>
        <v>6.3824261258663598E-2</v>
      </c>
      <c r="EM61" s="6">
        <f t="shared" si="105"/>
        <v>1.2709234400196499E-2</v>
      </c>
      <c r="EN61" s="6">
        <f t="shared" si="106"/>
        <v>0.1383346682472047</v>
      </c>
      <c r="EO61" s="6">
        <f t="shared" si="107"/>
        <v>2.0320165742906269E-2</v>
      </c>
      <c r="EP61" s="6">
        <f t="shared" si="108"/>
        <v>8.4199959418618311E-3</v>
      </c>
      <c r="EQ61" s="6">
        <f t="shared" si="109"/>
        <v>0</v>
      </c>
      <c r="ER61" s="6">
        <f t="shared" si="110"/>
        <v>0.73662768718162308</v>
      </c>
      <c r="ES61" s="71">
        <f t="shared" si="111"/>
        <v>1</v>
      </c>
      <c r="ET61" s="55"/>
      <c r="EU61" s="32">
        <v>122.729</v>
      </c>
      <c r="EV61" s="33">
        <v>5.758</v>
      </c>
      <c r="EW61" s="67">
        <f t="shared" si="112"/>
        <v>128.48699999999999</v>
      </c>
      <c r="EY61" s="32">
        <f t="shared" si="113"/>
        <v>10.16</v>
      </c>
      <c r="EZ61" s="33">
        <f t="shared" si="114"/>
        <v>14.125</v>
      </c>
      <c r="FA61" s="67">
        <f t="shared" si="115"/>
        <v>24.285</v>
      </c>
      <c r="FC61" s="29">
        <v>1827.473</v>
      </c>
      <c r="FD61" s="30">
        <v>631.40099999999984</v>
      </c>
      <c r="FE61" s="31">
        <f t="shared" si="116"/>
        <v>2458.8739999999998</v>
      </c>
      <c r="FG61" s="44">
        <f t="shared" si="62"/>
        <v>0.74321539045921026</v>
      </c>
      <c r="FH61" s="6">
        <f t="shared" si="63"/>
        <v>0.25678460954078974</v>
      </c>
      <c r="FI61" s="38">
        <f t="shared" si="117"/>
        <v>1</v>
      </c>
      <c r="FJ61" s="55"/>
      <c r="FK61" s="61">
        <f t="shared" si="118"/>
        <v>321.88650000000001</v>
      </c>
      <c r="FL61" s="30">
        <v>315.37900000000002</v>
      </c>
      <c r="FM61" s="31">
        <v>328.39400000000001</v>
      </c>
      <c r="FO61" s="61">
        <f t="shared" si="119"/>
        <v>2370.1019999999999</v>
      </c>
      <c r="FP61" s="30">
        <v>2281.33</v>
      </c>
      <c r="FQ61" s="31">
        <v>2458.8739999999998</v>
      </c>
      <c r="FS61" s="61">
        <f t="shared" si="120"/>
        <v>1038.3420000000001</v>
      </c>
      <c r="FT61" s="30">
        <v>997</v>
      </c>
      <c r="FU61" s="31">
        <v>1079.684</v>
      </c>
      <c r="FW61" s="61">
        <f t="shared" si="121"/>
        <v>3408.444</v>
      </c>
      <c r="FX61" s="55">
        <f t="shared" si="122"/>
        <v>3278.33</v>
      </c>
      <c r="FY61" s="69">
        <f t="shared" si="123"/>
        <v>3538.558</v>
      </c>
      <c r="GA61" s="61">
        <f t="shared" si="124"/>
        <v>1890.0160000000001</v>
      </c>
      <c r="GB61" s="30">
        <v>1808.857</v>
      </c>
      <c r="GC61" s="31">
        <v>1971.175</v>
      </c>
      <c r="GD61" s="30"/>
      <c r="GE61" s="61">
        <f t="shared" si="125"/>
        <v>2900.7629999999999</v>
      </c>
      <c r="GF61" s="30">
        <v>2777.0740000000001</v>
      </c>
      <c r="GG61" s="31">
        <v>3024.4520000000002</v>
      </c>
      <c r="GH61" s="30"/>
      <c r="GI61" s="73">
        <f>DW61/C61</f>
        <v>0.52539137668575986</v>
      </c>
      <c r="GJ61" s="63"/>
    </row>
    <row r="62" spans="1:192" x14ac:dyDescent="0.2">
      <c r="A62" s="1"/>
      <c r="B62" s="74" t="s">
        <v>220</v>
      </c>
      <c r="C62" s="29">
        <v>2375.3620000000001</v>
      </c>
      <c r="D62" s="30">
        <v>2179.7690000000002</v>
      </c>
      <c r="E62" s="30">
        <v>1892.972</v>
      </c>
      <c r="F62" s="30">
        <v>201.982</v>
      </c>
      <c r="G62" s="30">
        <v>2042.982</v>
      </c>
      <c r="H62" s="30">
        <f t="shared" si="64"/>
        <v>2577.3440000000001</v>
      </c>
      <c r="I62" s="31">
        <f t="shared" si="65"/>
        <v>2094.9540000000002</v>
      </c>
      <c r="J62" s="30"/>
      <c r="K62" s="32">
        <v>15.109</v>
      </c>
      <c r="L62" s="33">
        <v>4.899</v>
      </c>
      <c r="M62" s="33">
        <v>7.1999999999999995E-2</v>
      </c>
      <c r="N62" s="34">
        <f t="shared" si="66"/>
        <v>20.079999999999998</v>
      </c>
      <c r="O62" s="33">
        <v>15.343</v>
      </c>
      <c r="P62" s="34">
        <f t="shared" si="67"/>
        <v>4.7369999999999983</v>
      </c>
      <c r="Q62" s="33">
        <v>3.0150000000000006</v>
      </c>
      <c r="R62" s="34">
        <f t="shared" si="68"/>
        <v>1.7219999999999978</v>
      </c>
      <c r="S62" s="33">
        <v>5.0289999999999999</v>
      </c>
      <c r="T62" s="33">
        <v>0.21799999999999997</v>
      </c>
      <c r="U62" s="33">
        <v>0</v>
      </c>
      <c r="V62" s="34">
        <f t="shared" si="69"/>
        <v>6.9689999999999976</v>
      </c>
      <c r="W62" s="33">
        <v>0.5</v>
      </c>
      <c r="X62" s="35">
        <f t="shared" si="70"/>
        <v>6.4689999999999976</v>
      </c>
      <c r="Y62" s="33"/>
      <c r="Z62" s="36">
        <f t="shared" si="71"/>
        <v>1.3862936852482991E-2</v>
      </c>
      <c r="AA62" s="37">
        <f t="shared" si="72"/>
        <v>4.4949717148927244E-3</v>
      </c>
      <c r="AB62" s="6">
        <f t="shared" si="73"/>
        <v>0.60579618588857742</v>
      </c>
      <c r="AC62" s="6">
        <f t="shared" si="74"/>
        <v>0.61105579672627353</v>
      </c>
      <c r="AD62" s="6">
        <f t="shared" si="75"/>
        <v>0.76409362549800808</v>
      </c>
      <c r="AE62" s="37">
        <f t="shared" si="76"/>
        <v>1.4077638502061455E-2</v>
      </c>
      <c r="AF62" s="37">
        <f t="shared" si="77"/>
        <v>5.9354913295858389E-3</v>
      </c>
      <c r="AG62" s="37">
        <f>X62/DU62*2</f>
        <v>1.2435631573509159E-2</v>
      </c>
      <c r="AH62" s="37">
        <f>(P62+S62+T62)/DU62*2</f>
        <v>1.9192664342234576E-2</v>
      </c>
      <c r="AI62" s="37">
        <f>R62/DU62*2</f>
        <v>3.3102732369118489E-3</v>
      </c>
      <c r="AJ62" s="38">
        <f>X62/FK62*2</f>
        <v>5.4680351546733764E-2</v>
      </c>
      <c r="AK62" s="33"/>
      <c r="AL62" s="44">
        <f t="shared" si="78"/>
        <v>0.1205473419016319</v>
      </c>
      <c r="AM62" s="6">
        <f t="shared" si="79"/>
        <v>0.12672643019413476</v>
      </c>
      <c r="AN62" s="38">
        <f t="shared" si="80"/>
        <v>0.20194501479646765</v>
      </c>
      <c r="AO62" s="33"/>
      <c r="AP62" s="44">
        <f t="shared" si="81"/>
        <v>1.079245757464981</v>
      </c>
      <c r="AQ62" s="6">
        <f t="shared" si="82"/>
        <v>0.96875029636528132</v>
      </c>
      <c r="AR62" s="6">
        <f t="shared" si="83"/>
        <v>-0.13975680338407365</v>
      </c>
      <c r="AS62" s="6">
        <f t="shared" si="84"/>
        <v>0.16750078514348549</v>
      </c>
      <c r="AT62" s="65">
        <v>2.27</v>
      </c>
      <c r="AU62" s="66">
        <v>1.28</v>
      </c>
      <c r="AV62" s="33"/>
      <c r="AW62" s="44">
        <f>FM62/C62</f>
        <v>0.10703547501391367</v>
      </c>
      <c r="AX62" s="6">
        <v>9.2600000000000002E-2</v>
      </c>
      <c r="AY62" s="6">
        <f t="shared" si="85"/>
        <v>0.20620000000000002</v>
      </c>
      <c r="AZ62" s="6">
        <f t="shared" si="86"/>
        <v>0.20620000000000002</v>
      </c>
      <c r="BA62" s="38">
        <f t="shared" si="87"/>
        <v>0.20620000000000002</v>
      </c>
      <c r="BB62" s="6"/>
      <c r="BC62" s="44">
        <v>0.20829999999999999</v>
      </c>
      <c r="BD62" s="6">
        <v>0.2102</v>
      </c>
      <c r="BE62" s="38">
        <v>0.2127</v>
      </c>
      <c r="BF62" s="6"/>
      <c r="BG62" s="44"/>
      <c r="BH62" s="38"/>
      <c r="BI62" s="6"/>
      <c r="BJ62" s="44"/>
      <c r="BK62" s="38"/>
      <c r="BL62" s="6"/>
      <c r="BM62" s="44"/>
      <c r="BN62" s="38"/>
      <c r="BO62" s="6"/>
      <c r="BP62" s="44"/>
      <c r="BQ62" s="38"/>
      <c r="BR62" s="33"/>
      <c r="BS62" s="36">
        <f>Q62/FO62*2</f>
        <v>3.3665522150573657E-3</v>
      </c>
      <c r="BT62" s="6">
        <f t="shared" si="88"/>
        <v>0.30198317307692318</v>
      </c>
      <c r="BU62" s="37">
        <f>EW62/E62</f>
        <v>1.1393195461950837E-2</v>
      </c>
      <c r="BV62" s="6">
        <f t="shared" si="89"/>
        <v>8.2134342795774279E-2</v>
      </c>
      <c r="BW62" s="6">
        <f t="shared" si="90"/>
        <v>0.78251659295541609</v>
      </c>
      <c r="BX62" s="38">
        <f t="shared" si="91"/>
        <v>0.8034849452541678</v>
      </c>
      <c r="BY62" s="33"/>
      <c r="BZ62" s="32">
        <v>5.44</v>
      </c>
      <c r="CA62" s="67">
        <v>195.50399999999999</v>
      </c>
      <c r="CB62" s="34">
        <f t="shared" si="92"/>
        <v>200.94399999999999</v>
      </c>
      <c r="CC62" s="30">
        <v>1892.972</v>
      </c>
      <c r="CD62" s="33">
        <v>3.36</v>
      </c>
      <c r="CE62" s="33">
        <v>4.9740000000000002</v>
      </c>
      <c r="CF62" s="34">
        <f t="shared" si="93"/>
        <v>1884.6380000000001</v>
      </c>
      <c r="CG62" s="33">
        <v>191.99299999999999</v>
      </c>
      <c r="CH62" s="33">
        <v>86.173000000000002</v>
      </c>
      <c r="CI62" s="34">
        <f t="shared" si="94"/>
        <v>278.166</v>
      </c>
      <c r="CJ62" s="33">
        <v>1.863</v>
      </c>
      <c r="CK62" s="33">
        <v>0</v>
      </c>
      <c r="CL62" s="33">
        <v>7.3289999999999997</v>
      </c>
      <c r="CM62" s="33">
        <v>2.4219999999999766</v>
      </c>
      <c r="CN62" s="34">
        <f t="shared" si="95"/>
        <v>2375.3620000000005</v>
      </c>
      <c r="CO62" s="33">
        <v>65.902000000000001</v>
      </c>
      <c r="CP62" s="30">
        <v>2042.982</v>
      </c>
      <c r="CQ62" s="34">
        <f t="shared" si="96"/>
        <v>2108.884</v>
      </c>
      <c r="CR62" s="33">
        <v>0</v>
      </c>
      <c r="CS62" s="33">
        <v>12.230000000000075</v>
      </c>
      <c r="CT62" s="34">
        <f t="shared" si="97"/>
        <v>12.230000000000075</v>
      </c>
      <c r="CU62" s="33">
        <v>0</v>
      </c>
      <c r="CV62" s="33">
        <v>254.24799999999999</v>
      </c>
      <c r="CW62" s="67">
        <f t="shared" si="98"/>
        <v>2375.3620000000001</v>
      </c>
      <c r="CX62" s="33"/>
      <c r="CY62" s="68">
        <v>397.875</v>
      </c>
      <c r="CZ62" s="33"/>
      <c r="DA62" s="29">
        <v>25</v>
      </c>
      <c r="DB62" s="30">
        <v>0</v>
      </c>
      <c r="DC62" s="30">
        <v>20</v>
      </c>
      <c r="DD62" s="30">
        <v>20</v>
      </c>
      <c r="DE62" s="30">
        <v>15</v>
      </c>
      <c r="DF62" s="31">
        <v>0</v>
      </c>
      <c r="DG62" s="31">
        <f t="shared" si="99"/>
        <v>80</v>
      </c>
      <c r="DH62" s="38">
        <f t="shared" si="100"/>
        <v>3.3679077125928596E-2</v>
      </c>
      <c r="DI62" s="33"/>
      <c r="DJ62" s="61" t="str">
        <f>VLOOKUP($B62,'[1]Tlf + Fylke'!$A$3:$O$97,11,FALSE)</f>
        <v xml:space="preserve">Deloitte </v>
      </c>
      <c r="DK62" s="55">
        <v>19.8</v>
      </c>
      <c r="DL62" s="69">
        <v>3</v>
      </c>
      <c r="DM62" s="61"/>
      <c r="DN62" s="55"/>
      <c r="DO62" s="71" t="s">
        <v>232</v>
      </c>
      <c r="DP62" s="55"/>
      <c r="DQ62" s="29">
        <v>225.36917680000002</v>
      </c>
      <c r="DR62" s="30">
        <v>225.36917680000002</v>
      </c>
      <c r="DS62" s="31">
        <v>225.36917680000002</v>
      </c>
      <c r="DT62" s="30"/>
      <c r="DU62" s="61">
        <f t="shared" si="101"/>
        <v>1040.3975</v>
      </c>
      <c r="DV62" s="30">
        <v>987.83100000000002</v>
      </c>
      <c r="DW62" s="31">
        <v>1092.9639999999999</v>
      </c>
      <c r="DX62" s="30"/>
      <c r="DY62" s="29">
        <v>112.279</v>
      </c>
      <c r="DZ62" s="30">
        <v>23.521999999999998</v>
      </c>
      <c r="EA62" s="30">
        <v>70.825999999999993</v>
      </c>
      <c r="EB62" s="30">
        <v>27.111000000000001</v>
      </c>
      <c r="EC62" s="30">
        <v>125.764</v>
      </c>
      <c r="ED62" s="30">
        <v>9.4740000000000002</v>
      </c>
      <c r="EE62" s="30">
        <v>8.0969999999999995</v>
      </c>
      <c r="EF62" s="59">
        <v>2.7000000000271029E-2</v>
      </c>
      <c r="EG62" s="30">
        <v>1409.2049999999999</v>
      </c>
      <c r="EH62" s="72">
        <v>1786.3050000000001</v>
      </c>
      <c r="EI62" s="55"/>
      <c r="EJ62" s="44">
        <f t="shared" si="102"/>
        <v>6.285544741799412E-2</v>
      </c>
      <c r="EK62" s="6">
        <f t="shared" si="103"/>
        <v>1.3167964037496396E-2</v>
      </c>
      <c r="EL62" s="6">
        <f t="shared" si="104"/>
        <v>3.9649443963936722E-2</v>
      </c>
      <c r="EM62" s="6">
        <f t="shared" si="105"/>
        <v>1.5177139402285723E-2</v>
      </c>
      <c r="EN62" s="6">
        <f t="shared" si="106"/>
        <v>7.0404550174802169E-2</v>
      </c>
      <c r="EO62" s="6">
        <f t="shared" si="107"/>
        <v>5.3036855408230953E-3</v>
      </c>
      <c r="EP62" s="6">
        <f t="shared" si="108"/>
        <v>4.5328205429643869E-3</v>
      </c>
      <c r="EQ62" s="6">
        <f t="shared" si="109"/>
        <v>1.5114999958165615E-5</v>
      </c>
      <c r="ER62" s="6">
        <f t="shared" si="110"/>
        <v>0.78889383391973933</v>
      </c>
      <c r="ES62" s="71">
        <f t="shared" si="111"/>
        <v>1</v>
      </c>
      <c r="ET62" s="55"/>
      <c r="EU62" s="32">
        <v>18.675000000000001</v>
      </c>
      <c r="EV62" s="33">
        <v>2.8919999999999995</v>
      </c>
      <c r="EW62" s="67">
        <f t="shared" si="112"/>
        <v>21.567</v>
      </c>
      <c r="EY62" s="32">
        <f t="shared" si="113"/>
        <v>3.36</v>
      </c>
      <c r="EZ62" s="33">
        <f t="shared" si="114"/>
        <v>4.9740000000000002</v>
      </c>
      <c r="FA62" s="67">
        <f t="shared" si="115"/>
        <v>8.3339999999999996</v>
      </c>
      <c r="FC62" s="29">
        <v>1481.2819999999999</v>
      </c>
      <c r="FD62" s="30">
        <v>411.69000000000011</v>
      </c>
      <c r="FE62" s="31">
        <f t="shared" si="116"/>
        <v>1892.972</v>
      </c>
      <c r="FG62" s="44">
        <f t="shared" si="62"/>
        <v>0.78251659295541609</v>
      </c>
      <c r="FH62" s="6">
        <f t="shared" si="63"/>
        <v>0.21748340704458391</v>
      </c>
      <c r="FI62" s="38">
        <f t="shared" si="117"/>
        <v>1</v>
      </c>
      <c r="FJ62" s="55"/>
      <c r="FK62" s="61">
        <f t="shared" si="118"/>
        <v>236.61149999999998</v>
      </c>
      <c r="FL62" s="30">
        <v>218.97499999999999</v>
      </c>
      <c r="FM62" s="31">
        <v>254.24799999999999</v>
      </c>
      <c r="FO62" s="61">
        <f t="shared" si="119"/>
        <v>1791.15</v>
      </c>
      <c r="FP62" s="30">
        <v>1689.328</v>
      </c>
      <c r="FQ62" s="31">
        <v>1892.972</v>
      </c>
      <c r="FS62" s="61">
        <f t="shared" si="120"/>
        <v>185.99099999999999</v>
      </c>
      <c r="FT62" s="30">
        <v>170</v>
      </c>
      <c r="FU62" s="31">
        <v>201.982</v>
      </c>
      <c r="FW62" s="61">
        <f t="shared" si="121"/>
        <v>1977.1410000000001</v>
      </c>
      <c r="FX62" s="55">
        <f t="shared" si="122"/>
        <v>1859.328</v>
      </c>
      <c r="FY62" s="69">
        <f t="shared" si="123"/>
        <v>2094.9540000000002</v>
      </c>
      <c r="GA62" s="61">
        <f t="shared" si="124"/>
        <v>1871.356</v>
      </c>
      <c r="GB62" s="30">
        <v>1699.73</v>
      </c>
      <c r="GC62" s="31">
        <v>2042.982</v>
      </c>
      <c r="GD62" s="30"/>
      <c r="GE62" s="61">
        <f t="shared" si="125"/>
        <v>2179.7690000000002</v>
      </c>
      <c r="GF62" s="30">
        <v>1984.1759999999999</v>
      </c>
      <c r="GG62" s="31">
        <v>2375.3620000000001</v>
      </c>
      <c r="GH62" s="30"/>
      <c r="GI62" s="73">
        <f>DW62/C62</f>
        <v>0.46012523564829272</v>
      </c>
      <c r="GJ62" s="63"/>
    </row>
    <row r="63" spans="1:192" x14ac:dyDescent="0.2">
      <c r="A63" s="1"/>
      <c r="B63" s="74" t="s">
        <v>221</v>
      </c>
      <c r="C63" s="29">
        <v>1876.335</v>
      </c>
      <c r="D63" s="30">
        <v>1774.5345</v>
      </c>
      <c r="E63" s="30">
        <v>1486.098</v>
      </c>
      <c r="F63" s="30">
        <v>688.21400000000006</v>
      </c>
      <c r="G63" s="30">
        <v>1399.683</v>
      </c>
      <c r="H63" s="30">
        <f t="shared" si="64"/>
        <v>2564.549</v>
      </c>
      <c r="I63" s="31">
        <f t="shared" si="65"/>
        <v>2174.3119999999999</v>
      </c>
      <c r="J63" s="30"/>
      <c r="K63" s="32">
        <v>14.347</v>
      </c>
      <c r="L63" s="33">
        <v>4.6100000000000003</v>
      </c>
      <c r="M63" s="33">
        <v>0.11799999999999999</v>
      </c>
      <c r="N63" s="34">
        <f t="shared" si="66"/>
        <v>19.074999999999999</v>
      </c>
      <c r="O63" s="33">
        <v>13.614999999999998</v>
      </c>
      <c r="P63" s="34">
        <f t="shared" si="67"/>
        <v>5.4600000000000009</v>
      </c>
      <c r="Q63" s="33">
        <v>1.115</v>
      </c>
      <c r="R63" s="34">
        <f t="shared" si="68"/>
        <v>4.3450000000000006</v>
      </c>
      <c r="S63" s="33">
        <v>2.996</v>
      </c>
      <c r="T63" s="33">
        <v>0.44100000000000006</v>
      </c>
      <c r="U63" s="33">
        <v>0</v>
      </c>
      <c r="V63" s="34">
        <f t="shared" si="69"/>
        <v>7.7820000000000009</v>
      </c>
      <c r="W63" s="33">
        <v>1.1499999999999999</v>
      </c>
      <c r="X63" s="35">
        <f t="shared" si="70"/>
        <v>6.6320000000000014</v>
      </c>
      <c r="Y63" s="33"/>
      <c r="Z63" s="36">
        <f t="shared" si="71"/>
        <v>1.6169874409316921E-2</v>
      </c>
      <c r="AA63" s="37">
        <f t="shared" si="72"/>
        <v>5.1957287953545003E-3</v>
      </c>
      <c r="AB63" s="6">
        <f t="shared" si="73"/>
        <v>0.60478855721393032</v>
      </c>
      <c r="AC63" s="6">
        <f t="shared" si="74"/>
        <v>0.61687281953694895</v>
      </c>
      <c r="AD63" s="6">
        <f t="shared" si="75"/>
        <v>0.71376146788990824</v>
      </c>
      <c r="AE63" s="37">
        <f t="shared" si="76"/>
        <v>1.5344869316431997E-2</v>
      </c>
      <c r="AF63" s="37">
        <f t="shared" si="77"/>
        <v>7.4746363060284281E-3</v>
      </c>
      <c r="AG63" s="37">
        <f>X63/DU63*2</f>
        <v>1.5707971937869193E-2</v>
      </c>
      <c r="AH63" s="37">
        <f>(P63+S63+T63)/DU63*2</f>
        <v>2.1072651738724701E-2</v>
      </c>
      <c r="AI63" s="37">
        <f>R63/DU63*2</f>
        <v>1.0291184871839814E-2</v>
      </c>
      <c r="AJ63" s="38">
        <f>X63/FK63*2</f>
        <v>5.9385948220861649E-2</v>
      </c>
      <c r="AK63" s="33"/>
      <c r="AL63" s="44">
        <f t="shared" si="78"/>
        <v>7.8465921708247052E-2</v>
      </c>
      <c r="AM63" s="6">
        <f t="shared" si="79"/>
        <v>5.6017220227161553E-2</v>
      </c>
      <c r="AN63" s="38">
        <f t="shared" si="80"/>
        <v>0.13606391319804612</v>
      </c>
      <c r="AO63" s="33"/>
      <c r="AP63" s="44">
        <f t="shared" si="81"/>
        <v>0.94185107577023863</v>
      </c>
      <c r="AQ63" s="6">
        <f t="shared" si="82"/>
        <v>0.85594539788460222</v>
      </c>
      <c r="AR63" s="6">
        <f t="shared" si="83"/>
        <v>-1.7177636189699596E-2</v>
      </c>
      <c r="AS63" s="6">
        <f t="shared" si="84"/>
        <v>0.14272291461812522</v>
      </c>
      <c r="AT63" s="65">
        <v>1.54</v>
      </c>
      <c r="AU63" s="66">
        <v>1.34</v>
      </c>
      <c r="AV63" s="33"/>
      <c r="AW63" s="44">
        <f>FM63/C63</f>
        <v>0.12361758427999264</v>
      </c>
      <c r="AX63" s="6">
        <v>9.9900000000000003E-2</v>
      </c>
      <c r="AY63" s="6">
        <f t="shared" si="85"/>
        <v>0.21160000000000001</v>
      </c>
      <c r="AZ63" s="6">
        <f t="shared" si="86"/>
        <v>0.21160000000000001</v>
      </c>
      <c r="BA63" s="38">
        <f t="shared" si="87"/>
        <v>0.21160000000000001</v>
      </c>
      <c r="BB63" s="6"/>
      <c r="BC63" s="44">
        <v>0.19039999999999999</v>
      </c>
      <c r="BD63" s="6">
        <v>0.1948</v>
      </c>
      <c r="BE63" s="38">
        <v>0.20030000000000001</v>
      </c>
      <c r="BF63" s="6"/>
      <c r="BG63" s="44"/>
      <c r="BH63" s="38"/>
      <c r="BI63" s="6"/>
      <c r="BJ63" s="44"/>
      <c r="BK63" s="38"/>
      <c r="BL63" s="6"/>
      <c r="BM63" s="44"/>
      <c r="BN63" s="38"/>
      <c r="BO63" s="6"/>
      <c r="BP63" s="44"/>
      <c r="BQ63" s="38"/>
      <c r="BR63" s="33"/>
      <c r="BS63" s="36">
        <f>Q63/FO63*2</f>
        <v>1.5572234217575535E-3</v>
      </c>
      <c r="BT63" s="6">
        <f t="shared" si="88"/>
        <v>0.12532314263234795</v>
      </c>
      <c r="BU63" s="37">
        <f>EW63/E63</f>
        <v>1.7532491127772193E-2</v>
      </c>
      <c r="BV63" s="6">
        <f t="shared" si="89"/>
        <v>0.10797941117962999</v>
      </c>
      <c r="BW63" s="6">
        <f t="shared" si="90"/>
        <v>0.89079656927066719</v>
      </c>
      <c r="BX63" s="38">
        <f t="shared" si="91"/>
        <v>0.92536167762492239</v>
      </c>
      <c r="BY63" s="33"/>
      <c r="BZ63" s="32">
        <v>3.32</v>
      </c>
      <c r="CA63" s="67">
        <v>84.12</v>
      </c>
      <c r="CB63" s="34">
        <f t="shared" si="92"/>
        <v>87.44</v>
      </c>
      <c r="CC63" s="30">
        <v>1486.098</v>
      </c>
      <c r="CD63" s="33">
        <v>7.11</v>
      </c>
      <c r="CE63" s="33">
        <v>2.238</v>
      </c>
      <c r="CF63" s="34">
        <f t="shared" si="93"/>
        <v>1476.75</v>
      </c>
      <c r="CG63" s="33">
        <v>185.14599999999999</v>
      </c>
      <c r="CH63" s="33">
        <v>107.33499999999999</v>
      </c>
      <c r="CI63" s="34">
        <f t="shared" si="94"/>
        <v>292.48099999999999</v>
      </c>
      <c r="CJ63" s="33">
        <v>0</v>
      </c>
      <c r="CK63" s="33">
        <v>0</v>
      </c>
      <c r="CL63" s="33">
        <v>13.61</v>
      </c>
      <c r="CM63" s="33">
        <v>6.0539999999999878</v>
      </c>
      <c r="CN63" s="34">
        <f t="shared" si="95"/>
        <v>1876.335</v>
      </c>
      <c r="CO63" s="33">
        <v>135.53100000000001</v>
      </c>
      <c r="CP63" s="30">
        <v>1399.683</v>
      </c>
      <c r="CQ63" s="34">
        <f t="shared" si="96"/>
        <v>1535.2139999999999</v>
      </c>
      <c r="CR63" s="33">
        <v>100.03400000000001</v>
      </c>
      <c r="CS63" s="33">
        <v>9.1390000000000953</v>
      </c>
      <c r="CT63" s="34">
        <f t="shared" si="97"/>
        <v>109.1730000000001</v>
      </c>
      <c r="CU63" s="33">
        <v>0</v>
      </c>
      <c r="CV63" s="33">
        <v>231.94800000000001</v>
      </c>
      <c r="CW63" s="67">
        <f t="shared" si="98"/>
        <v>1876.335</v>
      </c>
      <c r="CX63" s="33"/>
      <c r="CY63" s="68">
        <v>267.79599999999999</v>
      </c>
      <c r="CZ63" s="33"/>
      <c r="DA63" s="29">
        <v>50</v>
      </c>
      <c r="DB63" s="30">
        <v>50</v>
      </c>
      <c r="DC63" s="30">
        <v>35</v>
      </c>
      <c r="DD63" s="30">
        <v>50</v>
      </c>
      <c r="DE63" s="30">
        <v>0</v>
      </c>
      <c r="DF63" s="31">
        <v>0</v>
      </c>
      <c r="DG63" s="31">
        <f t="shared" si="99"/>
        <v>185</v>
      </c>
      <c r="DH63" s="38">
        <f t="shared" si="100"/>
        <v>9.8596465982886849E-2</v>
      </c>
      <c r="DI63" s="33"/>
      <c r="DJ63" s="61" t="str">
        <f>VLOOKUP($B63,'[1]Tlf + Fylke'!$A$3:$O$97,11,FALSE)</f>
        <v>RSM Norge AS</v>
      </c>
      <c r="DK63" s="55">
        <v>14</v>
      </c>
      <c r="DL63" s="69">
        <v>3</v>
      </c>
      <c r="DM63" s="70" t="s">
        <v>160</v>
      </c>
      <c r="DN63" s="55"/>
      <c r="DO63" s="71" t="s">
        <v>232</v>
      </c>
      <c r="DP63" s="55"/>
      <c r="DQ63" s="29">
        <v>183.9383784</v>
      </c>
      <c r="DR63" s="30">
        <v>183.9383784</v>
      </c>
      <c r="DS63" s="31">
        <v>183.9383784</v>
      </c>
      <c r="DT63" s="30"/>
      <c r="DU63" s="61">
        <f t="shared" si="101"/>
        <v>844.41200000000003</v>
      </c>
      <c r="DV63" s="30">
        <v>819.55</v>
      </c>
      <c r="DW63" s="31">
        <v>869.274</v>
      </c>
      <c r="DX63" s="30"/>
      <c r="DY63" s="29">
        <v>9.2970000000000006</v>
      </c>
      <c r="DZ63" s="30">
        <v>11.292</v>
      </c>
      <c r="EA63" s="30">
        <v>35.268000000000001</v>
      </c>
      <c r="EB63" s="30">
        <v>27.634</v>
      </c>
      <c r="EC63" s="30">
        <v>40.393000000000001</v>
      </c>
      <c r="ED63" s="30">
        <v>10.707000000000001</v>
      </c>
      <c r="EE63" s="30">
        <v>2.5209999999999999</v>
      </c>
      <c r="EF63" s="59">
        <v>0</v>
      </c>
      <c r="EG63" s="30">
        <v>1283.492</v>
      </c>
      <c r="EH63" s="72">
        <v>1420.604</v>
      </c>
      <c r="EI63" s="55"/>
      <c r="EJ63" s="44">
        <f t="shared" si="102"/>
        <v>6.5443994244701554E-3</v>
      </c>
      <c r="EK63" s="6">
        <f t="shared" si="103"/>
        <v>7.9487316662490044E-3</v>
      </c>
      <c r="EL63" s="6">
        <f t="shared" si="104"/>
        <v>2.4826059901281426E-2</v>
      </c>
      <c r="EM63" s="6">
        <f t="shared" si="105"/>
        <v>1.9452289307928177E-2</v>
      </c>
      <c r="EN63" s="6">
        <f t="shared" si="106"/>
        <v>2.8433680321891253E-2</v>
      </c>
      <c r="EO63" s="6">
        <f t="shared" si="107"/>
        <v>7.5369349938476876E-3</v>
      </c>
      <c r="EP63" s="6">
        <f t="shared" si="108"/>
        <v>1.7745972839721695E-3</v>
      </c>
      <c r="EQ63" s="6">
        <f t="shared" si="109"/>
        <v>0</v>
      </c>
      <c r="ER63" s="6">
        <f t="shared" si="110"/>
        <v>0.90348330710036007</v>
      </c>
      <c r="ES63" s="71">
        <f t="shared" si="111"/>
        <v>1</v>
      </c>
      <c r="ET63" s="55"/>
      <c r="EU63" s="32">
        <v>17.879000000000001</v>
      </c>
      <c r="EV63" s="33">
        <v>8.1759999999999984</v>
      </c>
      <c r="EW63" s="67">
        <f t="shared" si="112"/>
        <v>26.055</v>
      </c>
      <c r="EY63" s="32">
        <f t="shared" si="113"/>
        <v>7.11</v>
      </c>
      <c r="EZ63" s="33">
        <f t="shared" si="114"/>
        <v>2.238</v>
      </c>
      <c r="FA63" s="67">
        <f t="shared" si="115"/>
        <v>9.3480000000000008</v>
      </c>
      <c r="FC63" s="29">
        <v>1323.8109999999999</v>
      </c>
      <c r="FD63" s="30">
        <v>162.28700000000003</v>
      </c>
      <c r="FE63" s="31">
        <f t="shared" si="116"/>
        <v>1486.098</v>
      </c>
      <c r="FG63" s="44">
        <f t="shared" si="62"/>
        <v>0.89079656927066719</v>
      </c>
      <c r="FH63" s="6">
        <f t="shared" si="63"/>
        <v>0.10920343072933282</v>
      </c>
      <c r="FI63" s="38">
        <f t="shared" si="117"/>
        <v>1</v>
      </c>
      <c r="FJ63" s="55"/>
      <c r="FK63" s="61">
        <f t="shared" si="118"/>
        <v>223.35250000000002</v>
      </c>
      <c r="FL63" s="30">
        <v>214.75700000000001</v>
      </c>
      <c r="FM63" s="31">
        <v>231.94800000000001</v>
      </c>
      <c r="FO63" s="61">
        <f t="shared" si="119"/>
        <v>1432.0360000000001</v>
      </c>
      <c r="FP63" s="30">
        <v>1377.9739999999999</v>
      </c>
      <c r="FQ63" s="31">
        <v>1486.098</v>
      </c>
      <c r="FS63" s="61">
        <f t="shared" si="120"/>
        <v>684.60699999999997</v>
      </c>
      <c r="FT63" s="30">
        <v>681</v>
      </c>
      <c r="FU63" s="31">
        <v>688.21400000000006</v>
      </c>
      <c r="FW63" s="61">
        <f t="shared" si="121"/>
        <v>2116.643</v>
      </c>
      <c r="FX63" s="55">
        <f t="shared" si="122"/>
        <v>2058.9740000000002</v>
      </c>
      <c r="FY63" s="69">
        <f t="shared" si="123"/>
        <v>2174.3119999999999</v>
      </c>
      <c r="GA63" s="61">
        <f t="shared" si="124"/>
        <v>1315.8645000000001</v>
      </c>
      <c r="GB63" s="30">
        <v>1232.046</v>
      </c>
      <c r="GC63" s="31">
        <v>1399.683</v>
      </c>
      <c r="GD63" s="30"/>
      <c r="GE63" s="61">
        <f t="shared" si="125"/>
        <v>1774.5345</v>
      </c>
      <c r="GF63" s="30">
        <v>1672.7339999999999</v>
      </c>
      <c r="GG63" s="31">
        <v>1876.335</v>
      </c>
      <c r="GH63" s="30"/>
      <c r="GI63" s="73">
        <f>DW63/C63</f>
        <v>0.46328294254490804</v>
      </c>
      <c r="GJ63" s="63"/>
    </row>
    <row r="64" spans="1:192" ht="13.5" customHeight="1" x14ac:dyDescent="0.2">
      <c r="A64" s="1"/>
      <c r="B64" s="74" t="s">
        <v>222</v>
      </c>
      <c r="C64" s="29">
        <v>5683.777</v>
      </c>
      <c r="D64" s="30">
        <v>5500.4665000000005</v>
      </c>
      <c r="E64" s="30">
        <v>4912.6750000000002</v>
      </c>
      <c r="F64" s="30">
        <v>364.601</v>
      </c>
      <c r="G64" s="30">
        <v>3726.01</v>
      </c>
      <c r="H64" s="30">
        <f t="shared" si="64"/>
        <v>6048.3779999999997</v>
      </c>
      <c r="I64" s="31">
        <f t="shared" si="65"/>
        <v>5277.2759999999998</v>
      </c>
      <c r="J64" s="30"/>
      <c r="K64" s="32">
        <v>44.972999999999999</v>
      </c>
      <c r="L64" s="33">
        <v>5.58</v>
      </c>
      <c r="M64" s="33">
        <v>6.9999999999999993E-3</v>
      </c>
      <c r="N64" s="34">
        <f t="shared" si="66"/>
        <v>50.559999999999995</v>
      </c>
      <c r="O64" s="33">
        <v>24.164999999999999</v>
      </c>
      <c r="P64" s="34">
        <f t="shared" si="67"/>
        <v>26.394999999999996</v>
      </c>
      <c r="Q64" s="33">
        <v>5.6289999999999996</v>
      </c>
      <c r="R64" s="34">
        <f t="shared" si="68"/>
        <v>20.765999999999998</v>
      </c>
      <c r="S64" s="33">
        <v>1.833</v>
      </c>
      <c r="T64" s="33">
        <v>-1.341</v>
      </c>
      <c r="U64" s="33">
        <v>0</v>
      </c>
      <c r="V64" s="34">
        <f t="shared" si="69"/>
        <v>21.257999999999996</v>
      </c>
      <c r="W64" s="33">
        <v>5.1849999999999996</v>
      </c>
      <c r="X64" s="35">
        <f t="shared" si="70"/>
        <v>16.072999999999997</v>
      </c>
      <c r="Y64" s="33"/>
      <c r="Z64" s="36">
        <f t="shared" si="71"/>
        <v>1.635243119833563E-2</v>
      </c>
      <c r="AA64" s="37">
        <f t="shared" si="72"/>
        <v>2.0289188198855494E-3</v>
      </c>
      <c r="AB64" s="6">
        <f t="shared" si="73"/>
        <v>0.47334090731019357</v>
      </c>
      <c r="AC64" s="6">
        <f t="shared" si="74"/>
        <v>0.46122573626247787</v>
      </c>
      <c r="AD64" s="6">
        <f t="shared" si="75"/>
        <v>0.47794699367088611</v>
      </c>
      <c r="AE64" s="37">
        <f t="shared" si="76"/>
        <v>8.786527469988226E-3</v>
      </c>
      <c r="AF64" s="37">
        <f t="shared" si="77"/>
        <v>5.8442315756309015E-3</v>
      </c>
      <c r="AG64" s="37">
        <f>X64/DU64*2</f>
        <v>1.1122452157124615E-2</v>
      </c>
      <c r="AH64" s="37">
        <f>(P64+S64+T64)/DU64*2</f>
        <v>1.8605697203298049E-2</v>
      </c>
      <c r="AI64" s="37">
        <f>R64/DU64*2</f>
        <v>1.4369989516260175E-2</v>
      </c>
      <c r="AJ64" s="38">
        <f>X64/FK64*2</f>
        <v>6.4684830978532629E-2</v>
      </c>
      <c r="AK64" s="33"/>
      <c r="AL64" s="44">
        <f t="shared" si="78"/>
        <v>2.3159549929969589E-2</v>
      </c>
      <c r="AM64" s="6">
        <f t="shared" si="79"/>
        <v>1.6919052505311307E-2</v>
      </c>
      <c r="AN64" s="38">
        <f t="shared" si="80"/>
        <v>9.5253590502654334E-2</v>
      </c>
      <c r="AO64" s="33"/>
      <c r="AP64" s="44">
        <f t="shared" si="81"/>
        <v>0.75844829955166992</v>
      </c>
      <c r="AQ64" s="6">
        <f t="shared" si="82"/>
        <v>0.72783100301718939</v>
      </c>
      <c r="AR64" s="6">
        <f t="shared" si="83"/>
        <v>0.12010481762391452</v>
      </c>
      <c r="AS64" s="6">
        <f t="shared" si="84"/>
        <v>0.12503569369452744</v>
      </c>
      <c r="AT64" s="65">
        <v>5.42</v>
      </c>
      <c r="AU64" s="66">
        <v>1.24</v>
      </c>
      <c r="AV64" s="33"/>
      <c r="AW64" s="44">
        <f>FM64/C64</f>
        <v>9.5295786586982567E-2</v>
      </c>
      <c r="AX64" s="6">
        <v>9.3399999999999997E-2</v>
      </c>
      <c r="AY64" s="6">
        <f t="shared" si="85"/>
        <v>0.17113783194372006</v>
      </c>
      <c r="AZ64" s="6">
        <f t="shared" si="86"/>
        <v>0.18479999999999999</v>
      </c>
      <c r="BA64" s="38">
        <f t="shared" si="87"/>
        <v>0.20530000000000001</v>
      </c>
      <c r="BB64" s="6"/>
      <c r="BC64" s="44">
        <v>0.1641</v>
      </c>
      <c r="BD64" s="6">
        <v>0.17480000000000001</v>
      </c>
      <c r="BE64" s="38">
        <v>0.1986</v>
      </c>
      <c r="BF64" s="6"/>
      <c r="BG64" s="44"/>
      <c r="BH64" s="38"/>
      <c r="BI64" s="6"/>
      <c r="BJ64" s="44"/>
      <c r="BK64" s="38"/>
      <c r="BL64" s="6"/>
      <c r="BM64" s="44"/>
      <c r="BN64" s="38"/>
      <c r="BO64" s="6"/>
      <c r="BP64" s="44"/>
      <c r="BQ64" s="38"/>
      <c r="BR64" s="33"/>
      <c r="BS64" s="36">
        <f>Q64/FO64*2</f>
        <v>2.3178559112222892E-3</v>
      </c>
      <c r="BT64" s="6">
        <f t="shared" si="88"/>
        <v>0.20935768215122552</v>
      </c>
      <c r="BU64" s="37">
        <f>EW64/E64</f>
        <v>1.1646608008875002E-2</v>
      </c>
      <c r="BV64" s="6">
        <f t="shared" si="89"/>
        <v>0.10028130504508768</v>
      </c>
      <c r="BW64" s="6">
        <f t="shared" si="90"/>
        <v>0.78824449001816732</v>
      </c>
      <c r="BX64" s="38">
        <f t="shared" si="91"/>
        <v>0.80287443749388887</v>
      </c>
      <c r="BY64" s="33"/>
      <c r="BZ64" s="32">
        <v>13.957000000000001</v>
      </c>
      <c r="CA64" s="67">
        <v>244.59200000000001</v>
      </c>
      <c r="CB64" s="34">
        <f t="shared" si="92"/>
        <v>258.54900000000004</v>
      </c>
      <c r="CC64" s="30">
        <v>4912.6750000000002</v>
      </c>
      <c r="CD64" s="33">
        <v>19.699000000000002</v>
      </c>
      <c r="CE64" s="33">
        <v>9.2159999999999993</v>
      </c>
      <c r="CF64" s="34">
        <f t="shared" si="93"/>
        <v>4883.76</v>
      </c>
      <c r="CG64" s="33">
        <v>386.11700000000002</v>
      </c>
      <c r="CH64" s="33">
        <v>131.18700000000001</v>
      </c>
      <c r="CI64" s="34">
        <f t="shared" si="94"/>
        <v>517.30400000000009</v>
      </c>
      <c r="CJ64" s="33">
        <v>0</v>
      </c>
      <c r="CK64" s="33">
        <v>0</v>
      </c>
      <c r="CL64" s="33">
        <v>20.440000000000001</v>
      </c>
      <c r="CM64" s="33">
        <v>3.7239999999997586</v>
      </c>
      <c r="CN64" s="34">
        <f t="shared" si="95"/>
        <v>5683.777</v>
      </c>
      <c r="CO64" s="33">
        <v>50.076000000000001</v>
      </c>
      <c r="CP64" s="30">
        <v>3726.01</v>
      </c>
      <c r="CQ64" s="34">
        <f t="shared" si="96"/>
        <v>3776.0860000000002</v>
      </c>
      <c r="CR64" s="33">
        <v>1243.201</v>
      </c>
      <c r="CS64" s="33">
        <v>22.80299999999977</v>
      </c>
      <c r="CT64" s="34">
        <f t="shared" si="97"/>
        <v>1266.0039999999999</v>
      </c>
      <c r="CU64" s="33">
        <v>100.047</v>
      </c>
      <c r="CV64" s="33">
        <v>541.64</v>
      </c>
      <c r="CW64" s="67">
        <f t="shared" si="98"/>
        <v>5683.777</v>
      </c>
      <c r="CX64" s="33"/>
      <c r="CY64" s="68">
        <v>710.67500000000007</v>
      </c>
      <c r="CZ64" s="33"/>
      <c r="DA64" s="29">
        <v>235</v>
      </c>
      <c r="DB64" s="30">
        <v>300</v>
      </c>
      <c r="DC64" s="30">
        <v>300</v>
      </c>
      <c r="DD64" s="30">
        <v>365</v>
      </c>
      <c r="DE64" s="30">
        <v>210</v>
      </c>
      <c r="DF64" s="31">
        <v>0</v>
      </c>
      <c r="DG64" s="31">
        <f t="shared" si="99"/>
        <v>1410</v>
      </c>
      <c r="DH64" s="38">
        <f t="shared" si="100"/>
        <v>0.24807447582830924</v>
      </c>
      <c r="DI64" s="33"/>
      <c r="DJ64" s="61" t="s">
        <v>223</v>
      </c>
      <c r="DK64" s="55">
        <v>22.2</v>
      </c>
      <c r="DL64" s="69">
        <v>1</v>
      </c>
      <c r="DM64" s="70" t="s">
        <v>160</v>
      </c>
      <c r="DN64" s="58" t="s">
        <v>224</v>
      </c>
      <c r="DO64" s="71" t="s">
        <v>232</v>
      </c>
      <c r="DP64" s="55"/>
      <c r="DQ64" s="29">
        <v>501.05614639999999</v>
      </c>
      <c r="DR64" s="30">
        <v>541.05614639999999</v>
      </c>
      <c r="DS64" s="31">
        <v>601.07590290000007</v>
      </c>
      <c r="DT64" s="30"/>
      <c r="DU64" s="61">
        <f t="shared" si="101"/>
        <v>2890.19</v>
      </c>
      <c r="DV64" s="30">
        <v>2852.587</v>
      </c>
      <c r="DW64" s="31">
        <v>2927.7930000000001</v>
      </c>
      <c r="DX64" s="30"/>
      <c r="DY64" s="29">
        <v>36.229999999999997</v>
      </c>
      <c r="DZ64" s="30">
        <v>24.17</v>
      </c>
      <c r="EA64" s="30">
        <v>118.16200000000001</v>
      </c>
      <c r="EB64" s="30">
        <v>106.11099999999999</v>
      </c>
      <c r="EC64" s="30">
        <v>489.71300000000002</v>
      </c>
      <c r="ED64" s="30">
        <v>181.52100000000002</v>
      </c>
      <c r="EE64" s="30">
        <v>6.3229999999999995</v>
      </c>
      <c r="EF64" s="59">
        <v>21.021000000000093</v>
      </c>
      <c r="EG64" s="30">
        <v>3873.9360000000001</v>
      </c>
      <c r="EH64" s="72">
        <v>4857.1869999999999</v>
      </c>
      <c r="EI64" s="55"/>
      <c r="EJ64" s="44">
        <f t="shared" si="102"/>
        <v>7.4590498574586481E-3</v>
      </c>
      <c r="EK64" s="6">
        <f t="shared" si="103"/>
        <v>4.9761312463366143E-3</v>
      </c>
      <c r="EL64" s="6">
        <f t="shared" si="104"/>
        <v>2.4327249496467813E-2</v>
      </c>
      <c r="EM64" s="6">
        <f t="shared" si="105"/>
        <v>2.1846183809682434E-2</v>
      </c>
      <c r="EN64" s="6">
        <f t="shared" si="106"/>
        <v>0.10082234840865711</v>
      </c>
      <c r="EO64" s="6">
        <f t="shared" si="107"/>
        <v>3.7371630946059935E-2</v>
      </c>
      <c r="EP64" s="6">
        <f t="shared" si="108"/>
        <v>1.301782286743335E-3</v>
      </c>
      <c r="EQ64" s="6">
        <f t="shared" si="109"/>
        <v>4.3278136089881019E-3</v>
      </c>
      <c r="ER64" s="6">
        <f t="shared" si="110"/>
        <v>0.79756781033960611</v>
      </c>
      <c r="ES64" s="71">
        <f t="shared" si="111"/>
        <v>1</v>
      </c>
      <c r="ET64" s="55"/>
      <c r="EU64" s="32">
        <v>25.417999999999999</v>
      </c>
      <c r="EV64" s="33">
        <v>31.798000000000002</v>
      </c>
      <c r="EW64" s="67">
        <f t="shared" si="112"/>
        <v>57.216000000000001</v>
      </c>
      <c r="EY64" s="32">
        <f t="shared" si="113"/>
        <v>19.699000000000002</v>
      </c>
      <c r="EZ64" s="33">
        <f t="shared" si="114"/>
        <v>9.2159999999999993</v>
      </c>
      <c r="FA64" s="67">
        <f t="shared" si="115"/>
        <v>28.914999999999999</v>
      </c>
      <c r="FC64" s="29">
        <v>3872.3890000000001</v>
      </c>
      <c r="FD64" s="30">
        <v>1040.2859999999998</v>
      </c>
      <c r="FE64" s="31">
        <f t="shared" si="116"/>
        <v>4912.6750000000002</v>
      </c>
      <c r="FG64" s="44">
        <f t="shared" si="62"/>
        <v>0.78824449001816732</v>
      </c>
      <c r="FH64" s="6">
        <f t="shared" si="63"/>
        <v>0.21175550998183268</v>
      </c>
      <c r="FI64" s="38">
        <f t="shared" si="117"/>
        <v>1</v>
      </c>
      <c r="FJ64" s="55"/>
      <c r="FK64" s="61">
        <f t="shared" si="118"/>
        <v>496.96349999999995</v>
      </c>
      <c r="FL64" s="30">
        <v>452.28699999999998</v>
      </c>
      <c r="FM64" s="31">
        <v>541.64</v>
      </c>
      <c r="FO64" s="61">
        <f t="shared" si="119"/>
        <v>4857.0749999999998</v>
      </c>
      <c r="FP64" s="30">
        <v>4801.4749999999995</v>
      </c>
      <c r="FQ64" s="31">
        <v>4912.6750000000002</v>
      </c>
      <c r="FS64" s="61">
        <f t="shared" si="120"/>
        <v>376.3005</v>
      </c>
      <c r="FT64" s="30">
        <v>388</v>
      </c>
      <c r="FU64" s="31">
        <v>364.601</v>
      </c>
      <c r="FW64" s="61">
        <f t="shared" si="121"/>
        <v>5233.3755000000001</v>
      </c>
      <c r="FX64" s="55">
        <f t="shared" si="122"/>
        <v>5189.4749999999995</v>
      </c>
      <c r="FY64" s="69">
        <f t="shared" si="123"/>
        <v>5277.2759999999998</v>
      </c>
      <c r="GA64" s="61">
        <f t="shared" si="124"/>
        <v>3563.9854999999998</v>
      </c>
      <c r="GB64" s="30">
        <v>3401.9609999999998</v>
      </c>
      <c r="GC64" s="31">
        <v>3726.01</v>
      </c>
      <c r="GD64" s="30"/>
      <c r="GE64" s="61">
        <f t="shared" si="125"/>
        <v>5500.4665000000005</v>
      </c>
      <c r="GF64" s="30">
        <v>5317.1559999999999</v>
      </c>
      <c r="GG64" s="31">
        <v>5683.777</v>
      </c>
      <c r="GH64" s="30"/>
      <c r="GI64" s="73">
        <f>DW64/C64</f>
        <v>0.5151139814246759</v>
      </c>
      <c r="GJ64" s="63"/>
    </row>
    <row r="65" spans="1:192" ht="13.5" customHeight="1" x14ac:dyDescent="0.2">
      <c r="A65" s="1"/>
      <c r="B65" s="74" t="s">
        <v>225</v>
      </c>
      <c r="C65" s="29">
        <v>3492.605</v>
      </c>
      <c r="D65" s="30">
        <v>3446.6769999999997</v>
      </c>
      <c r="E65" s="30">
        <v>2818.3870000000002</v>
      </c>
      <c r="F65" s="30">
        <v>637.73699999999997</v>
      </c>
      <c r="G65" s="30">
        <v>2084.1660000000002</v>
      </c>
      <c r="H65" s="30">
        <f t="shared" si="64"/>
        <v>4130.3419999999996</v>
      </c>
      <c r="I65" s="31">
        <f t="shared" si="65"/>
        <v>3456.1240000000003</v>
      </c>
      <c r="J65" s="30"/>
      <c r="K65" s="32">
        <v>36.265999999999998</v>
      </c>
      <c r="L65" s="33">
        <v>8.5299999999999994</v>
      </c>
      <c r="M65" s="33">
        <v>0</v>
      </c>
      <c r="N65" s="34">
        <f t="shared" si="66"/>
        <v>44.795999999999999</v>
      </c>
      <c r="O65" s="33">
        <v>25.216000000000001</v>
      </c>
      <c r="P65" s="34">
        <f t="shared" si="67"/>
        <v>19.579999999999998</v>
      </c>
      <c r="Q65" s="33">
        <v>5.1580000000000004</v>
      </c>
      <c r="R65" s="34">
        <f t="shared" si="68"/>
        <v>14.421999999999997</v>
      </c>
      <c r="S65" s="33">
        <v>3.2869999999999999</v>
      </c>
      <c r="T65" s="33">
        <v>-1.8020000000000005</v>
      </c>
      <c r="U65" s="33">
        <v>-2.6</v>
      </c>
      <c r="V65" s="34">
        <f t="shared" si="69"/>
        <v>13.306999999999997</v>
      </c>
      <c r="W65" s="33">
        <v>2.4279999999999999</v>
      </c>
      <c r="X65" s="35">
        <f t="shared" si="70"/>
        <v>10.878999999999998</v>
      </c>
      <c r="Y65" s="33"/>
      <c r="Z65" s="36">
        <f t="shared" si="71"/>
        <v>2.1044037488862462E-2</v>
      </c>
      <c r="AA65" s="37">
        <f t="shared" si="72"/>
        <v>4.9496950250922846E-3</v>
      </c>
      <c r="AB65" s="6">
        <f t="shared" si="73"/>
        <v>0.54484561699185419</v>
      </c>
      <c r="AC65" s="6">
        <f t="shared" si="74"/>
        <v>0.52442651248882144</v>
      </c>
      <c r="AD65" s="6">
        <f t="shared" si="75"/>
        <v>0.56290740244664705</v>
      </c>
      <c r="AE65" s="37">
        <f t="shared" si="76"/>
        <v>1.4632064449323219E-2</v>
      </c>
      <c r="AF65" s="37">
        <f t="shared" si="77"/>
        <v>6.312747031416056E-3</v>
      </c>
      <c r="AG65" s="37">
        <f>X65/DU65*2</f>
        <v>1.1481309496169025E-2</v>
      </c>
      <c r="AH65" s="37">
        <f>(P65+S65+T65)/DU65*2</f>
        <v>2.2231251451126071E-2</v>
      </c>
      <c r="AI65" s="37">
        <f>R65/DU65*2</f>
        <v>1.5220465626780925E-2</v>
      </c>
      <c r="AJ65" s="38">
        <f>X65/FK65*2</f>
        <v>4.4087908347078292E-2</v>
      </c>
      <c r="AK65" s="33"/>
      <c r="AL65" s="44">
        <f t="shared" si="78"/>
        <v>2.2356349274292073E-2</v>
      </c>
      <c r="AM65" s="6">
        <f t="shared" si="79"/>
        <v>-1.5841647312626394E-2</v>
      </c>
      <c r="AN65" s="38">
        <f t="shared" si="80"/>
        <v>-1.7531702584713371E-2</v>
      </c>
      <c r="AO65" s="33"/>
      <c r="AP65" s="44">
        <f t="shared" si="81"/>
        <v>0.73948893462821108</v>
      </c>
      <c r="AQ65" s="6">
        <f t="shared" si="82"/>
        <v>0.7108070905886269</v>
      </c>
      <c r="AR65" s="6">
        <f t="shared" si="83"/>
        <v>0.11063289435822259</v>
      </c>
      <c r="AS65" s="6">
        <f t="shared" si="84"/>
        <v>0.1321503576843073</v>
      </c>
      <c r="AT65" s="65">
        <v>1.5293000000000001</v>
      </c>
      <c r="AU65" s="66">
        <v>1.26</v>
      </c>
      <c r="AV65" s="33"/>
      <c r="AW65" s="44">
        <f>FM65/C65</f>
        <v>0.15227172840902423</v>
      </c>
      <c r="AX65" s="6">
        <v>0.13789999999999999</v>
      </c>
      <c r="AY65" s="6">
        <f t="shared" si="85"/>
        <v>0.26229999999999998</v>
      </c>
      <c r="AZ65" s="6">
        <f t="shared" si="86"/>
        <v>0.26229999999999998</v>
      </c>
      <c r="BA65" s="38">
        <f t="shared" si="87"/>
        <v>0.26229999999999998</v>
      </c>
      <c r="BB65" s="6"/>
      <c r="BC65" s="44">
        <v>0.23680000000000001</v>
      </c>
      <c r="BD65" s="6">
        <v>0.23920000000000002</v>
      </c>
      <c r="BE65" s="38">
        <v>0.24329999999999999</v>
      </c>
      <c r="BF65" s="6"/>
      <c r="BG65" s="44"/>
      <c r="BH65" s="38"/>
      <c r="BI65" s="6"/>
      <c r="BJ65" s="44"/>
      <c r="BK65" s="38"/>
      <c r="BL65" s="6"/>
      <c r="BM65" s="44"/>
      <c r="BN65" s="38"/>
      <c r="BO65" s="6"/>
      <c r="BP65" s="44"/>
      <c r="BQ65" s="38"/>
      <c r="BR65" s="33"/>
      <c r="BS65" s="36">
        <f>Q65/FO65*2</f>
        <v>3.7007122507889036E-3</v>
      </c>
      <c r="BT65" s="6">
        <f t="shared" si="88"/>
        <v>0.24486114407785431</v>
      </c>
      <c r="BU65" s="37">
        <f>EW65/E65</f>
        <v>4.8913793598962807E-2</v>
      </c>
      <c r="BV65" s="6">
        <f t="shared" si="89"/>
        <v>0.24464726520283159</v>
      </c>
      <c r="BW65" s="6">
        <f t="shared" si="90"/>
        <v>0.79007992869680421</v>
      </c>
      <c r="BX65" s="38">
        <f t="shared" si="91"/>
        <v>0.82881516982608261</v>
      </c>
      <c r="BY65" s="33"/>
      <c r="BZ65" s="32">
        <v>8.4</v>
      </c>
      <c r="CA65" s="67">
        <v>139.46</v>
      </c>
      <c r="CB65" s="34">
        <f t="shared" si="92"/>
        <v>147.86000000000001</v>
      </c>
      <c r="CC65" s="30">
        <v>2818.3870000000002</v>
      </c>
      <c r="CD65" s="33">
        <v>18.945</v>
      </c>
      <c r="CE65" s="33">
        <v>12.727</v>
      </c>
      <c r="CF65" s="34">
        <f t="shared" si="93"/>
        <v>2786.7150000000001</v>
      </c>
      <c r="CG65" s="33">
        <v>312.70100000000002</v>
      </c>
      <c r="CH65" s="33">
        <v>176.41200000000001</v>
      </c>
      <c r="CI65" s="34">
        <f t="shared" si="94"/>
        <v>489.11300000000006</v>
      </c>
      <c r="CJ65" s="33">
        <v>3.407</v>
      </c>
      <c r="CK65" s="33">
        <v>0</v>
      </c>
      <c r="CL65" s="33">
        <v>59.933</v>
      </c>
      <c r="CM65" s="33">
        <v>5.5769999999996926</v>
      </c>
      <c r="CN65" s="34">
        <f t="shared" si="95"/>
        <v>3492.605</v>
      </c>
      <c r="CO65" s="33">
        <v>171.756</v>
      </c>
      <c r="CP65" s="30">
        <v>2084.1660000000002</v>
      </c>
      <c r="CQ65" s="34">
        <f t="shared" si="96"/>
        <v>2255.922</v>
      </c>
      <c r="CR65" s="33">
        <v>676.19</v>
      </c>
      <c r="CS65" s="33">
        <v>28.667999999999893</v>
      </c>
      <c r="CT65" s="34">
        <f t="shared" si="97"/>
        <v>704.85799999999995</v>
      </c>
      <c r="CU65" s="33">
        <v>0</v>
      </c>
      <c r="CV65" s="33">
        <v>531.82500000000005</v>
      </c>
      <c r="CW65" s="67">
        <f t="shared" si="98"/>
        <v>3492.6049999999996</v>
      </c>
      <c r="CX65" s="33"/>
      <c r="CY65" s="68">
        <v>461.54900000000004</v>
      </c>
      <c r="CZ65" s="33"/>
      <c r="DA65" s="29">
        <v>115</v>
      </c>
      <c r="DB65" s="30">
        <v>225</v>
      </c>
      <c r="DC65" s="30">
        <v>265</v>
      </c>
      <c r="DD65" s="30">
        <v>150</v>
      </c>
      <c r="DE65" s="30">
        <v>0</v>
      </c>
      <c r="DF65" s="31">
        <v>0</v>
      </c>
      <c r="DG65" s="31">
        <f t="shared" si="99"/>
        <v>755</v>
      </c>
      <c r="DH65" s="38">
        <f t="shared" si="100"/>
        <v>0.21617102420685994</v>
      </c>
      <c r="DI65" s="33"/>
      <c r="DJ65" s="61" t="str">
        <f>VLOOKUP($B65,'[1]Tlf + Fylke'!$A$3:$O$97,11,FALSE)</f>
        <v xml:space="preserve">Revisorkonsult </v>
      </c>
      <c r="DK65" s="55">
        <v>26</v>
      </c>
      <c r="DL65" s="69">
        <v>1</v>
      </c>
      <c r="DM65" s="70" t="s">
        <v>160</v>
      </c>
      <c r="DN65" s="58" t="s">
        <v>163</v>
      </c>
      <c r="DO65" s="71">
        <v>7.9389427213887531E-2</v>
      </c>
      <c r="DP65" s="55"/>
      <c r="DQ65" s="29">
        <v>493.90512939999996</v>
      </c>
      <c r="DR65" s="30">
        <v>493.90512939999996</v>
      </c>
      <c r="DS65" s="31">
        <v>493.90512939999996</v>
      </c>
      <c r="DT65" s="30"/>
      <c r="DU65" s="61">
        <f t="shared" si="101"/>
        <v>1895.08</v>
      </c>
      <c r="DV65" s="30">
        <v>1907.182</v>
      </c>
      <c r="DW65" s="31">
        <v>1882.9780000000001</v>
      </c>
      <c r="DX65" s="30"/>
      <c r="DY65" s="29">
        <v>64.575000000000003</v>
      </c>
      <c r="DZ65" s="30">
        <v>32.42</v>
      </c>
      <c r="EA65" s="30">
        <v>156.88300000000001</v>
      </c>
      <c r="EB65" s="30">
        <v>9.7230000000000008</v>
      </c>
      <c r="EC65" s="30">
        <v>198.09899999999999</v>
      </c>
      <c r="ED65" s="30">
        <v>20.658999999999999</v>
      </c>
      <c r="EE65" s="30">
        <v>58.734999999999999</v>
      </c>
      <c r="EF65" s="59">
        <v>9.9000000000203731E-2</v>
      </c>
      <c r="EG65" s="30">
        <v>2201.462</v>
      </c>
      <c r="EH65" s="72">
        <v>2742.6550000000002</v>
      </c>
      <c r="EI65" s="55"/>
      <c r="EJ65" s="44">
        <f t="shared" si="102"/>
        <v>2.3544703945629325E-2</v>
      </c>
      <c r="EK65" s="6">
        <f t="shared" si="103"/>
        <v>1.182066282489048E-2</v>
      </c>
      <c r="EL65" s="6">
        <f t="shared" si="104"/>
        <v>5.7201142688380419E-2</v>
      </c>
      <c r="EM65" s="6">
        <f t="shared" si="105"/>
        <v>3.5451050168541069E-3</v>
      </c>
      <c r="EN65" s="6">
        <f t="shared" si="106"/>
        <v>7.222891687069645E-2</v>
      </c>
      <c r="EO65" s="6">
        <f t="shared" si="107"/>
        <v>7.5324822115796549E-3</v>
      </c>
      <c r="EP65" s="6">
        <f t="shared" si="108"/>
        <v>2.1415380352249918E-2</v>
      </c>
      <c r="EQ65" s="6">
        <f t="shared" si="109"/>
        <v>3.6096410230307394E-5</v>
      </c>
      <c r="ER65" s="6">
        <f t="shared" si="110"/>
        <v>0.80267550967948931</v>
      </c>
      <c r="ES65" s="71">
        <f t="shared" si="111"/>
        <v>1</v>
      </c>
      <c r="ET65" s="55"/>
      <c r="EU65" s="32">
        <v>50.665999999999997</v>
      </c>
      <c r="EV65" s="33">
        <v>87.192000000000007</v>
      </c>
      <c r="EW65" s="67">
        <f t="shared" si="112"/>
        <v>137.858</v>
      </c>
      <c r="EY65" s="32">
        <f t="shared" si="113"/>
        <v>18.945</v>
      </c>
      <c r="EZ65" s="33">
        <f t="shared" si="114"/>
        <v>12.727</v>
      </c>
      <c r="FA65" s="67">
        <f t="shared" si="115"/>
        <v>31.672000000000001</v>
      </c>
      <c r="FC65" s="29">
        <v>2226.7510000000002</v>
      </c>
      <c r="FD65" s="30">
        <v>591.63600000000008</v>
      </c>
      <c r="FE65" s="31">
        <f t="shared" si="116"/>
        <v>2818.3870000000002</v>
      </c>
      <c r="FG65" s="44">
        <f t="shared" si="62"/>
        <v>0.79007992869680421</v>
      </c>
      <c r="FH65" s="6">
        <f t="shared" si="63"/>
        <v>0.20992007130319579</v>
      </c>
      <c r="FI65" s="38">
        <f t="shared" si="117"/>
        <v>1</v>
      </c>
      <c r="FJ65" s="55"/>
      <c r="FK65" s="61">
        <f t="shared" si="118"/>
        <v>493.51400000000001</v>
      </c>
      <c r="FL65" s="30">
        <v>455.20299999999997</v>
      </c>
      <c r="FM65" s="31">
        <v>531.82500000000005</v>
      </c>
      <c r="FO65" s="61">
        <f t="shared" si="119"/>
        <v>2787.5715</v>
      </c>
      <c r="FP65" s="30">
        <v>2756.7559999999999</v>
      </c>
      <c r="FQ65" s="31">
        <v>2818.3870000000002</v>
      </c>
      <c r="FS65" s="61">
        <f t="shared" si="120"/>
        <v>696.36850000000004</v>
      </c>
      <c r="FT65" s="30">
        <v>755</v>
      </c>
      <c r="FU65" s="31">
        <v>637.73699999999997</v>
      </c>
      <c r="FW65" s="61">
        <f t="shared" si="121"/>
        <v>3483.94</v>
      </c>
      <c r="FX65" s="55">
        <f t="shared" si="122"/>
        <v>3511.7559999999999</v>
      </c>
      <c r="FY65" s="69">
        <f t="shared" si="123"/>
        <v>3456.1240000000003</v>
      </c>
      <c r="GA65" s="61">
        <f t="shared" si="124"/>
        <v>2102.7615000000001</v>
      </c>
      <c r="GB65" s="30">
        <v>2121.357</v>
      </c>
      <c r="GC65" s="31">
        <v>2084.1660000000002</v>
      </c>
      <c r="GD65" s="30"/>
      <c r="GE65" s="61">
        <f t="shared" si="125"/>
        <v>3446.6769999999997</v>
      </c>
      <c r="GF65" s="30">
        <v>3400.7489999999998</v>
      </c>
      <c r="GG65" s="31">
        <v>3492.605</v>
      </c>
      <c r="GH65" s="30"/>
      <c r="GI65" s="73">
        <f>DW65/C65</f>
        <v>0.5391328249258075</v>
      </c>
      <c r="GJ65" s="63"/>
    </row>
    <row r="66" spans="1:192" ht="13.5" customHeight="1" x14ac:dyDescent="0.2">
      <c r="A66" s="1"/>
      <c r="B66" s="74" t="s">
        <v>226</v>
      </c>
      <c r="C66" s="29">
        <v>2926.4789999999998</v>
      </c>
      <c r="D66" s="30">
        <v>2833.2094999999999</v>
      </c>
      <c r="E66" s="30">
        <v>2468.0859999999998</v>
      </c>
      <c r="F66" s="30">
        <v>552.61099999999999</v>
      </c>
      <c r="G66" s="30">
        <v>2076.3629999999998</v>
      </c>
      <c r="H66" s="30">
        <f t="shared" si="64"/>
        <v>3479.0899999999997</v>
      </c>
      <c r="I66" s="31">
        <f t="shared" si="65"/>
        <v>3020.6969999999997</v>
      </c>
      <c r="J66" s="30"/>
      <c r="K66" s="32">
        <v>24.402999999999999</v>
      </c>
      <c r="L66" s="33">
        <v>7.3339999999999996</v>
      </c>
      <c r="M66" s="33">
        <v>0.29299999999999998</v>
      </c>
      <c r="N66" s="34">
        <f t="shared" si="66"/>
        <v>32.03</v>
      </c>
      <c r="O66" s="33">
        <v>19.268000000000001</v>
      </c>
      <c r="P66" s="34">
        <f t="shared" si="67"/>
        <v>12.762</v>
      </c>
      <c r="Q66" s="33">
        <v>2.9290000000000003</v>
      </c>
      <c r="R66" s="34">
        <f t="shared" si="68"/>
        <v>9.8330000000000002</v>
      </c>
      <c r="S66" s="33">
        <v>2.2289999999999996</v>
      </c>
      <c r="T66" s="33">
        <v>0.66099999999999992</v>
      </c>
      <c r="U66" s="33">
        <v>0</v>
      </c>
      <c r="V66" s="34">
        <f t="shared" si="69"/>
        <v>12.722999999999999</v>
      </c>
      <c r="W66" s="33">
        <v>2.5050000000000003</v>
      </c>
      <c r="X66" s="35">
        <f t="shared" si="70"/>
        <v>10.217999999999998</v>
      </c>
      <c r="Y66" s="33"/>
      <c r="Z66" s="36">
        <f t="shared" si="71"/>
        <v>1.7226399953833276E-2</v>
      </c>
      <c r="AA66" s="37">
        <f t="shared" si="72"/>
        <v>5.177167449142042E-3</v>
      </c>
      <c r="AB66" s="6">
        <f t="shared" si="73"/>
        <v>0.55177548682703326</v>
      </c>
      <c r="AC66" s="6">
        <f t="shared" si="74"/>
        <v>0.56242155346040457</v>
      </c>
      <c r="AD66" s="6">
        <f t="shared" si="75"/>
        <v>0.60156103652825477</v>
      </c>
      <c r="AE66" s="37">
        <f t="shared" si="76"/>
        <v>1.3601535643587247E-2</v>
      </c>
      <c r="AF66" s="37">
        <f t="shared" si="77"/>
        <v>7.2130211338060236E-3</v>
      </c>
      <c r="AG66" s="37">
        <f>X66/DU66*2</f>
        <v>1.3707276272447206E-2</v>
      </c>
      <c r="AH66" s="37">
        <f>(P66+S66+T66)/DU66*2</f>
        <v>2.0996896478405136E-2</v>
      </c>
      <c r="AI66" s="37">
        <f>R66/DU66*2</f>
        <v>1.3190805205223468E-2</v>
      </c>
      <c r="AJ66" s="38">
        <f>X66/FK66*2</f>
        <v>6.5428385277012488E-2</v>
      </c>
      <c r="AK66" s="33"/>
      <c r="AL66" s="44">
        <f t="shared" si="78"/>
        <v>6.1903184307786192E-2</v>
      </c>
      <c r="AM66" s="6">
        <f t="shared" si="79"/>
        <v>8.377086764183525E-2</v>
      </c>
      <c r="AN66" s="38">
        <f t="shared" si="80"/>
        <v>4.6937034418844774E-2</v>
      </c>
      <c r="AO66" s="33"/>
      <c r="AP66" s="44">
        <f t="shared" si="81"/>
        <v>0.84128470401760713</v>
      </c>
      <c r="AQ66" s="6">
        <f t="shared" si="82"/>
        <v>0.80226658645403359</v>
      </c>
      <c r="AR66" s="6">
        <f t="shared" si="83"/>
        <v>3.4733890111632436E-2</v>
      </c>
      <c r="AS66" s="6">
        <f t="shared" si="84"/>
        <v>0.14013768764443552</v>
      </c>
      <c r="AT66" s="65">
        <v>1.51</v>
      </c>
      <c r="AU66" s="66">
        <v>1.41</v>
      </c>
      <c r="AV66" s="33"/>
      <c r="AW66" s="44">
        <f>FM66/C66</f>
        <v>0.11098149004315426</v>
      </c>
      <c r="AX66" s="6">
        <v>8.5400000000000004E-2</v>
      </c>
      <c r="AY66" s="6">
        <f t="shared" si="85"/>
        <v>0.20142879276551034</v>
      </c>
      <c r="AZ66" s="6">
        <f t="shared" si="86"/>
        <v>0.20142879276551034</v>
      </c>
      <c r="BA66" s="38">
        <f t="shared" si="87"/>
        <v>0.22172606663865646</v>
      </c>
      <c r="BB66" s="6"/>
      <c r="BC66" s="44">
        <v>0.187</v>
      </c>
      <c r="BD66" s="6">
        <v>0.18909999999999999</v>
      </c>
      <c r="BE66" s="38">
        <v>0.20989999999999998</v>
      </c>
      <c r="BF66" s="6"/>
      <c r="BG66" s="44"/>
      <c r="BH66" s="38"/>
      <c r="BI66" s="6"/>
      <c r="BJ66" s="44"/>
      <c r="BK66" s="38"/>
      <c r="BL66" s="6"/>
      <c r="BM66" s="44"/>
      <c r="BN66" s="38"/>
      <c r="BO66" s="6"/>
      <c r="BP66" s="44"/>
      <c r="BQ66" s="38"/>
      <c r="BR66" s="33"/>
      <c r="BS66" s="36">
        <f>Q66/FO66*2</f>
        <v>2.4447571685889185E-3</v>
      </c>
      <c r="BT66" s="6">
        <f t="shared" si="88"/>
        <v>0.18713263480705344</v>
      </c>
      <c r="BU66" s="37">
        <f>EW66/E66</f>
        <v>1.1551866507082818E-2</v>
      </c>
      <c r="BV66" s="6">
        <f t="shared" si="89"/>
        <v>8.5145333297496503E-2</v>
      </c>
      <c r="BW66" s="6">
        <f t="shared" si="90"/>
        <v>0.77911182997675121</v>
      </c>
      <c r="BX66" s="38">
        <f t="shared" si="91"/>
        <v>0.81952145481655392</v>
      </c>
      <c r="BY66" s="33"/>
      <c r="BZ66" s="32">
        <v>7.6360000000000001</v>
      </c>
      <c r="CA66" s="67">
        <v>145.72800000000001</v>
      </c>
      <c r="CB66" s="34">
        <f t="shared" si="92"/>
        <v>153.364</v>
      </c>
      <c r="CC66" s="30">
        <v>2468.0859999999998</v>
      </c>
      <c r="CD66" s="33">
        <v>6.8689999999999998</v>
      </c>
      <c r="CE66" s="33">
        <v>3.1970000000000001</v>
      </c>
      <c r="CF66" s="34">
        <f t="shared" si="93"/>
        <v>2458.0199999999995</v>
      </c>
      <c r="CG66" s="33">
        <v>220.4</v>
      </c>
      <c r="CH66" s="33">
        <v>72.218000000000004</v>
      </c>
      <c r="CI66" s="34">
        <f t="shared" si="94"/>
        <v>292.61799999999999</v>
      </c>
      <c r="CJ66" s="33">
        <v>0</v>
      </c>
      <c r="CK66" s="33">
        <v>0</v>
      </c>
      <c r="CL66" s="33">
        <v>12.611000000000001</v>
      </c>
      <c r="CM66" s="33">
        <v>9.866000000000259</v>
      </c>
      <c r="CN66" s="34">
        <f t="shared" si="95"/>
        <v>2926.4789999999998</v>
      </c>
      <c r="CO66" s="33">
        <v>180.709</v>
      </c>
      <c r="CP66" s="30">
        <v>2076.3629999999998</v>
      </c>
      <c r="CQ66" s="34">
        <f t="shared" si="96"/>
        <v>2257.0719999999997</v>
      </c>
      <c r="CR66" s="33">
        <v>300.85599999999999</v>
      </c>
      <c r="CS66" s="33">
        <v>13.57300000000015</v>
      </c>
      <c r="CT66" s="34">
        <f t="shared" si="97"/>
        <v>314.42900000000014</v>
      </c>
      <c r="CU66" s="33">
        <v>30.193000000000001</v>
      </c>
      <c r="CV66" s="33">
        <v>324.78500000000003</v>
      </c>
      <c r="CW66" s="67">
        <f t="shared" si="98"/>
        <v>2926.4789999999998</v>
      </c>
      <c r="CX66" s="33"/>
      <c r="CY66" s="68">
        <v>410.11</v>
      </c>
      <c r="CZ66" s="33"/>
      <c r="DA66" s="29">
        <v>105</v>
      </c>
      <c r="DB66" s="30">
        <v>100</v>
      </c>
      <c r="DC66" s="30">
        <v>100</v>
      </c>
      <c r="DD66" s="30">
        <v>50</v>
      </c>
      <c r="DE66" s="30">
        <v>125</v>
      </c>
      <c r="DF66" s="31">
        <v>0</v>
      </c>
      <c r="DG66" s="31">
        <f t="shared" si="99"/>
        <v>480</v>
      </c>
      <c r="DH66" s="38">
        <f t="shared" si="100"/>
        <v>0.16401962904910647</v>
      </c>
      <c r="DI66" s="33"/>
      <c r="DJ66" s="61" t="str">
        <f>VLOOKUP($B66,'[1]Tlf + Fylke'!$A$3:$O$97,11,FALSE)</f>
        <v>KPMG</v>
      </c>
      <c r="DK66" s="55">
        <v>18.3</v>
      </c>
      <c r="DL66" s="69">
        <v>2</v>
      </c>
      <c r="DM66" s="70" t="s">
        <v>160</v>
      </c>
      <c r="DN66" s="55"/>
      <c r="DO66" s="71" t="s">
        <v>232</v>
      </c>
      <c r="DP66" s="55"/>
      <c r="DQ66" s="29">
        <v>297.71800000000002</v>
      </c>
      <c r="DR66" s="30">
        <v>297.71800000000002</v>
      </c>
      <c r="DS66" s="31">
        <v>327.71800000000002</v>
      </c>
      <c r="DT66" s="30"/>
      <c r="DU66" s="61">
        <f t="shared" si="101"/>
        <v>1490.8869999999999</v>
      </c>
      <c r="DV66" s="30">
        <v>1503.7429999999999</v>
      </c>
      <c r="DW66" s="31">
        <v>1478.0309999999999</v>
      </c>
      <c r="DX66" s="30"/>
      <c r="DY66" s="29">
        <v>29.943999999999999</v>
      </c>
      <c r="DZ66" s="30">
        <v>24.271999999999998</v>
      </c>
      <c r="EA66" s="30">
        <v>83.914000000000001</v>
      </c>
      <c r="EB66" s="30">
        <v>72.471999999999994</v>
      </c>
      <c r="EC66" s="30">
        <v>291.23099999999999</v>
      </c>
      <c r="ED66" s="30">
        <v>51.429000000000002</v>
      </c>
      <c r="EE66" s="30">
        <v>9.7789999999999999</v>
      </c>
      <c r="EF66" s="59">
        <v>-4.1000000000394721E-2</v>
      </c>
      <c r="EG66" s="30">
        <v>1888.2840000000001</v>
      </c>
      <c r="EH66" s="72">
        <v>2451.2839999999997</v>
      </c>
      <c r="EI66" s="55"/>
      <c r="EJ66" s="44">
        <f t="shared" si="102"/>
        <v>1.2215638824387547E-2</v>
      </c>
      <c r="EK66" s="6">
        <f t="shared" si="103"/>
        <v>9.9017494504920686E-3</v>
      </c>
      <c r="EL66" s="6">
        <f t="shared" si="104"/>
        <v>3.4232671530512175E-2</v>
      </c>
      <c r="EM66" s="6">
        <f t="shared" si="105"/>
        <v>2.9564913735005818E-2</v>
      </c>
      <c r="EN66" s="6">
        <f t="shared" si="106"/>
        <v>0.11880753107351087</v>
      </c>
      <c r="EO66" s="6">
        <f t="shared" si="107"/>
        <v>2.0980433111789581E-2</v>
      </c>
      <c r="EP66" s="6">
        <f t="shared" si="108"/>
        <v>3.9893378327439831E-3</v>
      </c>
      <c r="EQ66" s="6">
        <f t="shared" si="109"/>
        <v>-1.6725928125992226E-5</v>
      </c>
      <c r="ER66" s="6">
        <f t="shared" si="110"/>
        <v>0.770324450369684</v>
      </c>
      <c r="ES66" s="71">
        <f t="shared" si="111"/>
        <v>1</v>
      </c>
      <c r="ET66" s="55"/>
      <c r="EU66" s="32">
        <v>13.875</v>
      </c>
      <c r="EV66" s="33">
        <v>14.635999999999999</v>
      </c>
      <c r="EW66" s="67">
        <f t="shared" si="112"/>
        <v>28.510999999999999</v>
      </c>
      <c r="EY66" s="32">
        <f t="shared" si="113"/>
        <v>6.8689999999999998</v>
      </c>
      <c r="EZ66" s="33">
        <f t="shared" si="114"/>
        <v>3.1970000000000001</v>
      </c>
      <c r="FA66" s="67">
        <f t="shared" si="115"/>
        <v>10.065999999999999</v>
      </c>
      <c r="FC66" s="29">
        <v>1922.9149999999997</v>
      </c>
      <c r="FD66" s="30">
        <v>545.17099999999994</v>
      </c>
      <c r="FE66" s="31">
        <f t="shared" si="116"/>
        <v>2468.0859999999998</v>
      </c>
      <c r="FG66" s="44">
        <f t="shared" si="62"/>
        <v>0.77911182997675121</v>
      </c>
      <c r="FH66" s="6">
        <f t="shared" si="63"/>
        <v>0.22088817002324879</v>
      </c>
      <c r="FI66" s="38">
        <f t="shared" si="117"/>
        <v>1</v>
      </c>
      <c r="FJ66" s="55"/>
      <c r="FK66" s="61">
        <f t="shared" si="118"/>
        <v>312.3415</v>
      </c>
      <c r="FL66" s="30">
        <v>299.89800000000002</v>
      </c>
      <c r="FM66" s="31">
        <v>324.78500000000003</v>
      </c>
      <c r="FO66" s="61">
        <f t="shared" si="119"/>
        <v>2396.1480000000001</v>
      </c>
      <c r="FP66" s="30">
        <v>2324.21</v>
      </c>
      <c r="FQ66" s="31">
        <v>2468.0859999999998</v>
      </c>
      <c r="FS66" s="61">
        <f t="shared" si="120"/>
        <v>507.80549999999999</v>
      </c>
      <c r="FT66" s="30">
        <v>463</v>
      </c>
      <c r="FU66" s="31">
        <v>552.61099999999999</v>
      </c>
      <c r="FW66" s="61">
        <f t="shared" si="121"/>
        <v>2903.9534999999996</v>
      </c>
      <c r="FX66" s="55">
        <f t="shared" si="122"/>
        <v>2787.21</v>
      </c>
      <c r="FY66" s="69">
        <f t="shared" si="123"/>
        <v>3020.6969999999997</v>
      </c>
      <c r="GA66" s="61">
        <f t="shared" si="124"/>
        <v>2029.8184999999999</v>
      </c>
      <c r="GB66" s="30">
        <v>1983.2739999999999</v>
      </c>
      <c r="GC66" s="31">
        <v>2076.3629999999998</v>
      </c>
      <c r="GD66" s="30"/>
      <c r="GE66" s="61">
        <f t="shared" si="125"/>
        <v>2833.2094999999999</v>
      </c>
      <c r="GF66" s="30">
        <v>2739.94</v>
      </c>
      <c r="GG66" s="31">
        <v>2926.4789999999998</v>
      </c>
      <c r="GH66" s="30"/>
      <c r="GI66" s="73">
        <f>DW66/C66</f>
        <v>0.5050543673814164</v>
      </c>
      <c r="GJ66" s="63"/>
    </row>
    <row r="67" spans="1:192" ht="13.5" customHeight="1" x14ac:dyDescent="0.2">
      <c r="A67" s="1"/>
      <c r="B67" s="74" t="s">
        <v>227</v>
      </c>
      <c r="C67" s="29">
        <v>2714.953</v>
      </c>
      <c r="D67" s="30">
        <v>2611.4549999999999</v>
      </c>
      <c r="E67" s="30">
        <v>2142.0129999999999</v>
      </c>
      <c r="F67" s="30">
        <v>1103.44</v>
      </c>
      <c r="G67" s="30">
        <v>2105.7449999999999</v>
      </c>
      <c r="H67" s="30">
        <f t="shared" si="64"/>
        <v>3818.393</v>
      </c>
      <c r="I67" s="31">
        <f t="shared" si="65"/>
        <v>3245.453</v>
      </c>
      <c r="J67" s="30"/>
      <c r="K67" s="32">
        <v>23.855</v>
      </c>
      <c r="L67" s="33">
        <v>10.074999999999999</v>
      </c>
      <c r="M67" s="33">
        <v>2E-3</v>
      </c>
      <c r="N67" s="34">
        <f t="shared" si="66"/>
        <v>33.932000000000002</v>
      </c>
      <c r="O67" s="33">
        <v>22.994999999999997</v>
      </c>
      <c r="P67" s="34">
        <f t="shared" si="67"/>
        <v>10.937000000000005</v>
      </c>
      <c r="Q67" s="33">
        <v>3.6</v>
      </c>
      <c r="R67" s="34">
        <f t="shared" si="68"/>
        <v>7.3370000000000051</v>
      </c>
      <c r="S67" s="33">
        <v>6.6349999999999998</v>
      </c>
      <c r="T67" s="33">
        <v>0.19099999999999995</v>
      </c>
      <c r="U67" s="33">
        <v>0</v>
      </c>
      <c r="V67" s="34">
        <f t="shared" si="69"/>
        <v>14.163000000000006</v>
      </c>
      <c r="W67" s="33">
        <v>2.2210000000000001</v>
      </c>
      <c r="X67" s="35">
        <f t="shared" si="70"/>
        <v>11.942000000000005</v>
      </c>
      <c r="Y67" s="33"/>
      <c r="Z67" s="36">
        <f t="shared" si="71"/>
        <v>1.8269508760441977E-2</v>
      </c>
      <c r="AA67" s="37">
        <f t="shared" si="72"/>
        <v>7.716005062312006E-3</v>
      </c>
      <c r="AB67" s="6">
        <f t="shared" si="73"/>
        <v>0.56418371853378468</v>
      </c>
      <c r="AC67" s="6">
        <f t="shared" si="74"/>
        <v>0.56684004239899421</v>
      </c>
      <c r="AD67" s="6">
        <f t="shared" si="75"/>
        <v>0.67767888718613689</v>
      </c>
      <c r="AE67" s="37">
        <f t="shared" si="76"/>
        <v>1.7610872100036184E-2</v>
      </c>
      <c r="AF67" s="37">
        <f t="shared" si="77"/>
        <v>9.1458593006580671E-3</v>
      </c>
      <c r="AG67" s="37">
        <f>X67/DU67*2</f>
        <v>1.902908939385611E-2</v>
      </c>
      <c r="AH67" s="37">
        <f>(P67+S67+T67)/DU67*2</f>
        <v>2.8304615215463572E-2</v>
      </c>
      <c r="AI67" s="37">
        <f>R67/DU67*2</f>
        <v>1.1691209921514178E-2</v>
      </c>
      <c r="AJ67" s="38">
        <f>X67/FK67*2</f>
        <v>8.363843291748746E-2</v>
      </c>
      <c r="AK67" s="33"/>
      <c r="AL67" s="44">
        <f t="shared" si="78"/>
        <v>3.3766109665413227E-2</v>
      </c>
      <c r="AM67" s="6">
        <f t="shared" si="79"/>
        <v>4.2867269399443776E-2</v>
      </c>
      <c r="AN67" s="38">
        <f t="shared" si="80"/>
        <v>0.13728706365636159</v>
      </c>
      <c r="AO67" s="33"/>
      <c r="AP67" s="44">
        <f t="shared" si="81"/>
        <v>0.98306826335787878</v>
      </c>
      <c r="AQ67" s="6">
        <f t="shared" si="82"/>
        <v>0.87755792646207564</v>
      </c>
      <c r="AR67" s="6">
        <f t="shared" si="83"/>
        <v>-6.7781283874895792E-2</v>
      </c>
      <c r="AS67" s="6">
        <f t="shared" si="84"/>
        <v>0.17599899519439194</v>
      </c>
      <c r="AT67" s="65">
        <v>1.9786000000000001</v>
      </c>
      <c r="AU67" s="66">
        <v>1.31</v>
      </c>
      <c r="AV67" s="33"/>
      <c r="AW67" s="44">
        <f>FM67/C67</f>
        <v>0.10917463396235588</v>
      </c>
      <c r="AX67" s="6">
        <v>9.0999999999999998E-2</v>
      </c>
      <c r="AY67" s="6">
        <f t="shared" si="85"/>
        <v>0.1658881535755648</v>
      </c>
      <c r="AZ67" s="6">
        <f t="shared" si="86"/>
        <v>0.19340671091126524</v>
      </c>
      <c r="BA67" s="38">
        <f t="shared" si="87"/>
        <v>0.21699404577043707</v>
      </c>
      <c r="BB67" s="6"/>
      <c r="BC67" s="44">
        <v>0.16289999999999999</v>
      </c>
      <c r="BD67" s="6">
        <v>0.18739999999999998</v>
      </c>
      <c r="BE67" s="38">
        <v>0.21030000000000001</v>
      </c>
      <c r="BF67" s="6"/>
      <c r="BG67" s="44">
        <v>2.5999999999999999E-2</v>
      </c>
      <c r="BH67" s="38"/>
      <c r="BI67" s="6"/>
      <c r="BJ67" s="44">
        <f>AY67-(4.5%+2.5%+3%+1%+BG67)</f>
        <v>2.9888153575564791E-2</v>
      </c>
      <c r="BK67" s="38"/>
      <c r="BL67" s="6"/>
      <c r="BM67" s="44">
        <f>AZ67-(6%+2.5%+3%+1%+BG67)</f>
        <v>4.2406710911265244E-2</v>
      </c>
      <c r="BN67" s="38"/>
      <c r="BO67" s="6"/>
      <c r="BP67" s="44">
        <f>BA67-(8%+2.5%+3%+1%+BG67)</f>
        <v>4.5994045770437059E-2</v>
      </c>
      <c r="BQ67" s="38"/>
      <c r="BR67" s="33"/>
      <c r="BS67" s="36">
        <f>Q67/FO67*2</f>
        <v>3.4171313609366359E-3</v>
      </c>
      <c r="BT67" s="6">
        <f t="shared" si="88"/>
        <v>0.20266846816416145</v>
      </c>
      <c r="BU67" s="37">
        <f>EW67/E67</f>
        <v>1.3096092320634842E-2</v>
      </c>
      <c r="BV67" s="6">
        <f t="shared" si="89"/>
        <v>8.9295775544569897E-2</v>
      </c>
      <c r="BW67" s="6">
        <f t="shared" si="90"/>
        <v>0.8283712563835981</v>
      </c>
      <c r="BX67" s="38">
        <f t="shared" si="91"/>
        <v>0.88672428779587942</v>
      </c>
      <c r="BY67" s="33"/>
      <c r="BZ67" s="32">
        <v>7.3129999999999997</v>
      </c>
      <c r="CA67" s="67">
        <v>188.97800000000001</v>
      </c>
      <c r="CB67" s="34">
        <f t="shared" si="92"/>
        <v>196.291</v>
      </c>
      <c r="CC67" s="30">
        <v>2142.0129999999999</v>
      </c>
      <c r="CD67" s="33">
        <v>3.8690000000000002</v>
      </c>
      <c r="CE67" s="33">
        <v>13.874000000000001</v>
      </c>
      <c r="CF67" s="34">
        <f t="shared" si="93"/>
        <v>2124.27</v>
      </c>
      <c r="CG67" s="33">
        <v>205.108</v>
      </c>
      <c r="CH67" s="33">
        <v>170.107</v>
      </c>
      <c r="CI67" s="34">
        <f t="shared" si="94"/>
        <v>375.21500000000003</v>
      </c>
      <c r="CJ67" s="33">
        <v>0</v>
      </c>
      <c r="CK67" s="33">
        <v>3.0000000000000001E-3</v>
      </c>
      <c r="CL67" s="33">
        <v>16.952999999999999</v>
      </c>
      <c r="CM67" s="33">
        <v>2.220999999999794</v>
      </c>
      <c r="CN67" s="34">
        <f t="shared" si="95"/>
        <v>2714.9530000000004</v>
      </c>
      <c r="CO67" s="33">
        <v>0.36899999999999999</v>
      </c>
      <c r="CP67" s="30">
        <v>2105.7449999999999</v>
      </c>
      <c r="CQ67" s="34">
        <f t="shared" si="96"/>
        <v>2106.114</v>
      </c>
      <c r="CR67" s="33">
        <v>228.27500000000001</v>
      </c>
      <c r="CS67" s="33">
        <v>18.997999999999934</v>
      </c>
      <c r="CT67" s="34">
        <f t="shared" si="97"/>
        <v>247.27299999999994</v>
      </c>
      <c r="CU67" s="33">
        <v>65.162000000000006</v>
      </c>
      <c r="CV67" s="33">
        <v>296.404</v>
      </c>
      <c r="CW67" s="67">
        <f t="shared" si="98"/>
        <v>2714.953</v>
      </c>
      <c r="CX67" s="33"/>
      <c r="CY67" s="68">
        <v>477.82900000000001</v>
      </c>
      <c r="CZ67" s="33"/>
      <c r="DA67" s="29">
        <v>118</v>
      </c>
      <c r="DB67" s="30">
        <v>65</v>
      </c>
      <c r="DC67" s="30">
        <v>100</v>
      </c>
      <c r="DD67" s="30">
        <v>65</v>
      </c>
      <c r="DE67" s="30">
        <v>15</v>
      </c>
      <c r="DF67" s="31">
        <v>0</v>
      </c>
      <c r="DG67" s="31">
        <f t="shared" si="99"/>
        <v>363</v>
      </c>
      <c r="DH67" s="38">
        <f t="shared" si="100"/>
        <v>0.13370397203929496</v>
      </c>
      <c r="DI67" s="33"/>
      <c r="DJ67" s="61" t="str">
        <f>VLOOKUP($B67,'[1]Tlf + Fylke'!$A$3:$O$97,11,FALSE)</f>
        <v>RSM Norge AS</v>
      </c>
      <c r="DK67" s="55">
        <v>25.3</v>
      </c>
      <c r="DL67" s="69">
        <v>4</v>
      </c>
      <c r="DM67" s="70" t="s">
        <v>160</v>
      </c>
      <c r="DN67" s="58" t="s">
        <v>163</v>
      </c>
      <c r="DO67" s="71">
        <v>0.14557440675789443</v>
      </c>
      <c r="DP67" s="55"/>
      <c r="DQ67" s="29">
        <v>210.988</v>
      </c>
      <c r="DR67" s="30">
        <v>245.988</v>
      </c>
      <c r="DS67" s="31">
        <v>275.988</v>
      </c>
      <c r="DT67" s="30"/>
      <c r="DU67" s="61">
        <f t="shared" si="101"/>
        <v>1255.1309999999999</v>
      </c>
      <c r="DV67" s="30">
        <v>1238.393</v>
      </c>
      <c r="DW67" s="31">
        <v>1271.8689999999999</v>
      </c>
      <c r="DX67" s="30"/>
      <c r="DY67" s="29">
        <v>12.307</v>
      </c>
      <c r="DZ67" s="30">
        <v>13.62</v>
      </c>
      <c r="EA67" s="30">
        <v>47.18</v>
      </c>
      <c r="EB67" s="30">
        <v>60.003999999999998</v>
      </c>
      <c r="EC67" s="30">
        <v>156.21199999999999</v>
      </c>
      <c r="ED67" s="30">
        <v>43.005000000000003</v>
      </c>
      <c r="EE67" s="30">
        <v>7.9180000000000001</v>
      </c>
      <c r="EF67" s="59">
        <v>7.5080000000001172</v>
      </c>
      <c r="EG67" s="30">
        <v>1742.347</v>
      </c>
      <c r="EH67" s="72">
        <v>2090.1010000000001</v>
      </c>
      <c r="EI67" s="55"/>
      <c r="EJ67" s="44">
        <f t="shared" si="102"/>
        <v>5.8882321954776343E-3</v>
      </c>
      <c r="EK67" s="6">
        <f t="shared" si="103"/>
        <v>6.5164315025924577E-3</v>
      </c>
      <c r="EL67" s="6">
        <f t="shared" si="104"/>
        <v>2.2573071827629382E-2</v>
      </c>
      <c r="EM67" s="6">
        <f t="shared" si="105"/>
        <v>2.8708660490569592E-2</v>
      </c>
      <c r="EN67" s="6">
        <f t="shared" si="106"/>
        <v>7.473897194441799E-2</v>
      </c>
      <c r="EO67" s="6">
        <f t="shared" si="107"/>
        <v>2.0575560702568919E-2</v>
      </c>
      <c r="EP67" s="6">
        <f t="shared" si="108"/>
        <v>3.7883336738272454E-3</v>
      </c>
      <c r="EQ67" s="6">
        <f t="shared" si="109"/>
        <v>3.592170904659687E-3</v>
      </c>
      <c r="ER67" s="6">
        <f t="shared" si="110"/>
        <v>0.83361856675825707</v>
      </c>
      <c r="ES67" s="71">
        <f t="shared" si="111"/>
        <v>1</v>
      </c>
      <c r="ET67" s="55"/>
      <c r="EU67" s="32">
        <v>23.718</v>
      </c>
      <c r="EV67" s="33">
        <v>4.3339999999999996</v>
      </c>
      <c r="EW67" s="67">
        <f t="shared" si="112"/>
        <v>28.052</v>
      </c>
      <c r="EY67" s="32">
        <f t="shared" si="113"/>
        <v>3.8690000000000002</v>
      </c>
      <c r="EZ67" s="33">
        <f t="shared" si="114"/>
        <v>13.874000000000001</v>
      </c>
      <c r="FA67" s="67">
        <f t="shared" si="115"/>
        <v>17.743000000000002</v>
      </c>
      <c r="FC67" s="29">
        <v>1774.3820000000001</v>
      </c>
      <c r="FD67" s="30">
        <v>367.63099999999986</v>
      </c>
      <c r="FE67" s="31">
        <f t="shared" si="116"/>
        <v>2142.0129999999999</v>
      </c>
      <c r="FG67" s="44">
        <f t="shared" si="62"/>
        <v>0.8283712563835981</v>
      </c>
      <c r="FH67" s="6">
        <f t="shared" si="63"/>
        <v>0.1716287436164019</v>
      </c>
      <c r="FI67" s="38">
        <f t="shared" si="117"/>
        <v>1</v>
      </c>
      <c r="FJ67" s="55"/>
      <c r="FK67" s="61">
        <f t="shared" si="118"/>
        <v>285.5625</v>
      </c>
      <c r="FL67" s="30">
        <v>274.721</v>
      </c>
      <c r="FM67" s="31">
        <v>296.404</v>
      </c>
      <c r="FO67" s="61">
        <f t="shared" si="119"/>
        <v>2107.0304999999998</v>
      </c>
      <c r="FP67" s="30">
        <v>2072.0479999999998</v>
      </c>
      <c r="FQ67" s="31">
        <v>2142.0129999999999</v>
      </c>
      <c r="FS67" s="61">
        <f t="shared" si="120"/>
        <v>1071.72</v>
      </c>
      <c r="FT67" s="30">
        <v>1040</v>
      </c>
      <c r="FU67" s="31">
        <v>1103.44</v>
      </c>
      <c r="FW67" s="61">
        <f t="shared" si="121"/>
        <v>3178.7505000000001</v>
      </c>
      <c r="FX67" s="55">
        <f t="shared" si="122"/>
        <v>3112.0479999999998</v>
      </c>
      <c r="FY67" s="69">
        <f t="shared" si="123"/>
        <v>3245.453</v>
      </c>
      <c r="GA67" s="61">
        <f t="shared" si="124"/>
        <v>1978.6479999999999</v>
      </c>
      <c r="GB67" s="30">
        <v>1851.5509999999999</v>
      </c>
      <c r="GC67" s="31">
        <v>2105.7449999999999</v>
      </c>
      <c r="GD67" s="30"/>
      <c r="GE67" s="61">
        <f t="shared" si="125"/>
        <v>2611.4549999999999</v>
      </c>
      <c r="GF67" s="30">
        <v>2507.9569999999999</v>
      </c>
      <c r="GG67" s="31">
        <v>2714.953</v>
      </c>
      <c r="GH67" s="30"/>
      <c r="GI67" s="73">
        <f>DW67/C67</f>
        <v>0.46846814659406621</v>
      </c>
      <c r="GJ67" s="63"/>
    </row>
    <row r="68" spans="1:192" ht="13.5" customHeight="1" x14ac:dyDescent="0.2">
      <c r="A68" s="1"/>
      <c r="B68" s="78" t="s">
        <v>228</v>
      </c>
      <c r="C68" s="79">
        <v>2667.9830000000002</v>
      </c>
      <c r="D68" s="80">
        <v>2600.634</v>
      </c>
      <c r="E68" s="80">
        <v>2084.9960000000001</v>
      </c>
      <c r="F68" s="80">
        <v>393.73500000000001</v>
      </c>
      <c r="G68" s="80">
        <v>2033.191</v>
      </c>
      <c r="H68" s="80">
        <f t="shared" si="64"/>
        <v>3061.7180000000003</v>
      </c>
      <c r="I68" s="81">
        <f t="shared" si="65"/>
        <v>2478.7310000000002</v>
      </c>
      <c r="J68" s="30"/>
      <c r="K68" s="82">
        <v>26.167000000000002</v>
      </c>
      <c r="L68" s="83">
        <v>4.891</v>
      </c>
      <c r="M68" s="83">
        <v>0</v>
      </c>
      <c r="N68" s="84">
        <f t="shared" si="66"/>
        <v>31.058</v>
      </c>
      <c r="O68" s="83">
        <v>20.78</v>
      </c>
      <c r="P68" s="84">
        <f t="shared" si="67"/>
        <v>10.277999999999999</v>
      </c>
      <c r="Q68" s="83">
        <v>2.6339999999999999</v>
      </c>
      <c r="R68" s="84">
        <f t="shared" si="68"/>
        <v>7.6439999999999984</v>
      </c>
      <c r="S68" s="83">
        <v>2.129</v>
      </c>
      <c r="T68" s="83">
        <v>0.22799999999999998</v>
      </c>
      <c r="U68" s="83">
        <v>-2.1030000000000002</v>
      </c>
      <c r="V68" s="84">
        <f t="shared" si="69"/>
        <v>7.8979999999999979</v>
      </c>
      <c r="W68" s="83">
        <v>1.665</v>
      </c>
      <c r="X68" s="85">
        <f t="shared" si="70"/>
        <v>6.2329999999999979</v>
      </c>
      <c r="Y68" s="33"/>
      <c r="Z68" s="86">
        <f t="shared" si="71"/>
        <v>2.0123554487098148E-2</v>
      </c>
      <c r="AA68" s="87">
        <f t="shared" si="72"/>
        <v>3.7613904917031772E-3</v>
      </c>
      <c r="AB68" s="88">
        <f t="shared" si="73"/>
        <v>0.62187640281310796</v>
      </c>
      <c r="AC68" s="88">
        <f t="shared" si="74"/>
        <v>0.62614879320215755</v>
      </c>
      <c r="AD68" s="88">
        <f t="shared" si="75"/>
        <v>0.66907077081589283</v>
      </c>
      <c r="AE68" s="87">
        <f t="shared" si="76"/>
        <v>1.5980718547861792E-2</v>
      </c>
      <c r="AF68" s="87">
        <f t="shared" si="77"/>
        <v>4.7934465211175413E-3</v>
      </c>
      <c r="AG68" s="87">
        <f>X68/DU68*2</f>
        <v>9.1746461531214997E-3</v>
      </c>
      <c r="AH68" s="87">
        <f>(P68+S68+T68)/DU68*2</f>
        <v>1.8598051362857398E-2</v>
      </c>
      <c r="AI68" s="87">
        <f>R68/DU68*2</f>
        <v>1.1251563483789629E-2</v>
      </c>
      <c r="AJ68" s="89">
        <f>X68/FK68*2</f>
        <v>5.0742246807748491E-2</v>
      </c>
      <c r="AK68" s="33"/>
      <c r="AL68" s="90">
        <f t="shared" si="78"/>
        <v>5.703822791270124E-3</v>
      </c>
      <c r="AM68" s="88">
        <f t="shared" si="79"/>
        <v>-2.2648315117553035E-2</v>
      </c>
      <c r="AN68" s="89">
        <f t="shared" si="80"/>
        <v>1.2159206199228757E-2</v>
      </c>
      <c r="AO68" s="33"/>
      <c r="AP68" s="90">
        <f t="shared" si="81"/>
        <v>0.97515342955094397</v>
      </c>
      <c r="AQ68" s="88">
        <f t="shared" si="82"/>
        <v>0.8505253267919175</v>
      </c>
      <c r="AR68" s="88">
        <f t="shared" si="83"/>
        <v>-6.585536714439337E-2</v>
      </c>
      <c r="AS68" s="88">
        <f t="shared" si="84"/>
        <v>0.19978463131136898</v>
      </c>
      <c r="AT68" s="91">
        <v>2.06</v>
      </c>
      <c r="AU68" s="92">
        <v>1.36</v>
      </c>
      <c r="AV68" s="33"/>
      <c r="AW68" s="90">
        <f>FM68/C68</f>
        <v>9.5601808557250922E-2</v>
      </c>
      <c r="AX68" s="88">
        <v>9.35E-2</v>
      </c>
      <c r="AY68" s="88">
        <f t="shared" si="85"/>
        <v>0.16908078153480716</v>
      </c>
      <c r="AZ68" s="88">
        <f t="shared" si="86"/>
        <v>0.1875</v>
      </c>
      <c r="BA68" s="89">
        <f t="shared" si="87"/>
        <v>0.20960000000000004</v>
      </c>
      <c r="BB68" s="6"/>
      <c r="BC68" s="90">
        <v>0.1542</v>
      </c>
      <c r="BD68" s="88">
        <v>0.17230000000000001</v>
      </c>
      <c r="BE68" s="89">
        <v>0.19420000000000001</v>
      </c>
      <c r="BF68" s="6"/>
      <c r="BG68" s="90">
        <v>0.03</v>
      </c>
      <c r="BH68" s="89"/>
      <c r="BI68" s="6"/>
      <c r="BJ68" s="90">
        <f>AY68-(4.5%+2.5%+3%+1%+BG68)</f>
        <v>2.9080781534807143E-2</v>
      </c>
      <c r="BK68" s="89"/>
      <c r="BL68" s="6"/>
      <c r="BM68" s="90">
        <f>AZ68-(6%+2.5%+3%+1%+BG68)</f>
        <v>3.2500000000000029E-2</v>
      </c>
      <c r="BN68" s="89"/>
      <c r="BO68" s="6"/>
      <c r="BP68" s="90">
        <f>BA68-(8%+2.5%+3%+1%+BG68)</f>
        <v>3.460000000000002E-2</v>
      </c>
      <c r="BQ68" s="89"/>
      <c r="BR68" s="33"/>
      <c r="BS68" s="86">
        <f>Q68/FO68*2</f>
        <v>2.5338087671803468E-3</v>
      </c>
      <c r="BT68" s="88">
        <f t="shared" si="88"/>
        <v>0.20846853977047886</v>
      </c>
      <c r="BU68" s="87">
        <f>EW68/E68</f>
        <v>3.1801020241765454E-2</v>
      </c>
      <c r="BV68" s="88">
        <f t="shared" si="89"/>
        <v>0.24182224669844524</v>
      </c>
      <c r="BW68" s="88">
        <f t="shared" si="90"/>
        <v>0.7213951489595184</v>
      </c>
      <c r="BX68" s="89">
        <f t="shared" si="91"/>
        <v>0.76565024603315157</v>
      </c>
      <c r="BY68" s="82"/>
      <c r="BZ68" s="82">
        <v>2.7330000000000001</v>
      </c>
      <c r="CA68" s="93">
        <v>197.39</v>
      </c>
      <c r="CB68" s="84">
        <f t="shared" si="92"/>
        <v>200.12299999999999</v>
      </c>
      <c r="CC68" s="80">
        <v>2084.9960000000001</v>
      </c>
      <c r="CD68" s="83">
        <v>9.8879999999999999</v>
      </c>
      <c r="CE68" s="83">
        <v>9.2370000000000001</v>
      </c>
      <c r="CF68" s="84">
        <f t="shared" si="93"/>
        <v>2065.8710000000001</v>
      </c>
      <c r="CG68" s="83">
        <v>268.11200000000002</v>
      </c>
      <c r="CH68" s="83">
        <v>117.901</v>
      </c>
      <c r="CI68" s="84">
        <f t="shared" si="94"/>
        <v>386.01300000000003</v>
      </c>
      <c r="CJ68" s="83">
        <v>8</v>
      </c>
      <c r="CK68" s="83">
        <v>0.29099999999999998</v>
      </c>
      <c r="CL68" s="83">
        <v>1.4590000000000001</v>
      </c>
      <c r="CM68" s="83">
        <v>6.2259999999999991</v>
      </c>
      <c r="CN68" s="84">
        <f t="shared" si="95"/>
        <v>2667.9830000000002</v>
      </c>
      <c r="CO68" s="83">
        <v>1.639</v>
      </c>
      <c r="CP68" s="80">
        <v>2033.191</v>
      </c>
      <c r="CQ68" s="84">
        <f t="shared" si="96"/>
        <v>2034.83</v>
      </c>
      <c r="CR68" s="83">
        <v>300.35199999999998</v>
      </c>
      <c r="CS68" s="83">
        <v>22.407000000000266</v>
      </c>
      <c r="CT68" s="84">
        <f t="shared" si="97"/>
        <v>322.75900000000024</v>
      </c>
      <c r="CU68" s="83">
        <v>55.33</v>
      </c>
      <c r="CV68" s="83">
        <v>255.06400000000002</v>
      </c>
      <c r="CW68" s="93">
        <f t="shared" si="98"/>
        <v>2667.9829999999997</v>
      </c>
      <c r="CX68" s="33"/>
      <c r="CY68" s="94">
        <v>533.02200000000005</v>
      </c>
      <c r="CZ68" s="33"/>
      <c r="DA68" s="79">
        <v>75</v>
      </c>
      <c r="DB68" s="80">
        <v>50</v>
      </c>
      <c r="DC68" s="80">
        <v>125</v>
      </c>
      <c r="DD68" s="80">
        <v>30</v>
      </c>
      <c r="DE68" s="80">
        <v>0</v>
      </c>
      <c r="DF68" s="81">
        <v>0</v>
      </c>
      <c r="DG68" s="81">
        <f t="shared" si="99"/>
        <v>280</v>
      </c>
      <c r="DH68" s="89">
        <f t="shared" si="100"/>
        <v>0.10494819494726915</v>
      </c>
      <c r="DI68" s="33"/>
      <c r="DJ68" s="95" t="str">
        <f>VLOOKUP($B68,'[1]Tlf + Fylke'!$A$3:$O$97,11,FALSE)</f>
        <v xml:space="preserve">Ernst &amp; Young </v>
      </c>
      <c r="DK68" s="96">
        <v>17</v>
      </c>
      <c r="DL68" s="97">
        <v>1</v>
      </c>
      <c r="DM68" s="95"/>
      <c r="DN68" s="98" t="s">
        <v>163</v>
      </c>
      <c r="DO68" s="99">
        <v>0.17739820380336982</v>
      </c>
      <c r="DP68" s="55"/>
      <c r="DQ68" s="79">
        <v>229.48962499999999</v>
      </c>
      <c r="DR68" s="80">
        <v>254.48962499999999</v>
      </c>
      <c r="DS68" s="81">
        <v>284.48546880000004</v>
      </c>
      <c r="DT68" s="30"/>
      <c r="DU68" s="95">
        <f t="shared" si="101"/>
        <v>1358.7445</v>
      </c>
      <c r="DV68" s="80">
        <v>1360.211</v>
      </c>
      <c r="DW68" s="81">
        <v>1357.278</v>
      </c>
      <c r="DX68" s="30"/>
      <c r="DY68" s="79">
        <v>73.790999999999997</v>
      </c>
      <c r="DZ68" s="80">
        <v>35.155000000000001</v>
      </c>
      <c r="EA68" s="80">
        <v>78.073999999999998</v>
      </c>
      <c r="EB68" s="80">
        <v>38.889000000000003</v>
      </c>
      <c r="EC68" s="80">
        <v>274.24599999999998</v>
      </c>
      <c r="ED68" s="80">
        <v>46.731000000000002</v>
      </c>
      <c r="EE68" s="80">
        <v>16.422000000000001</v>
      </c>
      <c r="EF68" s="100">
        <v>0</v>
      </c>
      <c r="EG68" s="80">
        <v>1508.143</v>
      </c>
      <c r="EH68" s="101">
        <v>2071.451</v>
      </c>
      <c r="EI68" s="55"/>
      <c r="EJ68" s="90">
        <f t="shared" si="102"/>
        <v>3.5622855669769644E-2</v>
      </c>
      <c r="EK68" s="88">
        <f t="shared" si="103"/>
        <v>1.6971195553261941E-2</v>
      </c>
      <c r="EL68" s="88">
        <f t="shared" si="104"/>
        <v>3.7690488454711214E-2</v>
      </c>
      <c r="EM68" s="88">
        <f t="shared" si="105"/>
        <v>1.8773796725097529E-2</v>
      </c>
      <c r="EN68" s="88">
        <f t="shared" si="106"/>
        <v>0.13239318719100765</v>
      </c>
      <c r="EO68" s="88">
        <f t="shared" si="107"/>
        <v>2.2559548837988445E-2</v>
      </c>
      <c r="EP68" s="88">
        <f t="shared" si="108"/>
        <v>7.9277762302849553E-3</v>
      </c>
      <c r="EQ68" s="88">
        <f t="shared" si="109"/>
        <v>0</v>
      </c>
      <c r="ER68" s="88">
        <f t="shared" si="110"/>
        <v>0.72806115133787863</v>
      </c>
      <c r="ES68" s="99">
        <f t="shared" si="111"/>
        <v>1</v>
      </c>
      <c r="ET68" s="55"/>
      <c r="EU68" s="82">
        <v>17.47</v>
      </c>
      <c r="EV68" s="83">
        <v>48.835000000000008</v>
      </c>
      <c r="EW68" s="93">
        <f t="shared" si="112"/>
        <v>66.305000000000007</v>
      </c>
      <c r="EY68" s="82">
        <f t="shared" si="113"/>
        <v>9.8879999999999999</v>
      </c>
      <c r="EZ68" s="83">
        <f t="shared" si="114"/>
        <v>9.2370000000000001</v>
      </c>
      <c r="FA68" s="93">
        <f t="shared" si="115"/>
        <v>19.125</v>
      </c>
      <c r="FC68" s="79">
        <v>1504.106</v>
      </c>
      <c r="FD68" s="80">
        <v>580.89</v>
      </c>
      <c r="FE68" s="81">
        <f t="shared" si="116"/>
        <v>2084.9960000000001</v>
      </c>
      <c r="FG68" s="90">
        <f t="shared" si="62"/>
        <v>0.7213951489595184</v>
      </c>
      <c r="FH68" s="88">
        <f t="shared" si="63"/>
        <v>0.2786048510404816</v>
      </c>
      <c r="FI68" s="89">
        <f t="shared" si="117"/>
        <v>1</v>
      </c>
      <c r="FJ68" s="55"/>
      <c r="FK68" s="95">
        <f t="shared" si="118"/>
        <v>245.673</v>
      </c>
      <c r="FL68" s="80">
        <v>236.28200000000001</v>
      </c>
      <c r="FM68" s="81">
        <v>255.06400000000002</v>
      </c>
      <c r="FO68" s="95">
        <f t="shared" si="119"/>
        <v>2079.0834999999997</v>
      </c>
      <c r="FP68" s="80">
        <v>2073.1709999999998</v>
      </c>
      <c r="FQ68" s="81">
        <v>2084.9960000000001</v>
      </c>
      <c r="FS68" s="95">
        <f t="shared" si="120"/>
        <v>428.36750000000001</v>
      </c>
      <c r="FT68" s="80">
        <v>463</v>
      </c>
      <c r="FU68" s="81">
        <v>393.73500000000001</v>
      </c>
      <c r="FW68" s="95">
        <f t="shared" si="121"/>
        <v>2507.451</v>
      </c>
      <c r="FX68" s="96">
        <f t="shared" si="122"/>
        <v>2536.1709999999998</v>
      </c>
      <c r="FY68" s="97">
        <f t="shared" si="123"/>
        <v>2478.7310000000002</v>
      </c>
      <c r="GA68" s="95">
        <f t="shared" si="124"/>
        <v>2020.9785000000002</v>
      </c>
      <c r="GB68" s="80">
        <v>2008.7660000000001</v>
      </c>
      <c r="GC68" s="81">
        <v>2033.191</v>
      </c>
      <c r="GD68" s="30"/>
      <c r="GE68" s="95">
        <f t="shared" si="125"/>
        <v>2600.634</v>
      </c>
      <c r="GF68" s="80">
        <v>2533.2849999999999</v>
      </c>
      <c r="GG68" s="81">
        <v>2667.9830000000002</v>
      </c>
      <c r="GH68" s="30"/>
      <c r="GI68" s="102">
        <f>DW68/C68</f>
        <v>0.50872812907728415</v>
      </c>
      <c r="GJ68" s="63"/>
    </row>
    <row r="69" spans="1:192" ht="13.5" customHeight="1" x14ac:dyDescent="0.2">
      <c r="A69" s="1"/>
      <c r="B69" s="103" t="s">
        <v>229</v>
      </c>
      <c r="C69" s="30">
        <f t="shared" ref="C69:I69" si="126">SUM(C5:C68)</f>
        <v>331997.84499999991</v>
      </c>
      <c r="D69" s="30">
        <f t="shared" si="126"/>
        <v>321241.70899999997</v>
      </c>
      <c r="E69" s="30">
        <f t="shared" si="126"/>
        <v>265402.54499999993</v>
      </c>
      <c r="F69" s="30">
        <f t="shared" si="126"/>
        <v>87864.311999999976</v>
      </c>
      <c r="G69" s="30">
        <f t="shared" si="126"/>
        <v>226481.2209999999</v>
      </c>
      <c r="H69" s="30">
        <f>SUM(H5:H68)</f>
        <v>419862.15700000012</v>
      </c>
      <c r="I69" s="30">
        <f t="shared" si="126"/>
        <v>353266.85700000002</v>
      </c>
      <c r="J69" s="30"/>
      <c r="K69" s="33">
        <f>SUM(K5:K68)</f>
        <v>2829.6240000000003</v>
      </c>
      <c r="L69" s="33">
        <f>SUM(L5:L68)</f>
        <v>774.81200000000024</v>
      </c>
      <c r="M69" s="33">
        <f>SUM(M5:M68)</f>
        <v>13.361000000000001</v>
      </c>
      <c r="N69" s="104">
        <f t="shared" ref="N69" si="127">K69+L69+M69</f>
        <v>3617.7970000000005</v>
      </c>
      <c r="O69" s="33">
        <f>SUM(O5:O68)</f>
        <v>1978.8159999999996</v>
      </c>
      <c r="P69" s="104">
        <f t="shared" ref="P69" si="128">N69-O69</f>
        <v>1638.9810000000009</v>
      </c>
      <c r="Q69" s="33">
        <f>SUM(Q5:Q68)</f>
        <v>441.0590000000002</v>
      </c>
      <c r="R69" s="104">
        <f t="shared" ref="R69" si="129">P69-Q69</f>
        <v>1197.9220000000007</v>
      </c>
      <c r="S69" s="33">
        <f>SUM(S5:S68)</f>
        <v>579.33500000000015</v>
      </c>
      <c r="T69" s="33">
        <f>SUM(T5:T68)</f>
        <v>-34.146999999999984</v>
      </c>
      <c r="U69" s="33">
        <f>SUM(U5:U68)</f>
        <v>-14.689999999999998</v>
      </c>
      <c r="V69" s="34">
        <f t="shared" ref="V69" si="130">R69+S69+T69+U69</f>
        <v>1728.420000000001</v>
      </c>
      <c r="W69" s="33">
        <f>SUM(W5:W68)</f>
        <v>319.10599999999994</v>
      </c>
      <c r="X69" s="34">
        <f t="shared" ref="X69" si="131">V69-W69</f>
        <v>1409.314000000001</v>
      </c>
      <c r="Y69" s="33"/>
      <c r="Z69" s="36">
        <f t="shared" si="71"/>
        <v>1.7616790850779596E-2</v>
      </c>
      <c r="AA69" s="37">
        <f t="shared" si="72"/>
        <v>4.8238567925188089E-3</v>
      </c>
      <c r="AB69" s="37">
        <f t="shared" si="73"/>
        <v>0.47533584675419183</v>
      </c>
      <c r="AC69" s="37">
        <f t="shared" si="74"/>
        <v>0.47146861237626059</v>
      </c>
      <c r="AD69" s="37">
        <f t="shared" si="75"/>
        <v>0.54696711838723933</v>
      </c>
      <c r="AE69" s="37">
        <f t="shared" ref="AE69" si="132">O69/D69*2</f>
        <v>1.2319794998973808E-2</v>
      </c>
      <c r="AF69" s="37">
        <f t="shared" ref="AF69" si="133">X69/D69*2</f>
        <v>8.7741657481967949E-3</v>
      </c>
      <c r="AG69" s="37">
        <f>X69/DU69*2</f>
        <v>1.7341873498749796E-2</v>
      </c>
      <c r="AH69" s="37">
        <f>(P69+S69+T69)/DU69*2</f>
        <v>2.6876609824276799E-2</v>
      </c>
      <c r="AI69" s="37">
        <f>R69/DU69*2</f>
        <v>1.4740655230395319E-2</v>
      </c>
      <c r="AJ69" s="38">
        <f>X69/FK69*2</f>
        <v>7.9429839082425832E-2</v>
      </c>
      <c r="AK69" s="33"/>
      <c r="AL69" s="6">
        <f t="shared" si="78"/>
        <v>4.6894230678809518E-2</v>
      </c>
      <c r="AM69" s="6">
        <f t="shared" si="79"/>
        <v>5.2501811944750849E-2</v>
      </c>
      <c r="AN69" s="6">
        <f t="shared" si="80"/>
        <v>6.9317137087261352E-2</v>
      </c>
      <c r="AO69" s="33"/>
      <c r="AP69" s="6">
        <f t="shared" ref="AP69" si="134">G69/E69</f>
        <v>0.85334984636262612</v>
      </c>
      <c r="AQ69" s="6">
        <f t="shared" ref="AQ69" si="135">CP69/(CP69+CO69+CR69+CU69)</f>
        <v>0.77547304096956593</v>
      </c>
      <c r="AR69" s="6">
        <f t="shared" ref="AR69" si="136">((CO69+CR69+CU69)-CY69)/CN69</f>
        <v>3.0822471151883531E-2</v>
      </c>
      <c r="AS69" s="6">
        <f t="shared" ref="AS69" si="137">CY69/CW69</f>
        <v>0.16669191030441782</v>
      </c>
      <c r="AT69" s="6"/>
      <c r="AU69" s="6"/>
      <c r="AV69" s="33"/>
      <c r="AW69" s="37">
        <f>FM69/C69</f>
        <v>0.1132631357893302</v>
      </c>
      <c r="AX69" s="37"/>
      <c r="AY69" s="37">
        <f t="shared" si="85"/>
        <v>0.19038912498671867</v>
      </c>
      <c r="AZ69" s="37">
        <f t="shared" si="86"/>
        <v>0.20325827398524779</v>
      </c>
      <c r="BA69" s="105">
        <f t="shared" si="87"/>
        <v>0.22156953006646202</v>
      </c>
      <c r="BB69" s="33"/>
      <c r="BC69" s="6"/>
      <c r="BD69" s="6"/>
      <c r="BE69" s="6"/>
      <c r="BF69" s="33"/>
      <c r="BG69" s="37">
        <f>AVERAGE(BG5:BG68)</f>
        <v>2.7833333333333349E-2</v>
      </c>
      <c r="BH69" s="37">
        <f>AVERAGE(BH5:BH68)</f>
        <v>2.4055555555555566E-2</v>
      </c>
      <c r="BI69" s="37"/>
      <c r="BJ69" s="6">
        <f>AVERAGE(BJ5:BJ68)</f>
        <v>5.1765240913449695E-2</v>
      </c>
      <c r="BK69" s="6">
        <f>AVERAGE(BK5:BK68)</f>
        <v>3.8394444444444432E-2</v>
      </c>
      <c r="BL69" s="6"/>
      <c r="BM69" s="6">
        <f>AVERAGE(BM5:BM68)</f>
        <v>5.280294635523694E-2</v>
      </c>
      <c r="BN69" s="6">
        <f>AVERAGE(BN5:BN68)</f>
        <v>4.0688888888888906E-2</v>
      </c>
      <c r="BO69" s="6"/>
      <c r="BP69" s="6">
        <f>AVERAGE(BP5:BP68)</f>
        <v>5.2971925322844803E-2</v>
      </c>
      <c r="BQ69" s="6">
        <f>AVERAGE(BQ5:BQ68)</f>
        <v>3.9705555555555536E-2</v>
      </c>
      <c r="BR69" s="33"/>
      <c r="BS69" s="36">
        <f>Q69/FO69*2</f>
        <v>3.3998440871256782E-3</v>
      </c>
      <c r="BT69" s="37">
        <f t="shared" si="88"/>
        <v>0.20193446569381762</v>
      </c>
      <c r="BU69" s="37">
        <f>EW69/E69</f>
        <v>1.3509471056504005E-2</v>
      </c>
      <c r="BV69" s="37">
        <f t="shared" ref="BV69" si="138">EW69/(FM69+FA69)</f>
        <v>9.1483561871200894E-2</v>
      </c>
      <c r="BW69" s="37">
        <f t="shared" ref="BW69" si="139">FC69/FE69</f>
        <v>0.74499557643654124</v>
      </c>
      <c r="BX69" s="38">
        <f t="shared" ref="BX69" si="140">(BW69*E69+F69)/(E69+F69)</f>
        <v>0.80842011737319608</v>
      </c>
      <c r="BY69" s="33"/>
      <c r="BZ69" s="32">
        <f t="shared" ref="BZ69:CW69" si="141">SUM(BZ5:BZ68)</f>
        <v>1057.7249999999999</v>
      </c>
      <c r="CA69" s="33">
        <f t="shared" si="141"/>
        <v>19226.582999999999</v>
      </c>
      <c r="CB69" s="34">
        <f t="shared" si="141"/>
        <v>20284.308000000005</v>
      </c>
      <c r="CC69" s="33">
        <f t="shared" si="141"/>
        <v>265402.54499999993</v>
      </c>
      <c r="CD69" s="33">
        <f t="shared" si="141"/>
        <v>774.69900000000007</v>
      </c>
      <c r="CE69" s="33">
        <f t="shared" si="141"/>
        <v>814.44900000000007</v>
      </c>
      <c r="CF69" s="34">
        <f t="shared" si="141"/>
        <v>263813.397</v>
      </c>
      <c r="CG69" s="33">
        <f t="shared" si="141"/>
        <v>31492.989999999994</v>
      </c>
      <c r="CH69" s="33">
        <f t="shared" si="141"/>
        <v>13528.290000000003</v>
      </c>
      <c r="CI69" s="34">
        <f t="shared" si="141"/>
        <v>45021.279999999992</v>
      </c>
      <c r="CJ69" s="33">
        <f t="shared" si="141"/>
        <v>608.90700000000004</v>
      </c>
      <c r="CK69" s="33">
        <f t="shared" si="141"/>
        <v>29.346</v>
      </c>
      <c r="CL69" s="33">
        <f t="shared" si="141"/>
        <v>1627.6239999999993</v>
      </c>
      <c r="CM69" s="33">
        <f t="shared" si="141"/>
        <v>612.98300000000711</v>
      </c>
      <c r="CN69" s="34">
        <f t="shared" si="141"/>
        <v>331997.84499999997</v>
      </c>
      <c r="CO69" s="33">
        <f t="shared" si="141"/>
        <v>7526.0209999999988</v>
      </c>
      <c r="CP69" s="33">
        <f t="shared" si="141"/>
        <v>226481.2209999999</v>
      </c>
      <c r="CQ69" s="34">
        <f t="shared" si="141"/>
        <v>234007.242</v>
      </c>
      <c r="CR69" s="33">
        <f t="shared" si="141"/>
        <v>52963.970999999998</v>
      </c>
      <c r="CS69" s="33">
        <f t="shared" si="141"/>
        <v>2339.1580000000017</v>
      </c>
      <c r="CT69" s="34">
        <f t="shared" si="141"/>
        <v>55303.129000000023</v>
      </c>
      <c r="CU69" s="33">
        <f t="shared" si="141"/>
        <v>5084.3569999999982</v>
      </c>
      <c r="CV69" s="33">
        <f t="shared" si="141"/>
        <v>37603.116999999991</v>
      </c>
      <c r="CW69" s="33">
        <f t="shared" si="141"/>
        <v>331997.84499999997</v>
      </c>
      <c r="CX69" s="30"/>
      <c r="CY69" s="30">
        <f>SUM(CY5:CY68)</f>
        <v>55341.355000000003</v>
      </c>
      <c r="CZ69" s="33"/>
      <c r="DA69" s="30">
        <f t="shared" ref="DA69:DG69" si="142">SUM(DA5:DA68)</f>
        <v>11496</v>
      </c>
      <c r="DB69" s="30">
        <f t="shared" si="142"/>
        <v>16219</v>
      </c>
      <c r="DC69" s="30">
        <f t="shared" si="142"/>
        <v>15565</v>
      </c>
      <c r="DD69" s="30">
        <f t="shared" si="142"/>
        <v>11065</v>
      </c>
      <c r="DE69" s="30">
        <f t="shared" si="142"/>
        <v>7825</v>
      </c>
      <c r="DF69" s="30">
        <f t="shared" si="142"/>
        <v>316.5</v>
      </c>
      <c r="DG69" s="106">
        <f t="shared" si="142"/>
        <v>62486.5</v>
      </c>
      <c r="DH69" s="6">
        <f t="shared" ref="DH69" si="143">DG69/C69</f>
        <v>0.18821357108507741</v>
      </c>
      <c r="DI69" s="33"/>
      <c r="DJ69" s="55"/>
      <c r="DK69" s="30">
        <f>SUM(DK5:DK68)</f>
        <v>2032.0999999999997</v>
      </c>
      <c r="DL69" s="30">
        <f>SUM(DL5:DL68)</f>
        <v>207</v>
      </c>
      <c r="DM69" s="107">
        <f>COUNTIF(DM5:DM68,"=yes")</f>
        <v>55</v>
      </c>
      <c r="DN69" s="30">
        <f>COUNTIF(DN5:DN68,"=EC")+COUNTIF(DN5:DN68,"=EC (listed)")+COUNTIF(DN5:DN68,"=stocks")+COUNTIF(DN5:DN68,"=stocks listed")+COUNTIF(DN5:DN68,"=EC (1Q18)")+COUNTIF(DN5:DN68,"=EC (2Q18)")</f>
        <v>41</v>
      </c>
      <c r="DO69" s="30"/>
      <c r="DP69" s="55"/>
      <c r="DQ69" s="30">
        <f>SUM(DQ5:DQ68)</f>
        <v>31096.342982300001</v>
      </c>
      <c r="DR69" s="30">
        <f>SUM(DR5:DR68)</f>
        <v>33198.266982300003</v>
      </c>
      <c r="DS69" s="30">
        <f>SUM(DS5:DS68)</f>
        <v>36189.05282460001</v>
      </c>
      <c r="DT69" s="30"/>
      <c r="DU69" s="30">
        <f>SUM(DU5:DU68)</f>
        <v>162533.07349999997</v>
      </c>
      <c r="DV69" s="30">
        <f>SUM(DV5:DV68)</f>
        <v>161735.68900000001</v>
      </c>
      <c r="DW69" s="30">
        <f>SUM(DW5:DW68)</f>
        <v>163330.45799999998</v>
      </c>
      <c r="DX69" s="30"/>
      <c r="DY69" s="30">
        <f t="shared" ref="DY69:EH69" si="144">SUM(DY5:DY68)</f>
        <v>11841.174511486504</v>
      </c>
      <c r="DZ69" s="30">
        <f t="shared" si="144"/>
        <v>2690.019596188351</v>
      </c>
      <c r="EA69" s="30">
        <f t="shared" si="144"/>
        <v>12419.142408092855</v>
      </c>
      <c r="EB69" s="30">
        <f t="shared" si="144"/>
        <v>3668.056076855285</v>
      </c>
      <c r="EC69" s="30">
        <f t="shared" si="144"/>
        <v>27491.877942192132</v>
      </c>
      <c r="ED69" s="30">
        <f t="shared" si="144"/>
        <v>4496.865491731739</v>
      </c>
      <c r="EE69" s="30">
        <f t="shared" si="144"/>
        <v>1336.1429734531268</v>
      </c>
      <c r="EF69" s="30">
        <f t="shared" si="144"/>
        <v>917.84700000000237</v>
      </c>
      <c r="EG69" s="31">
        <f t="shared" si="144"/>
        <v>195695.27899999998</v>
      </c>
      <c r="EH69" s="72">
        <f t="shared" si="144"/>
        <v>260556.405</v>
      </c>
      <c r="EI69" s="60"/>
      <c r="EJ69" s="6">
        <f t="shared" ref="EJ69:ER69" si="145">DY69/$EH69</f>
        <v>4.5445724166659825E-2</v>
      </c>
      <c r="EK69" s="6">
        <f t="shared" si="145"/>
        <v>1.0324135367880714E-2</v>
      </c>
      <c r="EL69" s="6">
        <f t="shared" si="145"/>
        <v>4.7663930610697729E-2</v>
      </c>
      <c r="EM69" s="6">
        <f t="shared" si="145"/>
        <v>1.4077781265270701E-2</v>
      </c>
      <c r="EN69" s="6">
        <f t="shared" si="145"/>
        <v>0.10551219396119674</v>
      </c>
      <c r="EO69" s="6">
        <f t="shared" si="145"/>
        <v>1.7258702551302622E-2</v>
      </c>
      <c r="EP69" s="6">
        <f t="shared" si="145"/>
        <v>5.1280373378391015E-3</v>
      </c>
      <c r="EQ69" s="6">
        <f t="shared" si="145"/>
        <v>3.5226422470789093E-3</v>
      </c>
      <c r="ER69" s="6">
        <f t="shared" si="145"/>
        <v>0.75106685249207361</v>
      </c>
      <c r="ES69" s="6">
        <f t="shared" ref="ES69" si="146">EJ69+EK69+EL69+EM69+EN69+EO69+EP69+EQ69+ER69</f>
        <v>1</v>
      </c>
      <c r="ET69" s="55"/>
      <c r="EU69" s="33">
        <f>SUM(EU5:EU68)</f>
        <v>1961.9500000000005</v>
      </c>
      <c r="EV69" s="33">
        <f>SUM(EV5:EV68)</f>
        <v>1623.4980000000003</v>
      </c>
      <c r="EW69" s="33">
        <f>SUM(EW5:EW68)</f>
        <v>3585.4480000000008</v>
      </c>
      <c r="EY69" s="30">
        <f>SUM(EY5:EY68)</f>
        <v>774.69900000000007</v>
      </c>
      <c r="EZ69" s="30">
        <f>SUM(EZ5:EZ68)</f>
        <v>814.44900000000007</v>
      </c>
      <c r="FA69" s="30">
        <f>SUM(FA5:FA68)</f>
        <v>1589.1480000000004</v>
      </c>
      <c r="FC69" s="30">
        <f>SUM(FC5:FC68)</f>
        <v>197723.72200000001</v>
      </c>
      <c r="FD69" s="30">
        <f>SUM(FD5:FD68)</f>
        <v>67678.822999999975</v>
      </c>
      <c r="FE69" s="30">
        <f>SUM(FE5:FE68)</f>
        <v>265402.54499999993</v>
      </c>
      <c r="FG69" s="6">
        <f>FC69/FE69</f>
        <v>0.74499557643654124</v>
      </c>
      <c r="FH69" s="6">
        <f>FD69/FE69</f>
        <v>0.25500442356345904</v>
      </c>
      <c r="FI69" s="38">
        <f t="shared" ref="FI69" si="147">FG69+FH69</f>
        <v>1.0000000000000002</v>
      </c>
      <c r="FJ69" s="55"/>
      <c r="FK69" s="30">
        <f>SUM(FK5:FK68)</f>
        <v>35485.757400000002</v>
      </c>
      <c r="FL69" s="30">
        <f>SUM(FL5:FL68)</f>
        <v>33368.397799999999</v>
      </c>
      <c r="FM69" s="30">
        <f>SUM(FM5:FM68)</f>
        <v>37603.116999999991</v>
      </c>
      <c r="FO69" s="30">
        <f>SUM(FO5:FO68)</f>
        <v>259458.36850000001</v>
      </c>
      <c r="FP69" s="30">
        <f>SUM(FP5:FP68)</f>
        <v>253514.19199999992</v>
      </c>
      <c r="FQ69" s="30">
        <f>SUM(FQ5:FQ68)</f>
        <v>265402.54499999993</v>
      </c>
      <c r="FS69" s="30">
        <f>SUM(FS5:FS68)</f>
        <v>84997.506000000023</v>
      </c>
      <c r="FT69" s="30">
        <f>SUM(FT5:FT68)</f>
        <v>82130.7</v>
      </c>
      <c r="FU69" s="30">
        <f>SUM(FU5:FU68)</f>
        <v>87864.311999999976</v>
      </c>
      <c r="FW69" s="30">
        <f>SUM(FW5:FW68)</f>
        <v>344455.87450000003</v>
      </c>
      <c r="FX69" s="30">
        <f>SUM(FX5:FX68)</f>
        <v>335644.89199999982</v>
      </c>
      <c r="FY69" s="30">
        <f>SUM(FY5:FY68)</f>
        <v>353266.85700000002</v>
      </c>
      <c r="GA69" s="30">
        <f>SUM(GA5:GA68)</f>
        <v>219140.54099999994</v>
      </c>
      <c r="GB69" s="30">
        <f>SUM(GB5:GB68)</f>
        <v>211799.861</v>
      </c>
      <c r="GC69" s="30">
        <f>SUM(GC5:GC68)</f>
        <v>226481.2209999999</v>
      </c>
      <c r="GD69" s="30"/>
      <c r="GE69" s="30">
        <f>SUM(GE5:GE68)</f>
        <v>321241.70899999997</v>
      </c>
      <c r="GF69" s="30">
        <f>SUM(GF5:GF68)</f>
        <v>310485.57299999997</v>
      </c>
      <c r="GG69" s="30">
        <f>SUM(GG5:GG68)</f>
        <v>331997.84499999991</v>
      </c>
      <c r="GH69" s="30"/>
      <c r="GI69" s="108">
        <f>DW69/C69</f>
        <v>0.49196240415355719</v>
      </c>
      <c r="GJ69" s="1"/>
    </row>
    <row r="70" spans="1:192" ht="13.5" customHeight="1" x14ac:dyDescent="0.2">
      <c r="A70" s="1"/>
      <c r="B70" s="1"/>
      <c r="C70" s="109"/>
      <c r="D70" s="109"/>
      <c r="E70" s="109"/>
      <c r="F70" s="109"/>
      <c r="G70" s="109"/>
      <c r="H70" s="109"/>
      <c r="I70" s="109"/>
      <c r="J70" s="1"/>
      <c r="K70" s="110"/>
      <c r="L70" s="110"/>
      <c r="M70" s="110"/>
      <c r="N70" s="109"/>
      <c r="O70" s="110"/>
      <c r="P70" s="1"/>
      <c r="Q70" s="110"/>
      <c r="R70" s="1"/>
      <c r="S70" s="110"/>
      <c r="T70" s="110"/>
      <c r="U70" s="110"/>
      <c r="V70" s="110"/>
      <c r="W70" s="110"/>
      <c r="X70" s="110"/>
      <c r="Y70" s="1"/>
      <c r="Z70" s="10"/>
      <c r="AA70" s="10"/>
      <c r="AB70" s="10"/>
      <c r="AC70" s="10"/>
      <c r="AD70" s="10"/>
      <c r="AE70" s="111"/>
      <c r="AF70" s="111"/>
      <c r="AG70" s="111"/>
      <c r="AH70" s="111"/>
      <c r="AI70" s="112"/>
      <c r="AJ70" s="113"/>
      <c r="AL70" s="108"/>
      <c r="AM70" s="108"/>
      <c r="AN70" s="108"/>
      <c r="AP70" s="108"/>
      <c r="AQ70" s="10"/>
      <c r="AR70" s="10"/>
      <c r="AS70" s="10"/>
      <c r="AT70" s="108"/>
      <c r="AU70" s="108"/>
      <c r="AW70" s="10"/>
      <c r="AX70" s="37"/>
      <c r="AY70" s="10"/>
      <c r="AZ70" s="10"/>
      <c r="BA70" s="10"/>
      <c r="BC70" s="108"/>
      <c r="BD70" s="108"/>
      <c r="BE70" s="108"/>
      <c r="BG70" s="108"/>
      <c r="BH70" s="108"/>
      <c r="BI70" s="108"/>
      <c r="BJ70" s="108"/>
      <c r="BK70" s="108"/>
      <c r="BL70" s="108"/>
      <c r="BM70" s="108"/>
      <c r="BN70" s="108"/>
      <c r="BO70" s="108"/>
      <c r="BP70" s="108"/>
      <c r="BQ70" s="108"/>
      <c r="BS70" s="10"/>
      <c r="BT70" s="10"/>
      <c r="BU70" s="10"/>
      <c r="BV70" s="10"/>
      <c r="BW70" s="10"/>
      <c r="BZ70" s="110"/>
      <c r="CA70" s="110"/>
      <c r="CB70" s="110"/>
      <c r="CC70" s="110"/>
      <c r="CD70" s="110"/>
      <c r="CE70" s="110"/>
      <c r="CF70" s="110"/>
      <c r="CG70" s="110"/>
      <c r="CH70" s="110"/>
      <c r="CI70" s="110"/>
      <c r="CJ70" s="110"/>
      <c r="CK70" s="110"/>
      <c r="CL70" s="110"/>
      <c r="CM70" s="110"/>
      <c r="CN70" s="110"/>
      <c r="CO70" s="110"/>
      <c r="CP70" s="110"/>
      <c r="CQ70" s="110"/>
      <c r="CR70" s="110"/>
      <c r="CS70" s="110"/>
      <c r="CT70" s="110"/>
      <c r="CU70" s="110"/>
      <c r="CV70" s="110"/>
      <c r="CW70" s="110"/>
      <c r="DA70" s="6">
        <f>DA69/DG69</f>
        <v>0.18397573875957207</v>
      </c>
      <c r="DB70" s="6">
        <f>DB69/DG69</f>
        <v>0.25956006497403439</v>
      </c>
      <c r="DC70" s="6">
        <f>DC69/DG69</f>
        <v>0.24909380426172054</v>
      </c>
      <c r="DD70" s="6">
        <f>DD69/DG69</f>
        <v>0.17707824890176277</v>
      </c>
      <c r="DE70" s="6">
        <f>DE69/DG69</f>
        <v>0.12522704904259321</v>
      </c>
      <c r="DF70" s="6">
        <f>DF69/DG69</f>
        <v>5.0650940603170283E-3</v>
      </c>
      <c r="DG70" s="6">
        <f>DA70+DB70+DC70+DD70+DE70+DF70</f>
        <v>1</v>
      </c>
      <c r="DH70" s="1"/>
      <c r="DK70" s="1"/>
      <c r="DL70" s="1"/>
      <c r="DM70" s="1"/>
      <c r="DN70" s="1"/>
      <c r="DO70" s="1"/>
      <c r="DP70" s="1"/>
      <c r="DQ70" s="109"/>
      <c r="DR70" s="109"/>
      <c r="DS70" s="109"/>
      <c r="DT70" s="109"/>
      <c r="DU70" s="1"/>
      <c r="DV70" s="109"/>
      <c r="DW70" s="109"/>
      <c r="DX70" s="109"/>
      <c r="DY70" s="1"/>
      <c r="DZ70" s="1"/>
      <c r="EA70" s="1"/>
      <c r="EB70" s="1"/>
      <c r="EC70" s="1"/>
      <c r="ED70" s="1"/>
      <c r="EE70" s="1"/>
      <c r="EF70" s="1"/>
      <c r="EG70" s="1"/>
      <c r="EH70" s="4"/>
      <c r="EI70" s="1"/>
      <c r="EJ70" s="1"/>
      <c r="EK70" s="1"/>
      <c r="EL70" s="1"/>
      <c r="EM70" s="1"/>
      <c r="EN70" s="1"/>
      <c r="EO70" s="1"/>
      <c r="EP70" s="1"/>
      <c r="EQ70" s="1"/>
      <c r="ER70" s="1"/>
      <c r="ES70" s="1"/>
      <c r="ET70" s="1"/>
      <c r="EU70" s="110"/>
      <c r="EV70" s="110"/>
      <c r="EW70" s="110"/>
      <c r="EY70" s="109"/>
      <c r="EZ70" s="109"/>
      <c r="FA70" s="30"/>
      <c r="FC70" s="109"/>
      <c r="FD70" s="109"/>
      <c r="FE70" s="109"/>
      <c r="FI70" s="114"/>
      <c r="FJ70" s="1"/>
      <c r="FK70" s="1"/>
      <c r="FL70" s="109"/>
      <c r="FM70" s="109"/>
      <c r="FO70" s="1"/>
      <c r="FP70" s="109"/>
      <c r="FQ70" s="109"/>
      <c r="FS70" s="1"/>
      <c r="FT70" s="109"/>
      <c r="FU70" s="109"/>
      <c r="FW70" s="1"/>
      <c r="GA70" s="1"/>
      <c r="GB70" s="109"/>
      <c r="GC70" s="109"/>
      <c r="GD70" s="1"/>
      <c r="GE70" s="1"/>
      <c r="GF70" s="109"/>
      <c r="GG70" s="109"/>
      <c r="GH70" s="1"/>
      <c r="GI70" s="108"/>
      <c r="GJ70" s="1"/>
    </row>
    <row r="71" spans="1:192" ht="13.5" customHeight="1" x14ac:dyDescent="0.2">
      <c r="A71" s="1"/>
      <c r="B71" s="1"/>
      <c r="C71" s="115"/>
      <c r="D71" s="115"/>
      <c r="E71" s="115"/>
      <c r="F71" s="115"/>
      <c r="G71" s="115"/>
      <c r="H71" s="115"/>
      <c r="I71" s="115"/>
      <c r="J71" s="1"/>
      <c r="K71" s="115"/>
      <c r="L71" s="115"/>
      <c r="M71" s="115"/>
      <c r="N71" s="1"/>
      <c r="O71" s="115"/>
      <c r="P71" s="1"/>
      <c r="Q71" s="115"/>
      <c r="R71" s="1"/>
      <c r="S71" s="115"/>
      <c r="T71" s="115"/>
      <c r="U71" s="115"/>
      <c r="V71" s="115"/>
      <c r="W71" s="115"/>
      <c r="X71" s="115"/>
      <c r="Y71" s="1"/>
      <c r="Z71" s="115"/>
      <c r="AA71" s="115"/>
      <c r="AB71" s="115"/>
      <c r="AC71" s="115"/>
      <c r="AD71" s="115"/>
      <c r="AE71" s="115"/>
      <c r="AF71" s="115"/>
      <c r="AG71" s="1"/>
      <c r="AH71" s="1"/>
      <c r="AI71" s="1"/>
      <c r="AJ71" s="115"/>
      <c r="AL71" s="115"/>
      <c r="AM71" s="115"/>
      <c r="AN71" s="115"/>
      <c r="AP71" s="115"/>
      <c r="AW71" s="115"/>
      <c r="AY71" s="115"/>
      <c r="AZ71" s="115"/>
      <c r="BA71" s="115"/>
      <c r="BS71" s="115"/>
      <c r="BW71" s="115"/>
      <c r="BZ71" s="115"/>
      <c r="CA71" s="115"/>
      <c r="CB71" s="115"/>
      <c r="CC71" s="115"/>
      <c r="CD71" s="115"/>
      <c r="CE71" s="115"/>
      <c r="CF71" s="115"/>
      <c r="CG71" s="115"/>
      <c r="CH71" s="115"/>
      <c r="CI71" s="115"/>
      <c r="CJ71" s="115"/>
      <c r="CK71" s="115"/>
      <c r="CL71" s="115"/>
      <c r="CM71" s="115"/>
      <c r="CN71" s="115"/>
      <c r="CO71" s="115"/>
      <c r="CP71" s="115"/>
      <c r="CQ71" s="115"/>
      <c r="CR71" s="115"/>
      <c r="CS71" s="115"/>
      <c r="CT71" s="115"/>
      <c r="CU71" s="115"/>
      <c r="CV71" s="115"/>
      <c r="CW71" s="115"/>
      <c r="DA71" s="1"/>
      <c r="DB71" s="1"/>
      <c r="DC71" s="1"/>
      <c r="DD71" s="1"/>
      <c r="DE71" s="1"/>
      <c r="DF71" s="1"/>
      <c r="DG71" s="4"/>
      <c r="DH71" s="1"/>
      <c r="DK71" s="1"/>
      <c r="DL71" s="1"/>
      <c r="DM71" s="1"/>
      <c r="DN71" s="1"/>
      <c r="DO71" s="1"/>
      <c r="DP71" s="1"/>
      <c r="DQ71" s="115"/>
      <c r="DR71" s="115"/>
      <c r="DS71" s="115"/>
      <c r="DT71" s="1"/>
      <c r="DU71" s="1"/>
      <c r="DV71" s="115"/>
      <c r="DW71" s="115"/>
      <c r="DX71" s="1"/>
      <c r="DY71" s="1"/>
      <c r="DZ71" s="1"/>
      <c r="EA71" s="1"/>
      <c r="EB71" s="1"/>
      <c r="EC71" s="1"/>
      <c r="ED71" s="1"/>
      <c r="EE71" s="1"/>
      <c r="EF71" s="1"/>
      <c r="EG71" s="1"/>
      <c r="EH71" s="1"/>
      <c r="EI71" s="1"/>
      <c r="EJ71" s="1"/>
      <c r="EK71" s="1"/>
      <c r="EL71" s="1"/>
      <c r="EM71" s="1"/>
      <c r="EN71" s="1"/>
      <c r="EO71" s="1"/>
      <c r="EP71" s="1"/>
      <c r="EQ71" s="1"/>
      <c r="ER71" s="1"/>
      <c r="ES71" s="1"/>
      <c r="ET71" s="1"/>
      <c r="EU71" s="115"/>
      <c r="EV71" s="115"/>
      <c r="EW71" s="115"/>
      <c r="EY71" s="115"/>
      <c r="EZ71" s="115"/>
      <c r="FA71" s="1"/>
      <c r="FC71" s="115"/>
      <c r="FD71" s="115"/>
      <c r="FE71" s="115"/>
      <c r="FI71" s="114"/>
      <c r="FJ71" s="1"/>
      <c r="FK71" s="1"/>
      <c r="FL71" s="115"/>
      <c r="FM71" s="115"/>
      <c r="FO71" s="1"/>
      <c r="FP71" s="115"/>
      <c r="FQ71" s="115"/>
      <c r="FS71" s="1"/>
      <c r="FT71" s="115"/>
      <c r="FU71" s="115"/>
      <c r="FW71" s="1"/>
      <c r="GA71" s="1"/>
      <c r="GB71" s="115"/>
      <c r="GC71" s="115"/>
      <c r="GD71" s="1"/>
      <c r="GE71" s="1"/>
      <c r="GF71" s="115"/>
      <c r="GG71" s="115"/>
      <c r="GH71" s="1"/>
      <c r="GI71" s="115"/>
      <c r="GJ71" s="1"/>
    </row>
    <row r="72" spans="1:192" ht="13.5" customHeight="1" x14ac:dyDescent="0.2">
      <c r="A72" s="1"/>
      <c r="B72" s="9" t="s">
        <v>230</v>
      </c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DA72" s="116"/>
      <c r="DB72" s="8"/>
      <c r="DC72" s="8"/>
      <c r="DD72" s="8"/>
      <c r="DE72" s="8"/>
      <c r="DF72" s="8"/>
      <c r="DG72" s="8"/>
      <c r="DH72" s="1"/>
      <c r="DK72" s="1"/>
      <c r="DL72" s="1"/>
      <c r="DM72" s="1"/>
      <c r="DN72" s="1"/>
      <c r="DO72" s="1"/>
      <c r="DP72" s="1"/>
      <c r="DQ72" s="1"/>
      <c r="DR72" s="1"/>
      <c r="DS72" s="1"/>
      <c r="DT72" s="1"/>
      <c r="DU72" s="1"/>
      <c r="DV72" s="1"/>
      <c r="DW72" s="1"/>
      <c r="DX72" s="1"/>
      <c r="DY72" s="1"/>
      <c r="DZ72" s="1"/>
      <c r="EA72" s="1"/>
      <c r="EB72" s="1"/>
      <c r="EC72" s="1"/>
      <c r="ED72" s="1"/>
      <c r="EE72" s="1"/>
      <c r="EF72" s="1"/>
      <c r="EG72" s="1"/>
      <c r="EH72" s="1"/>
      <c r="EI72" s="1"/>
      <c r="EJ72" s="1"/>
      <c r="EK72" s="1"/>
      <c r="EL72" s="1"/>
      <c r="EM72" s="1"/>
      <c r="EN72" s="1"/>
      <c r="EO72" s="1"/>
      <c r="EP72" s="1"/>
      <c r="EQ72" s="1"/>
      <c r="ER72" s="1"/>
      <c r="ES72" s="1"/>
      <c r="ET72" s="1"/>
      <c r="EU72" s="1"/>
      <c r="EV72" s="1"/>
      <c r="EW72" s="1"/>
      <c r="EY72" s="1"/>
      <c r="EZ72" s="1"/>
      <c r="FA72" s="1"/>
      <c r="FC72" s="109"/>
      <c r="FD72" s="109"/>
      <c r="FE72" s="109"/>
      <c r="FI72" s="114"/>
      <c r="FJ72" s="1"/>
      <c r="FK72" s="1"/>
      <c r="FL72" s="1"/>
      <c r="FM72" s="1"/>
      <c r="FO72" s="1"/>
      <c r="FP72" s="1"/>
      <c r="FQ72" s="1"/>
      <c r="FS72" s="1"/>
      <c r="FT72" s="1"/>
      <c r="FU72" s="1"/>
      <c r="FW72" s="1"/>
      <c r="GA72" s="1"/>
      <c r="GB72" s="1"/>
      <c r="GC72" s="1"/>
      <c r="GD72" s="1"/>
      <c r="GE72" s="1"/>
      <c r="GF72" s="1"/>
      <c r="GG72" s="1"/>
      <c r="GH72" s="1"/>
      <c r="GI72" s="1"/>
      <c r="GJ72" s="1"/>
    </row>
    <row r="73" spans="1:192" x14ac:dyDescent="0.2">
      <c r="A73" s="1"/>
      <c r="B73" s="117" t="s">
        <v>231</v>
      </c>
      <c r="C73" s="1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I73"/>
      <c r="DJ73"/>
      <c r="EX73"/>
      <c r="FB73"/>
      <c r="FC73"/>
      <c r="FD73"/>
      <c r="FE73"/>
      <c r="FF73"/>
      <c r="FG73"/>
      <c r="FH73"/>
      <c r="FI73"/>
      <c r="FN73"/>
      <c r="FR73"/>
      <c r="FV73"/>
      <c r="FX73"/>
      <c r="FY73"/>
      <c r="FZ73"/>
    </row>
    <row r="74" spans="1:192" x14ac:dyDescent="0.2"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I74"/>
      <c r="DJ74"/>
      <c r="EX74"/>
      <c r="FB74"/>
      <c r="FC74"/>
      <c r="FD74"/>
      <c r="FE74"/>
      <c r="FF74"/>
      <c r="FG74"/>
      <c r="FH74"/>
      <c r="FI74"/>
      <c r="FN74"/>
      <c r="FR74"/>
      <c r="FV74"/>
      <c r="FX74"/>
      <c r="FY74"/>
      <c r="FZ74"/>
    </row>
    <row r="75" spans="1:192" x14ac:dyDescent="0.2"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I75"/>
      <c r="DJ75"/>
      <c r="EX75"/>
      <c r="FB75"/>
      <c r="FC75"/>
      <c r="FD75"/>
      <c r="FE75"/>
      <c r="FF75"/>
      <c r="FG75"/>
      <c r="FH75"/>
      <c r="FI75"/>
      <c r="FN75"/>
      <c r="FR75"/>
      <c r="FV75"/>
      <c r="FX75"/>
      <c r="FY75"/>
      <c r="FZ75"/>
    </row>
    <row r="76" spans="1:192" x14ac:dyDescent="0.2"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I76"/>
      <c r="DJ76"/>
      <c r="EX76"/>
      <c r="FB76"/>
      <c r="FC76"/>
      <c r="FD76"/>
      <c r="FE76"/>
      <c r="FF76"/>
      <c r="FG76"/>
      <c r="FH76"/>
      <c r="FI76"/>
      <c r="FN76"/>
      <c r="FR76"/>
      <c r="FV76"/>
      <c r="FX76"/>
      <c r="FY76"/>
      <c r="FZ76"/>
    </row>
    <row r="77" spans="1:192" x14ac:dyDescent="0.2"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I77"/>
      <c r="DJ77"/>
      <c r="EX77"/>
      <c r="FB77"/>
      <c r="FC77"/>
      <c r="FD77"/>
      <c r="FE77"/>
      <c r="FF77"/>
      <c r="FG77"/>
      <c r="FH77"/>
      <c r="FI77"/>
      <c r="FN77"/>
      <c r="FR77"/>
      <c r="FV77"/>
      <c r="FX77"/>
      <c r="FY77"/>
      <c r="FZ77"/>
    </row>
    <row r="78" spans="1:192" x14ac:dyDescent="0.2"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I78"/>
      <c r="DJ78"/>
      <c r="EX78"/>
      <c r="FB78"/>
      <c r="FC78"/>
      <c r="FD78"/>
      <c r="FE78"/>
      <c r="FF78"/>
      <c r="FG78"/>
      <c r="FH78"/>
      <c r="FI78"/>
      <c r="FN78"/>
      <c r="FR78"/>
      <c r="FV78"/>
      <c r="FX78"/>
      <c r="FY78"/>
      <c r="FZ78"/>
    </row>
    <row r="79" spans="1:192" x14ac:dyDescent="0.2"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I79"/>
      <c r="DJ79"/>
      <c r="EX79"/>
      <c r="FB79"/>
      <c r="FC79"/>
      <c r="FD79"/>
      <c r="FE79"/>
      <c r="FF79"/>
      <c r="FG79"/>
      <c r="FH79"/>
      <c r="FI79"/>
      <c r="FN79"/>
      <c r="FR79"/>
      <c r="FV79"/>
      <c r="FX79"/>
      <c r="FY79"/>
      <c r="FZ79"/>
    </row>
    <row r="80" spans="1:192" x14ac:dyDescent="0.2"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I80"/>
      <c r="DJ80"/>
      <c r="EX80"/>
      <c r="FB80"/>
      <c r="FC80"/>
      <c r="FD80"/>
      <c r="FE80"/>
      <c r="FF80"/>
      <c r="FG80"/>
      <c r="FH80"/>
      <c r="FI80"/>
      <c r="FN80"/>
      <c r="FR80"/>
      <c r="FV80"/>
      <c r="FX80"/>
      <c r="FY80"/>
      <c r="FZ80"/>
    </row>
    <row r="81" spans="37:182" x14ac:dyDescent="0.2"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I81"/>
      <c r="DJ81"/>
      <c r="EX81"/>
      <c r="FB81"/>
      <c r="FC81"/>
      <c r="FD81"/>
      <c r="FE81"/>
      <c r="FF81"/>
      <c r="FG81"/>
      <c r="FH81"/>
      <c r="FI81"/>
      <c r="FN81"/>
      <c r="FR81"/>
      <c r="FV81"/>
      <c r="FX81"/>
      <c r="FY81"/>
      <c r="FZ81"/>
    </row>
    <row r="82" spans="37:182" x14ac:dyDescent="0.2"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I82"/>
      <c r="DJ82"/>
      <c r="EX82"/>
      <c r="FB82"/>
      <c r="FC82"/>
      <c r="FD82"/>
      <c r="FE82"/>
      <c r="FF82"/>
      <c r="FG82"/>
      <c r="FH82"/>
      <c r="FI82"/>
      <c r="FN82"/>
      <c r="FR82"/>
      <c r="FV82"/>
      <c r="FX82"/>
      <c r="FY82"/>
      <c r="FZ82"/>
    </row>
    <row r="83" spans="37:182" x14ac:dyDescent="0.2"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I83"/>
      <c r="DJ83"/>
      <c r="EX83"/>
      <c r="FB83"/>
      <c r="FC83"/>
      <c r="FD83"/>
      <c r="FE83"/>
      <c r="FF83"/>
      <c r="FG83"/>
      <c r="FH83"/>
      <c r="FI83"/>
      <c r="FN83"/>
      <c r="FR83"/>
      <c r="FV83"/>
      <c r="FX83"/>
      <c r="FY83"/>
      <c r="FZ83"/>
    </row>
    <row r="84" spans="37:182" x14ac:dyDescent="0.2"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I84"/>
      <c r="DJ84"/>
      <c r="EX84"/>
      <c r="FB84"/>
      <c r="FC84"/>
      <c r="FD84"/>
      <c r="FE84"/>
      <c r="FF84"/>
      <c r="FG84"/>
      <c r="FH84"/>
      <c r="FI84"/>
      <c r="FN84"/>
      <c r="FR84"/>
      <c r="FV84"/>
      <c r="FX84"/>
      <c r="FY84"/>
      <c r="FZ84"/>
    </row>
    <row r="85" spans="37:182" x14ac:dyDescent="0.2"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I85"/>
      <c r="DJ85"/>
      <c r="EX85"/>
      <c r="FB85"/>
      <c r="FC85"/>
      <c r="FD85"/>
      <c r="FE85"/>
      <c r="FF85"/>
      <c r="FG85"/>
      <c r="FH85"/>
      <c r="FI85"/>
      <c r="FN85"/>
      <c r="FR85"/>
      <c r="FV85"/>
      <c r="FX85"/>
      <c r="FY85"/>
      <c r="FZ85"/>
    </row>
    <row r="86" spans="37:182" x14ac:dyDescent="0.2"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I86"/>
      <c r="DJ86"/>
      <c r="EX86"/>
      <c r="FB86"/>
      <c r="FC86"/>
      <c r="FD86"/>
      <c r="FE86"/>
      <c r="FF86"/>
      <c r="FG86"/>
      <c r="FH86"/>
      <c r="FI86"/>
      <c r="FN86"/>
      <c r="FR86"/>
      <c r="FV86"/>
      <c r="FX86"/>
      <c r="FY86"/>
      <c r="FZ86"/>
    </row>
    <row r="87" spans="37:182" x14ac:dyDescent="0.2"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I87"/>
      <c r="DJ87"/>
      <c r="EX87"/>
      <c r="FB87"/>
      <c r="FC87"/>
      <c r="FD87"/>
      <c r="FE87"/>
      <c r="FF87"/>
      <c r="FG87"/>
      <c r="FH87"/>
      <c r="FI87"/>
      <c r="FN87"/>
      <c r="FR87"/>
      <c r="FV87"/>
      <c r="FX87"/>
      <c r="FY87"/>
      <c r="FZ87"/>
    </row>
    <row r="88" spans="37:182" x14ac:dyDescent="0.2"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I88"/>
      <c r="DJ88"/>
      <c r="EX88"/>
      <c r="FB88"/>
      <c r="FC88"/>
      <c r="FD88"/>
      <c r="FE88"/>
      <c r="FF88"/>
      <c r="FG88"/>
      <c r="FH88"/>
      <c r="FI88"/>
      <c r="FN88"/>
      <c r="FR88"/>
      <c r="FV88"/>
      <c r="FX88"/>
      <c r="FY88"/>
      <c r="FZ88"/>
    </row>
    <row r="89" spans="37:182" x14ac:dyDescent="0.2"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I89"/>
      <c r="DJ89"/>
      <c r="EX89"/>
      <c r="FB89"/>
      <c r="FC89"/>
      <c r="FD89"/>
      <c r="FE89"/>
      <c r="FF89"/>
      <c r="FG89"/>
      <c r="FH89"/>
      <c r="FI89"/>
      <c r="FN89"/>
      <c r="FR89"/>
      <c r="FV89"/>
      <c r="FX89"/>
      <c r="FY89"/>
      <c r="FZ89"/>
    </row>
    <row r="90" spans="37:182" x14ac:dyDescent="0.2"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I90"/>
      <c r="DJ90"/>
      <c r="EX90"/>
      <c r="FB90"/>
      <c r="FC90"/>
      <c r="FD90"/>
      <c r="FE90"/>
      <c r="FF90"/>
      <c r="FG90"/>
      <c r="FH90"/>
      <c r="FI90"/>
      <c r="FN90"/>
      <c r="FR90"/>
      <c r="FV90"/>
      <c r="FX90"/>
      <c r="FY90"/>
      <c r="FZ90"/>
    </row>
    <row r="91" spans="37:182" x14ac:dyDescent="0.2"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I91"/>
      <c r="DJ91"/>
      <c r="EX91"/>
      <c r="FB91"/>
      <c r="FC91"/>
      <c r="FD91"/>
      <c r="FE91"/>
      <c r="FF91"/>
      <c r="FG91"/>
      <c r="FH91"/>
      <c r="FI91"/>
      <c r="FN91"/>
      <c r="FR91"/>
      <c r="FV91"/>
      <c r="FX91"/>
      <c r="FY91"/>
      <c r="FZ91"/>
    </row>
    <row r="92" spans="37:182" x14ac:dyDescent="0.2"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I92"/>
      <c r="DJ92"/>
      <c r="EX92"/>
      <c r="FB92"/>
      <c r="FC92"/>
      <c r="FD92"/>
      <c r="FE92"/>
      <c r="FF92"/>
      <c r="FG92"/>
      <c r="FH92"/>
      <c r="FI92"/>
      <c r="FN92"/>
      <c r="FR92"/>
      <c r="FV92"/>
      <c r="FX92"/>
      <c r="FY92"/>
      <c r="FZ92"/>
    </row>
    <row r="93" spans="37:182" x14ac:dyDescent="0.2"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I93"/>
      <c r="DJ93"/>
      <c r="EX93"/>
      <c r="FB93"/>
      <c r="FC93"/>
      <c r="FD93"/>
      <c r="FE93"/>
      <c r="FF93"/>
      <c r="FG93"/>
      <c r="FH93"/>
      <c r="FI93"/>
      <c r="FN93"/>
      <c r="FR93"/>
      <c r="FV93"/>
      <c r="FX93"/>
      <c r="FY93"/>
      <c r="FZ93"/>
    </row>
    <row r="94" spans="37:182" x14ac:dyDescent="0.2"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I94"/>
      <c r="DJ94"/>
      <c r="EX94"/>
      <c r="FB94"/>
      <c r="FC94"/>
      <c r="FD94"/>
      <c r="FE94"/>
      <c r="FF94"/>
      <c r="FG94"/>
      <c r="FH94"/>
      <c r="FI94"/>
      <c r="FN94"/>
      <c r="FR94"/>
      <c r="FV94"/>
      <c r="FX94"/>
      <c r="FY94"/>
      <c r="FZ94"/>
    </row>
    <row r="95" spans="37:182" x14ac:dyDescent="0.2"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I95"/>
      <c r="DJ95"/>
      <c r="EX95"/>
      <c r="FB95"/>
      <c r="FC95"/>
      <c r="FD95"/>
      <c r="FE95"/>
      <c r="FF95"/>
      <c r="FG95"/>
      <c r="FH95"/>
      <c r="FI95"/>
      <c r="FN95"/>
      <c r="FR95"/>
      <c r="FV95"/>
      <c r="FX95"/>
      <c r="FY95"/>
      <c r="FZ95"/>
    </row>
    <row r="96" spans="37:182" x14ac:dyDescent="0.2"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I96"/>
      <c r="DJ96"/>
      <c r="EX96"/>
      <c r="FB96"/>
      <c r="FC96"/>
      <c r="FD96"/>
      <c r="FE96"/>
      <c r="FF96"/>
      <c r="FG96"/>
      <c r="FH96"/>
      <c r="FI96"/>
      <c r="FN96"/>
      <c r="FR96"/>
      <c r="FV96"/>
      <c r="FX96"/>
      <c r="FY96"/>
      <c r="FZ96"/>
    </row>
    <row r="97" spans="37:182" x14ac:dyDescent="0.2"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I97"/>
      <c r="DJ97"/>
      <c r="EX97"/>
      <c r="FB97"/>
      <c r="FC97"/>
      <c r="FD97"/>
      <c r="FE97"/>
      <c r="FF97"/>
      <c r="FG97"/>
      <c r="FH97"/>
      <c r="FI97"/>
      <c r="FN97"/>
      <c r="FR97"/>
      <c r="FV97"/>
      <c r="FX97"/>
      <c r="FY97"/>
      <c r="FZ97"/>
    </row>
    <row r="98" spans="37:182" x14ac:dyDescent="0.2"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I98"/>
      <c r="DJ98"/>
      <c r="EX98"/>
      <c r="FB98"/>
      <c r="FC98"/>
      <c r="FD98"/>
      <c r="FE98"/>
      <c r="FF98"/>
      <c r="FG98"/>
      <c r="FH98"/>
      <c r="FI98"/>
      <c r="FN98"/>
      <c r="FR98"/>
      <c r="FV98"/>
      <c r="FX98"/>
      <c r="FY98"/>
      <c r="FZ98"/>
    </row>
    <row r="99" spans="37:182" x14ac:dyDescent="0.2"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I99"/>
      <c r="DJ99"/>
      <c r="EX99"/>
      <c r="FB99"/>
      <c r="FC99"/>
      <c r="FD99"/>
      <c r="FE99"/>
      <c r="FF99"/>
      <c r="FG99"/>
      <c r="FH99"/>
      <c r="FI99"/>
      <c r="FN99"/>
      <c r="FR99"/>
      <c r="FV99"/>
      <c r="FX99"/>
      <c r="FY99"/>
      <c r="FZ99"/>
    </row>
    <row r="100" spans="37:182" x14ac:dyDescent="0.2"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I100"/>
      <c r="DJ100"/>
      <c r="EX100"/>
      <c r="FB100"/>
      <c r="FC100"/>
      <c r="FD100"/>
      <c r="FE100"/>
      <c r="FF100"/>
      <c r="FG100"/>
      <c r="FH100"/>
      <c r="FI100"/>
      <c r="FN100"/>
      <c r="FR100"/>
      <c r="FV100"/>
      <c r="FX100"/>
      <c r="FY100"/>
      <c r="FZ100"/>
    </row>
    <row r="101" spans="37:182" x14ac:dyDescent="0.2"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I101"/>
      <c r="DJ101"/>
      <c r="EX101"/>
      <c r="FB101"/>
      <c r="FC101"/>
      <c r="FD101"/>
      <c r="FE101"/>
      <c r="FF101"/>
      <c r="FG101"/>
      <c r="FH101"/>
      <c r="FI101"/>
      <c r="FN101"/>
      <c r="FR101"/>
      <c r="FV101"/>
      <c r="FX101"/>
      <c r="FY101"/>
      <c r="FZ101"/>
    </row>
    <row r="102" spans="37:182" x14ac:dyDescent="0.2"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I102"/>
      <c r="DJ102"/>
      <c r="EX102"/>
      <c r="FB102"/>
      <c r="FC102"/>
      <c r="FD102"/>
      <c r="FE102"/>
      <c r="FF102"/>
      <c r="FG102"/>
      <c r="FH102"/>
      <c r="FI102"/>
      <c r="FN102"/>
      <c r="FR102"/>
      <c r="FV102"/>
      <c r="FX102"/>
      <c r="FY102"/>
      <c r="FZ102"/>
    </row>
    <row r="103" spans="37:182" x14ac:dyDescent="0.2"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I103"/>
      <c r="DJ103"/>
      <c r="EX103"/>
      <c r="FB103"/>
      <c r="FC103"/>
      <c r="FD103"/>
      <c r="FE103"/>
      <c r="FF103"/>
      <c r="FG103"/>
      <c r="FH103"/>
      <c r="FI103"/>
      <c r="FN103"/>
      <c r="FR103"/>
      <c r="FV103"/>
      <c r="FX103"/>
      <c r="FY103"/>
      <c r="FZ103"/>
    </row>
    <row r="104" spans="37:182" x14ac:dyDescent="0.2"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I104"/>
      <c r="DJ104"/>
      <c r="EX104"/>
      <c r="FB104"/>
      <c r="FC104"/>
      <c r="FD104"/>
      <c r="FE104"/>
      <c r="FF104"/>
      <c r="FG104"/>
      <c r="FH104"/>
      <c r="FI104"/>
      <c r="FN104"/>
      <c r="FR104"/>
      <c r="FV104"/>
      <c r="FX104"/>
      <c r="FY104"/>
      <c r="FZ104"/>
    </row>
    <row r="105" spans="37:182" x14ac:dyDescent="0.2"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I105"/>
      <c r="DJ105"/>
      <c r="EX105"/>
      <c r="FB105"/>
      <c r="FC105"/>
      <c r="FD105"/>
      <c r="FE105"/>
      <c r="FF105"/>
      <c r="FG105"/>
      <c r="FH105"/>
      <c r="FI105"/>
      <c r="FN105"/>
      <c r="FR105"/>
      <c r="FV105"/>
      <c r="FX105"/>
      <c r="FY105"/>
      <c r="FZ105"/>
    </row>
    <row r="106" spans="37:182" x14ac:dyDescent="0.2"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I106"/>
      <c r="DJ106"/>
      <c r="EX106"/>
      <c r="FB106"/>
      <c r="FC106"/>
      <c r="FD106"/>
      <c r="FE106"/>
      <c r="FF106"/>
      <c r="FG106"/>
      <c r="FH106"/>
      <c r="FI106"/>
      <c r="FN106"/>
      <c r="FR106"/>
      <c r="FV106"/>
      <c r="FX106"/>
      <c r="FY106"/>
      <c r="FZ106"/>
    </row>
    <row r="107" spans="37:182" x14ac:dyDescent="0.2"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I107"/>
      <c r="DJ107"/>
      <c r="EX107"/>
      <c r="FB107"/>
      <c r="FC107"/>
      <c r="FD107"/>
      <c r="FE107"/>
      <c r="FF107"/>
      <c r="FG107"/>
      <c r="FH107"/>
      <c r="FI107"/>
      <c r="FN107"/>
      <c r="FR107"/>
      <c r="FV107"/>
      <c r="FX107"/>
      <c r="FY107"/>
      <c r="FZ107"/>
    </row>
    <row r="108" spans="37:182" x14ac:dyDescent="0.2"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I108"/>
      <c r="DJ108"/>
      <c r="EX108"/>
      <c r="FB108"/>
      <c r="FC108"/>
      <c r="FD108"/>
      <c r="FE108"/>
      <c r="FF108"/>
      <c r="FG108"/>
      <c r="FH108"/>
      <c r="FI108"/>
      <c r="FN108"/>
      <c r="FR108"/>
      <c r="FV108"/>
      <c r="FX108"/>
      <c r="FY108"/>
      <c r="FZ108"/>
    </row>
    <row r="109" spans="37:182" x14ac:dyDescent="0.2"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I109"/>
      <c r="DJ109"/>
      <c r="EX109"/>
      <c r="FB109"/>
      <c r="FC109"/>
      <c r="FD109"/>
      <c r="FE109"/>
      <c r="FF109"/>
      <c r="FG109"/>
      <c r="FH109"/>
      <c r="FI109"/>
      <c r="FN109"/>
      <c r="FR109"/>
      <c r="FV109"/>
      <c r="FX109"/>
      <c r="FY109"/>
      <c r="FZ109"/>
    </row>
    <row r="110" spans="37:182" x14ac:dyDescent="0.2"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I110"/>
      <c r="DJ110"/>
      <c r="EX110"/>
      <c r="FB110"/>
      <c r="FC110"/>
      <c r="FD110"/>
      <c r="FE110"/>
      <c r="FF110"/>
      <c r="FG110"/>
      <c r="FH110"/>
      <c r="FI110"/>
      <c r="FN110"/>
      <c r="FR110"/>
      <c r="FV110"/>
      <c r="FX110"/>
      <c r="FY110"/>
      <c r="FZ110"/>
    </row>
    <row r="111" spans="37:182" x14ac:dyDescent="0.2"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I111"/>
      <c r="DJ111"/>
      <c r="EX111"/>
      <c r="FB111"/>
      <c r="FC111"/>
      <c r="FD111"/>
      <c r="FE111"/>
      <c r="FF111"/>
      <c r="FG111"/>
      <c r="FH111"/>
      <c r="FI111"/>
      <c r="FN111"/>
      <c r="FR111"/>
      <c r="FV111"/>
      <c r="FX111"/>
      <c r="FY111"/>
      <c r="FZ111"/>
    </row>
    <row r="112" spans="37:182" x14ac:dyDescent="0.2"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I112"/>
      <c r="DJ112"/>
      <c r="EX112"/>
      <c r="FB112"/>
      <c r="FC112"/>
      <c r="FD112"/>
      <c r="FE112"/>
      <c r="FF112"/>
      <c r="FG112"/>
      <c r="FH112"/>
      <c r="FI112"/>
      <c r="FN112"/>
      <c r="FR112"/>
      <c r="FV112"/>
      <c r="FX112"/>
      <c r="FY112"/>
      <c r="FZ112"/>
    </row>
    <row r="113" spans="37:182" x14ac:dyDescent="0.2"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I113"/>
      <c r="DJ113"/>
      <c r="EX113"/>
      <c r="FB113"/>
      <c r="FC113"/>
      <c r="FD113"/>
      <c r="FE113"/>
      <c r="FF113"/>
      <c r="FG113"/>
      <c r="FH113"/>
      <c r="FI113"/>
      <c r="FN113"/>
      <c r="FR113"/>
      <c r="FV113"/>
      <c r="FX113"/>
      <c r="FY113"/>
      <c r="FZ113"/>
    </row>
    <row r="114" spans="37:182" x14ac:dyDescent="0.2"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I114"/>
      <c r="DJ114"/>
      <c r="EX114"/>
      <c r="FB114"/>
      <c r="FC114"/>
      <c r="FD114"/>
      <c r="FE114"/>
      <c r="FF114"/>
      <c r="FG114"/>
      <c r="FH114"/>
      <c r="FI114"/>
      <c r="FN114"/>
      <c r="FR114"/>
      <c r="FV114"/>
      <c r="FX114"/>
      <c r="FY114"/>
      <c r="FZ114"/>
    </row>
    <row r="115" spans="37:182" x14ac:dyDescent="0.2"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I115"/>
      <c r="DJ115"/>
      <c r="EX115"/>
      <c r="FB115"/>
      <c r="FC115"/>
      <c r="FD115"/>
      <c r="FE115"/>
      <c r="FF115"/>
      <c r="FG115"/>
      <c r="FH115"/>
      <c r="FI115"/>
      <c r="FN115"/>
      <c r="FR115"/>
      <c r="FV115"/>
      <c r="FX115"/>
      <c r="FY115"/>
      <c r="FZ115"/>
    </row>
    <row r="116" spans="37:182" x14ac:dyDescent="0.2"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I116"/>
      <c r="DJ116"/>
      <c r="EX116"/>
      <c r="FB116"/>
      <c r="FC116"/>
      <c r="FD116"/>
      <c r="FE116"/>
      <c r="FF116"/>
      <c r="FG116"/>
      <c r="FH116"/>
      <c r="FI116"/>
      <c r="FN116"/>
      <c r="FR116"/>
      <c r="FV116"/>
      <c r="FX116"/>
      <c r="FY116"/>
      <c r="FZ116"/>
    </row>
    <row r="117" spans="37:182" x14ac:dyDescent="0.2"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  <c r="CT117"/>
      <c r="CU117"/>
      <c r="CV117"/>
      <c r="CW117"/>
      <c r="CX117"/>
      <c r="CY117"/>
      <c r="CZ117"/>
      <c r="DI117"/>
      <c r="DJ117"/>
      <c r="EX117"/>
      <c r="FB117"/>
      <c r="FC117"/>
      <c r="FD117"/>
      <c r="FE117"/>
      <c r="FF117"/>
      <c r="FG117"/>
      <c r="FH117"/>
      <c r="FI117"/>
      <c r="FN117"/>
      <c r="FR117"/>
      <c r="FV117"/>
      <c r="FX117"/>
      <c r="FY117"/>
      <c r="FZ117"/>
    </row>
    <row r="118" spans="37:182" x14ac:dyDescent="0.2"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  <c r="CT118"/>
      <c r="CU118"/>
      <c r="CV118"/>
      <c r="CW118"/>
      <c r="CX118"/>
      <c r="CY118"/>
      <c r="CZ118"/>
      <c r="DI118"/>
      <c r="DJ118"/>
      <c r="EX118"/>
      <c r="FB118"/>
      <c r="FC118"/>
      <c r="FD118"/>
      <c r="FE118"/>
      <c r="FF118"/>
      <c r="FG118"/>
      <c r="FH118"/>
      <c r="FI118"/>
      <c r="FN118"/>
      <c r="FR118"/>
      <c r="FV118"/>
      <c r="FX118"/>
      <c r="FY118"/>
      <c r="FZ118"/>
    </row>
    <row r="119" spans="37:182" x14ac:dyDescent="0.2"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  <c r="CA119"/>
      <c r="CB119"/>
      <c r="CC119"/>
      <c r="CD119"/>
      <c r="CE119"/>
      <c r="CF119"/>
      <c r="CG119"/>
      <c r="CH119"/>
      <c r="CI119"/>
      <c r="CJ119"/>
      <c r="CK119"/>
      <c r="CL119"/>
      <c r="CM119"/>
      <c r="CN119"/>
      <c r="CO119"/>
      <c r="CP119"/>
      <c r="CQ119"/>
      <c r="CR119"/>
      <c r="CS119"/>
      <c r="CT119"/>
      <c r="CU119"/>
      <c r="CV119"/>
      <c r="CW119"/>
      <c r="CX119"/>
      <c r="CY119"/>
      <c r="CZ119"/>
      <c r="DI119"/>
      <c r="DJ119"/>
      <c r="EX119"/>
      <c r="FB119"/>
      <c r="FC119"/>
      <c r="FD119"/>
      <c r="FE119"/>
      <c r="FF119"/>
      <c r="FG119"/>
      <c r="FH119"/>
      <c r="FI119"/>
      <c r="FN119"/>
      <c r="FR119"/>
      <c r="FV119"/>
      <c r="FX119"/>
      <c r="FY119"/>
      <c r="FZ119"/>
    </row>
    <row r="120" spans="37:182" x14ac:dyDescent="0.2"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  <c r="BZ120"/>
      <c r="CA120"/>
      <c r="CB120"/>
      <c r="CC120"/>
      <c r="CD120"/>
      <c r="CE120"/>
      <c r="CF120"/>
      <c r="CG120"/>
      <c r="CH120"/>
      <c r="CI120"/>
      <c r="CJ120"/>
      <c r="CK120"/>
      <c r="CL120"/>
      <c r="CM120"/>
      <c r="CN120"/>
      <c r="CO120"/>
      <c r="CP120"/>
      <c r="CQ120"/>
      <c r="CR120"/>
      <c r="CS120"/>
      <c r="CT120"/>
      <c r="CU120"/>
      <c r="CV120"/>
      <c r="CW120"/>
      <c r="CX120"/>
      <c r="CY120"/>
      <c r="CZ120"/>
      <c r="DI120"/>
      <c r="DJ120"/>
      <c r="EX120"/>
      <c r="FB120"/>
      <c r="FC120"/>
      <c r="FD120"/>
      <c r="FE120"/>
      <c r="FF120"/>
      <c r="FG120"/>
      <c r="FH120"/>
      <c r="FI120"/>
      <c r="FN120"/>
      <c r="FR120"/>
      <c r="FV120"/>
      <c r="FX120"/>
      <c r="FY120"/>
      <c r="FZ120"/>
    </row>
    <row r="121" spans="37:182" x14ac:dyDescent="0.2"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  <c r="BX121"/>
      <c r="BY121"/>
      <c r="BZ121"/>
      <c r="CA121"/>
      <c r="CB121"/>
      <c r="CC121"/>
      <c r="CD121"/>
      <c r="CE121"/>
      <c r="CF121"/>
      <c r="CG121"/>
      <c r="CH121"/>
      <c r="CI121"/>
      <c r="CJ121"/>
      <c r="CK121"/>
      <c r="CL121"/>
      <c r="CM121"/>
      <c r="CN121"/>
      <c r="CO121"/>
      <c r="CP121"/>
      <c r="CQ121"/>
      <c r="CR121"/>
      <c r="CS121"/>
      <c r="CT121"/>
      <c r="CU121"/>
      <c r="CV121"/>
      <c r="CW121"/>
      <c r="CX121"/>
      <c r="CY121"/>
      <c r="CZ121"/>
      <c r="DI121"/>
      <c r="DJ121"/>
      <c r="EX121"/>
      <c r="FB121"/>
      <c r="FC121"/>
      <c r="FD121"/>
      <c r="FE121"/>
      <c r="FF121"/>
      <c r="FG121"/>
      <c r="FH121"/>
      <c r="FI121"/>
      <c r="FN121"/>
      <c r="FR121"/>
      <c r="FV121"/>
      <c r="FX121"/>
      <c r="FY121"/>
      <c r="FZ121"/>
    </row>
    <row r="122" spans="37:182" x14ac:dyDescent="0.2"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  <c r="BT122"/>
      <c r="BU122"/>
      <c r="BV122"/>
      <c r="BW122"/>
      <c r="BX122"/>
      <c r="BY122"/>
      <c r="BZ122"/>
      <c r="CA122"/>
      <c r="CB122"/>
      <c r="CC122"/>
      <c r="CD122"/>
      <c r="CE122"/>
      <c r="CF122"/>
      <c r="CG122"/>
      <c r="CH122"/>
      <c r="CI122"/>
      <c r="CJ122"/>
      <c r="CK122"/>
      <c r="CL122"/>
      <c r="CM122"/>
      <c r="CN122"/>
      <c r="CO122"/>
      <c r="CP122"/>
      <c r="CQ122"/>
      <c r="CR122"/>
      <c r="CS122"/>
      <c r="CT122"/>
      <c r="CU122"/>
      <c r="CV122"/>
      <c r="CW122"/>
      <c r="CX122"/>
      <c r="CY122"/>
      <c r="CZ122"/>
      <c r="DI122"/>
      <c r="DJ122"/>
      <c r="EX122"/>
      <c r="FB122"/>
      <c r="FC122"/>
      <c r="FD122"/>
      <c r="FE122"/>
      <c r="FF122"/>
      <c r="FG122"/>
      <c r="FH122"/>
      <c r="FI122"/>
      <c r="FN122"/>
      <c r="FR122"/>
      <c r="FV122"/>
      <c r="FX122"/>
      <c r="FY122"/>
      <c r="FZ122"/>
    </row>
    <row r="123" spans="37:182" x14ac:dyDescent="0.2"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  <c r="BT123"/>
      <c r="BU123"/>
      <c r="BV123"/>
      <c r="BW123"/>
      <c r="BX123"/>
      <c r="BY123"/>
      <c r="BZ123"/>
      <c r="CA123"/>
      <c r="CB123"/>
      <c r="CC123"/>
      <c r="CD123"/>
      <c r="CE123"/>
      <c r="CF123"/>
      <c r="CG123"/>
      <c r="CH123"/>
      <c r="CI123"/>
      <c r="CJ123"/>
      <c r="CK123"/>
      <c r="CL123"/>
      <c r="CM123"/>
      <c r="CN123"/>
      <c r="CO123"/>
      <c r="CP123"/>
      <c r="CQ123"/>
      <c r="CR123"/>
      <c r="CS123"/>
      <c r="CT123"/>
      <c r="CU123"/>
      <c r="CV123"/>
      <c r="CW123"/>
      <c r="CX123"/>
      <c r="CY123"/>
      <c r="CZ123"/>
      <c r="DI123"/>
      <c r="DJ123"/>
      <c r="EX123"/>
      <c r="FB123"/>
      <c r="FC123"/>
      <c r="FD123"/>
      <c r="FE123"/>
      <c r="FF123"/>
      <c r="FG123"/>
      <c r="FH123"/>
      <c r="FI123"/>
      <c r="FN123"/>
      <c r="FR123"/>
      <c r="FV123"/>
      <c r="FX123"/>
      <c r="FY123"/>
      <c r="FZ123"/>
    </row>
    <row r="124" spans="37:182" x14ac:dyDescent="0.2"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/>
      <c r="BS124"/>
      <c r="BT124"/>
      <c r="BU124"/>
      <c r="BV124"/>
      <c r="BW124"/>
      <c r="BX124"/>
      <c r="BY124"/>
      <c r="BZ124"/>
      <c r="CA124"/>
      <c r="CB124"/>
      <c r="CC124"/>
      <c r="CD124"/>
      <c r="CE124"/>
      <c r="CF124"/>
      <c r="CG124"/>
      <c r="CH124"/>
      <c r="CI124"/>
      <c r="CJ124"/>
      <c r="CK124"/>
      <c r="CL124"/>
      <c r="CM124"/>
      <c r="CN124"/>
      <c r="CO124"/>
      <c r="CP124"/>
      <c r="CQ124"/>
      <c r="CR124"/>
      <c r="CS124"/>
      <c r="CT124"/>
      <c r="CU124"/>
      <c r="CV124"/>
      <c r="CW124"/>
      <c r="CX124"/>
      <c r="CY124"/>
      <c r="CZ124"/>
      <c r="DI124"/>
      <c r="DJ124"/>
      <c r="EX124"/>
      <c r="FB124"/>
      <c r="FC124"/>
      <c r="FD124"/>
      <c r="FE124"/>
      <c r="FF124"/>
      <c r="FG124"/>
      <c r="FH124"/>
      <c r="FI124"/>
      <c r="FN124"/>
      <c r="FR124"/>
      <c r="FV124"/>
      <c r="FX124"/>
      <c r="FY124"/>
      <c r="FZ124"/>
    </row>
    <row r="125" spans="37:182" x14ac:dyDescent="0.2"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/>
      <c r="BS125"/>
      <c r="BT125"/>
      <c r="BU125"/>
      <c r="BV125"/>
      <c r="BW125"/>
      <c r="BX125"/>
      <c r="BY125"/>
      <c r="BZ125"/>
      <c r="CA125"/>
      <c r="CB125"/>
      <c r="CC125"/>
      <c r="CD125"/>
      <c r="CE125"/>
      <c r="CF125"/>
      <c r="CG125"/>
      <c r="CH125"/>
      <c r="CI125"/>
      <c r="CJ125"/>
      <c r="CK125"/>
      <c r="CL125"/>
      <c r="CM125"/>
      <c r="CN125"/>
      <c r="CO125"/>
      <c r="CP125"/>
      <c r="CQ125"/>
      <c r="CR125"/>
      <c r="CS125"/>
      <c r="CT125"/>
      <c r="CU125"/>
      <c r="CV125"/>
      <c r="CW125"/>
      <c r="CX125"/>
      <c r="CY125"/>
      <c r="CZ125"/>
      <c r="DI125"/>
      <c r="DJ125"/>
      <c r="EX125"/>
      <c r="FB125"/>
      <c r="FC125"/>
      <c r="FD125"/>
      <c r="FE125"/>
      <c r="FF125"/>
      <c r="FG125"/>
      <c r="FH125"/>
      <c r="FI125"/>
      <c r="FN125"/>
      <c r="FR125"/>
      <c r="FV125"/>
      <c r="FX125"/>
      <c r="FY125"/>
      <c r="FZ125"/>
    </row>
    <row r="126" spans="37:182" x14ac:dyDescent="0.2"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  <c r="BQ126"/>
      <c r="BR126"/>
      <c r="BS126"/>
      <c r="BT126"/>
      <c r="BU126"/>
      <c r="BV126"/>
      <c r="BW126"/>
      <c r="BX126"/>
      <c r="BY126"/>
      <c r="BZ126"/>
      <c r="CA126"/>
      <c r="CB126"/>
      <c r="CC126"/>
      <c r="CD126"/>
      <c r="CE126"/>
      <c r="CF126"/>
      <c r="CG126"/>
      <c r="CH126"/>
      <c r="CI126"/>
      <c r="CJ126"/>
      <c r="CK126"/>
      <c r="CL126"/>
      <c r="CM126"/>
      <c r="CN126"/>
      <c r="CO126"/>
      <c r="CP126"/>
      <c r="CQ126"/>
      <c r="CR126"/>
      <c r="CS126"/>
      <c r="CT126"/>
      <c r="CU126"/>
      <c r="CV126"/>
      <c r="CW126"/>
      <c r="CX126"/>
      <c r="CY126"/>
      <c r="CZ126"/>
      <c r="DI126"/>
      <c r="DJ126"/>
      <c r="EX126"/>
      <c r="FB126"/>
      <c r="FC126"/>
      <c r="FD126"/>
      <c r="FE126"/>
      <c r="FF126"/>
      <c r="FG126"/>
      <c r="FH126"/>
      <c r="FI126"/>
      <c r="FN126"/>
      <c r="FR126"/>
      <c r="FV126"/>
      <c r="FX126"/>
      <c r="FY126"/>
      <c r="FZ126"/>
    </row>
    <row r="127" spans="37:182" x14ac:dyDescent="0.2"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  <c r="BH127"/>
      <c r="BI127"/>
      <c r="BJ127"/>
      <c r="BK127"/>
      <c r="BL127"/>
      <c r="BM127"/>
      <c r="BN127"/>
      <c r="BO127"/>
      <c r="BP127"/>
      <c r="BQ127"/>
      <c r="BR127"/>
      <c r="BS127"/>
      <c r="BT127"/>
      <c r="BU127"/>
      <c r="BV127"/>
      <c r="BW127"/>
      <c r="BX127"/>
      <c r="BY127"/>
      <c r="BZ127"/>
      <c r="CA127"/>
      <c r="CB127"/>
      <c r="CC127"/>
      <c r="CD127"/>
      <c r="CE127"/>
      <c r="CF127"/>
      <c r="CG127"/>
      <c r="CH127"/>
      <c r="CI127"/>
      <c r="CJ127"/>
      <c r="CK127"/>
      <c r="CL127"/>
      <c r="CM127"/>
      <c r="CN127"/>
      <c r="CO127"/>
      <c r="CP127"/>
      <c r="CQ127"/>
      <c r="CR127"/>
      <c r="CS127"/>
      <c r="CT127"/>
      <c r="CU127"/>
      <c r="CV127"/>
      <c r="CW127"/>
      <c r="CX127"/>
      <c r="CY127"/>
      <c r="CZ127"/>
      <c r="DI127"/>
      <c r="DJ127"/>
      <c r="EX127"/>
      <c r="FB127"/>
      <c r="FC127"/>
      <c r="FD127"/>
      <c r="FE127"/>
      <c r="FF127"/>
      <c r="FG127"/>
      <c r="FH127"/>
      <c r="FI127"/>
      <c r="FN127"/>
      <c r="FR127"/>
      <c r="FV127"/>
      <c r="FX127"/>
      <c r="FY127"/>
      <c r="FZ127"/>
    </row>
    <row r="128" spans="37:182" x14ac:dyDescent="0.2"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  <c r="BM128"/>
      <c r="BN128"/>
      <c r="BO128"/>
      <c r="BP128"/>
      <c r="BQ128"/>
      <c r="BR128"/>
      <c r="BS128"/>
      <c r="BT128"/>
      <c r="BU128"/>
      <c r="BV128"/>
      <c r="BW128"/>
      <c r="BX128"/>
      <c r="BY128"/>
      <c r="BZ128"/>
      <c r="CA128"/>
      <c r="CB128"/>
      <c r="CC128"/>
      <c r="CD128"/>
      <c r="CE128"/>
      <c r="CF128"/>
      <c r="CG128"/>
      <c r="CH128"/>
      <c r="CI128"/>
      <c r="CJ128"/>
      <c r="CK128"/>
      <c r="CL128"/>
      <c r="CM128"/>
      <c r="CN128"/>
      <c r="CO128"/>
      <c r="CP128"/>
      <c r="CQ128"/>
      <c r="CR128"/>
      <c r="CS128"/>
      <c r="CT128"/>
      <c r="CU128"/>
      <c r="CV128"/>
      <c r="CW128"/>
      <c r="CX128"/>
      <c r="CY128"/>
      <c r="CZ128"/>
      <c r="DI128"/>
      <c r="DJ128"/>
      <c r="EX128"/>
      <c r="FB128"/>
      <c r="FC128"/>
      <c r="FD128"/>
      <c r="FE128"/>
      <c r="FF128"/>
      <c r="FG128"/>
      <c r="FH128"/>
      <c r="FI128"/>
      <c r="FN128"/>
      <c r="FR128"/>
      <c r="FV128"/>
      <c r="FX128"/>
      <c r="FY128"/>
      <c r="FZ128"/>
    </row>
    <row r="129" spans="37:182" x14ac:dyDescent="0.2"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/>
      <c r="BG129"/>
      <c r="BH129"/>
      <c r="BI129"/>
      <c r="BJ129"/>
      <c r="BK129"/>
      <c r="BL129"/>
      <c r="BM129"/>
      <c r="BN129"/>
      <c r="BO129"/>
      <c r="BP129"/>
      <c r="BQ129"/>
      <c r="BR129"/>
      <c r="BS129"/>
      <c r="BT129"/>
      <c r="BU129"/>
      <c r="BV129"/>
      <c r="BW129"/>
      <c r="BX129"/>
      <c r="BY129"/>
      <c r="BZ129"/>
      <c r="CA129"/>
      <c r="CB129"/>
      <c r="CC129"/>
      <c r="CD129"/>
      <c r="CE129"/>
      <c r="CF129"/>
      <c r="CG129"/>
      <c r="CH129"/>
      <c r="CI129"/>
      <c r="CJ129"/>
      <c r="CK129"/>
      <c r="CL129"/>
      <c r="CM129"/>
      <c r="CN129"/>
      <c r="CO129"/>
      <c r="CP129"/>
      <c r="CQ129"/>
      <c r="CR129"/>
      <c r="CS129"/>
      <c r="CT129"/>
      <c r="CU129"/>
      <c r="CV129"/>
      <c r="CW129"/>
      <c r="CX129"/>
      <c r="CY129"/>
      <c r="CZ129"/>
      <c r="DI129"/>
      <c r="DJ129"/>
      <c r="EX129"/>
      <c r="FB129"/>
      <c r="FC129"/>
      <c r="FD129"/>
      <c r="FE129"/>
      <c r="FF129"/>
      <c r="FG129"/>
      <c r="FH129"/>
      <c r="FI129"/>
      <c r="FN129"/>
      <c r="FR129"/>
      <c r="FV129"/>
      <c r="FX129"/>
      <c r="FY129"/>
      <c r="FZ129"/>
    </row>
    <row r="130" spans="37:182" x14ac:dyDescent="0.2"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/>
      <c r="BG130"/>
      <c r="BH130"/>
      <c r="BI130"/>
      <c r="BJ130"/>
      <c r="BK130"/>
      <c r="BL130"/>
      <c r="BM130"/>
      <c r="BN130"/>
      <c r="BO130"/>
      <c r="BP130"/>
      <c r="BQ130"/>
      <c r="BR130"/>
      <c r="BS130"/>
      <c r="BT130"/>
      <c r="BU130"/>
      <c r="BV130"/>
      <c r="BW130"/>
      <c r="BX130"/>
      <c r="BY130"/>
      <c r="BZ130"/>
      <c r="CA130"/>
      <c r="CB130"/>
      <c r="CC130"/>
      <c r="CD130"/>
      <c r="CE130"/>
      <c r="CF130"/>
      <c r="CG130"/>
      <c r="CH130"/>
      <c r="CI130"/>
      <c r="CJ130"/>
      <c r="CK130"/>
      <c r="CL130"/>
      <c r="CM130"/>
      <c r="CN130"/>
      <c r="CO130"/>
      <c r="CP130"/>
      <c r="CQ130"/>
      <c r="CR130"/>
      <c r="CS130"/>
      <c r="CT130"/>
      <c r="CU130"/>
      <c r="CV130"/>
      <c r="CW130"/>
      <c r="CX130"/>
      <c r="CY130"/>
      <c r="CZ130"/>
      <c r="DI130"/>
      <c r="DJ130"/>
      <c r="EX130"/>
      <c r="FB130"/>
      <c r="FC130"/>
      <c r="FD130"/>
      <c r="FE130"/>
      <c r="FF130"/>
      <c r="FG130"/>
      <c r="FH130"/>
      <c r="FI130"/>
      <c r="FN130"/>
      <c r="FR130"/>
      <c r="FV130"/>
      <c r="FX130"/>
      <c r="FY130"/>
      <c r="FZ130"/>
    </row>
    <row r="131" spans="37:182" x14ac:dyDescent="0.2"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  <c r="BG131"/>
      <c r="BH131"/>
      <c r="BI131"/>
      <c r="BJ131"/>
      <c r="BK131"/>
      <c r="BL131"/>
      <c r="BM131"/>
      <c r="BN131"/>
      <c r="BO131"/>
      <c r="BP131"/>
      <c r="BQ131"/>
      <c r="BR131"/>
      <c r="BS131"/>
      <c r="BT131"/>
      <c r="BU131"/>
      <c r="BV131"/>
      <c r="BW131"/>
      <c r="BX131"/>
      <c r="BY131"/>
      <c r="BZ131"/>
      <c r="CA131"/>
      <c r="CB131"/>
      <c r="CC131"/>
      <c r="CD131"/>
      <c r="CE131"/>
      <c r="CF131"/>
      <c r="CG131"/>
      <c r="CH131"/>
      <c r="CI131"/>
      <c r="CJ131"/>
      <c r="CK131"/>
      <c r="CL131"/>
      <c r="CM131"/>
      <c r="CN131"/>
      <c r="CO131"/>
      <c r="CP131"/>
      <c r="CQ131"/>
      <c r="CR131"/>
      <c r="CS131"/>
      <c r="CT131"/>
      <c r="CU131"/>
      <c r="CV131"/>
      <c r="CW131"/>
      <c r="CX131"/>
      <c r="CY131"/>
      <c r="CZ131"/>
      <c r="DI131"/>
      <c r="DJ131"/>
      <c r="EX131"/>
      <c r="FB131"/>
      <c r="FC131"/>
      <c r="FD131"/>
      <c r="FE131"/>
      <c r="FF131"/>
      <c r="FG131"/>
      <c r="FH131"/>
      <c r="FI131"/>
      <c r="FN131"/>
      <c r="FR131"/>
      <c r="FV131"/>
      <c r="FX131"/>
      <c r="FY131"/>
      <c r="FZ131"/>
    </row>
    <row r="132" spans="37:182" x14ac:dyDescent="0.2"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  <c r="BG132"/>
      <c r="BH132"/>
      <c r="BI132"/>
      <c r="BJ132"/>
      <c r="BK132"/>
      <c r="BL132"/>
      <c r="BM132"/>
      <c r="BN132"/>
      <c r="BO132"/>
      <c r="BP132"/>
      <c r="BQ132"/>
      <c r="BR132"/>
      <c r="BS132"/>
      <c r="BT132"/>
      <c r="BU132"/>
      <c r="BV132"/>
      <c r="BW132"/>
      <c r="BX132"/>
      <c r="BY132"/>
      <c r="BZ132"/>
      <c r="CA132"/>
      <c r="CB132"/>
      <c r="CC132"/>
      <c r="CD132"/>
      <c r="CE132"/>
      <c r="CF132"/>
      <c r="CG132"/>
      <c r="CH132"/>
      <c r="CI132"/>
      <c r="CJ132"/>
      <c r="CK132"/>
      <c r="CL132"/>
      <c r="CM132"/>
      <c r="CN132"/>
      <c r="CO132"/>
      <c r="CP132"/>
      <c r="CQ132"/>
      <c r="CR132"/>
      <c r="CS132"/>
      <c r="CT132"/>
      <c r="CU132"/>
      <c r="CV132"/>
      <c r="CW132"/>
      <c r="CX132"/>
      <c r="CY132"/>
      <c r="CZ132"/>
      <c r="DI132"/>
      <c r="DJ132"/>
      <c r="EX132"/>
      <c r="FB132"/>
      <c r="FC132"/>
      <c r="FD132"/>
      <c r="FE132"/>
      <c r="FF132"/>
      <c r="FG132"/>
      <c r="FH132"/>
      <c r="FI132"/>
      <c r="FN132"/>
      <c r="FR132"/>
      <c r="FV132"/>
      <c r="FX132"/>
      <c r="FY132"/>
      <c r="FZ132"/>
    </row>
    <row r="133" spans="37:182" x14ac:dyDescent="0.2"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  <c r="BG133"/>
      <c r="BH133"/>
      <c r="BI133"/>
      <c r="BJ133"/>
      <c r="BK133"/>
      <c r="BL133"/>
      <c r="BM133"/>
      <c r="BN133"/>
      <c r="BO133"/>
      <c r="BP133"/>
      <c r="BQ133"/>
      <c r="BR133"/>
      <c r="BS133"/>
      <c r="BT133"/>
      <c r="BU133"/>
      <c r="BV133"/>
      <c r="BW133"/>
      <c r="BX133"/>
      <c r="BY133"/>
      <c r="BZ133"/>
      <c r="CA133"/>
      <c r="CB133"/>
      <c r="CC133"/>
      <c r="CD133"/>
      <c r="CE133"/>
      <c r="CF133"/>
      <c r="CG133"/>
      <c r="CH133"/>
      <c r="CI133"/>
      <c r="CJ133"/>
      <c r="CK133"/>
      <c r="CL133"/>
      <c r="CM133"/>
      <c r="CN133"/>
      <c r="CO133"/>
      <c r="CP133"/>
      <c r="CQ133"/>
      <c r="CR133"/>
      <c r="CS133"/>
      <c r="CT133"/>
      <c r="CU133"/>
      <c r="CV133"/>
      <c r="CW133"/>
      <c r="CX133"/>
      <c r="CY133"/>
      <c r="CZ133"/>
      <c r="DI133"/>
      <c r="DJ133"/>
      <c r="EX133"/>
      <c r="FB133"/>
      <c r="FC133"/>
      <c r="FD133"/>
      <c r="FE133"/>
      <c r="FF133"/>
      <c r="FG133"/>
      <c r="FH133"/>
      <c r="FI133"/>
      <c r="FN133"/>
      <c r="FR133"/>
      <c r="FV133"/>
      <c r="FX133"/>
      <c r="FY133"/>
      <c r="FZ133"/>
    </row>
    <row r="134" spans="37:182" x14ac:dyDescent="0.2"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  <c r="BL134"/>
      <c r="BM134"/>
      <c r="BN134"/>
      <c r="BO134"/>
      <c r="BP134"/>
      <c r="BQ134"/>
      <c r="BR134"/>
      <c r="BS134"/>
      <c r="BT134"/>
      <c r="BU134"/>
      <c r="BV134"/>
      <c r="BW134"/>
      <c r="BX134"/>
      <c r="BY134"/>
      <c r="BZ134"/>
      <c r="CA134"/>
      <c r="CB134"/>
      <c r="CC134"/>
      <c r="CD134"/>
      <c r="CE134"/>
      <c r="CF134"/>
      <c r="CG134"/>
      <c r="CH134"/>
      <c r="CI134"/>
      <c r="CJ134"/>
      <c r="CK134"/>
      <c r="CL134"/>
      <c r="CM134"/>
      <c r="CN134"/>
      <c r="CO134"/>
      <c r="CP134"/>
      <c r="CQ134"/>
      <c r="CR134"/>
      <c r="CS134"/>
      <c r="CT134"/>
      <c r="CU134"/>
      <c r="CV134"/>
      <c r="CW134"/>
      <c r="CX134"/>
      <c r="CY134"/>
      <c r="CZ134"/>
      <c r="DI134"/>
      <c r="DJ134"/>
      <c r="EX134"/>
      <c r="FB134"/>
      <c r="FC134"/>
      <c r="FD134"/>
      <c r="FE134"/>
      <c r="FF134"/>
      <c r="FG134"/>
      <c r="FH134"/>
      <c r="FI134"/>
      <c r="FN134"/>
      <c r="FR134"/>
      <c r="FV134"/>
      <c r="FX134"/>
      <c r="FY134"/>
      <c r="FZ134"/>
    </row>
    <row r="135" spans="37:182" x14ac:dyDescent="0.2"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  <c r="BH135"/>
      <c r="BI135"/>
      <c r="BJ135"/>
      <c r="BK135"/>
      <c r="BL135"/>
      <c r="BM135"/>
      <c r="BN135"/>
      <c r="BO135"/>
      <c r="BP135"/>
      <c r="BQ135"/>
      <c r="BR135"/>
      <c r="BS135"/>
      <c r="BT135"/>
      <c r="BU135"/>
      <c r="BV135"/>
      <c r="BW135"/>
      <c r="BX135"/>
      <c r="BY135"/>
      <c r="BZ135"/>
      <c r="CA135"/>
      <c r="CB135"/>
      <c r="CC135"/>
      <c r="CD135"/>
      <c r="CE135"/>
      <c r="CF135"/>
      <c r="CG135"/>
      <c r="CH135"/>
      <c r="CI135"/>
      <c r="CJ135"/>
      <c r="CK135"/>
      <c r="CL135"/>
      <c r="CM135"/>
      <c r="CN135"/>
      <c r="CO135"/>
      <c r="CP135"/>
      <c r="CQ135"/>
      <c r="CR135"/>
      <c r="CS135"/>
      <c r="CT135"/>
      <c r="CU135"/>
      <c r="CV135"/>
      <c r="CW135"/>
      <c r="CX135"/>
      <c r="CY135"/>
      <c r="CZ135"/>
      <c r="DI135"/>
      <c r="DJ135"/>
      <c r="EX135"/>
      <c r="FB135"/>
      <c r="FC135"/>
      <c r="FD135"/>
      <c r="FE135"/>
      <c r="FF135"/>
      <c r="FG135"/>
      <c r="FH135"/>
      <c r="FI135"/>
      <c r="FN135"/>
      <c r="FR135"/>
      <c r="FV135"/>
      <c r="FX135"/>
      <c r="FY135"/>
      <c r="FZ135"/>
    </row>
    <row r="136" spans="37:182" x14ac:dyDescent="0.2"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  <c r="BM136"/>
      <c r="BN136"/>
      <c r="BO136"/>
      <c r="BP136"/>
      <c r="BQ136"/>
      <c r="BR136"/>
      <c r="BS136"/>
      <c r="BT136"/>
      <c r="BU136"/>
      <c r="BV136"/>
      <c r="BW136"/>
      <c r="BX136"/>
      <c r="BY136"/>
      <c r="BZ136"/>
      <c r="CA136"/>
      <c r="CB136"/>
      <c r="CC136"/>
      <c r="CD136"/>
      <c r="CE136"/>
      <c r="CF136"/>
      <c r="CG136"/>
      <c r="CH136"/>
      <c r="CI136"/>
      <c r="CJ136"/>
      <c r="CK136"/>
      <c r="CL136"/>
      <c r="CM136"/>
      <c r="CN136"/>
      <c r="CO136"/>
      <c r="CP136"/>
      <c r="CQ136"/>
      <c r="CR136"/>
      <c r="CS136"/>
      <c r="CT136"/>
      <c r="CU136"/>
      <c r="CV136"/>
      <c r="CW136"/>
      <c r="CX136"/>
      <c r="CY136"/>
      <c r="CZ136"/>
      <c r="DI136"/>
      <c r="DJ136"/>
      <c r="EX136"/>
      <c r="FB136"/>
      <c r="FC136"/>
      <c r="FD136"/>
      <c r="FE136"/>
      <c r="FF136"/>
      <c r="FG136"/>
      <c r="FH136"/>
      <c r="FI136"/>
      <c r="FN136"/>
      <c r="FR136"/>
      <c r="FV136"/>
      <c r="FX136"/>
      <c r="FY136"/>
      <c r="FZ136"/>
    </row>
    <row r="137" spans="37:182" x14ac:dyDescent="0.2"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  <c r="BQ137"/>
      <c r="BR137"/>
      <c r="BS137"/>
      <c r="BT137"/>
      <c r="BU137"/>
      <c r="BV137"/>
      <c r="BW137"/>
      <c r="BX137"/>
      <c r="BY137"/>
      <c r="BZ137"/>
      <c r="CA137"/>
      <c r="CB137"/>
      <c r="CC137"/>
      <c r="CD137"/>
      <c r="CE137"/>
      <c r="CF137"/>
      <c r="CG137"/>
      <c r="CH137"/>
      <c r="CI137"/>
      <c r="CJ137"/>
      <c r="CK137"/>
      <c r="CL137"/>
      <c r="CM137"/>
      <c r="CN137"/>
      <c r="CO137"/>
      <c r="CP137"/>
      <c r="CQ137"/>
      <c r="CR137"/>
      <c r="CS137"/>
      <c r="CT137"/>
      <c r="CU137"/>
      <c r="CV137"/>
      <c r="CW137"/>
      <c r="CX137"/>
      <c r="CY137"/>
      <c r="CZ137"/>
      <c r="DI137"/>
      <c r="DJ137"/>
      <c r="EX137"/>
      <c r="FB137"/>
      <c r="FC137"/>
      <c r="FD137"/>
      <c r="FE137"/>
      <c r="FF137"/>
      <c r="FG137"/>
      <c r="FH137"/>
      <c r="FI137"/>
      <c r="FN137"/>
      <c r="FR137"/>
      <c r="FV137"/>
      <c r="FX137"/>
      <c r="FY137"/>
      <c r="FZ137"/>
    </row>
    <row r="138" spans="37:182" x14ac:dyDescent="0.2"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  <c r="BQ138"/>
      <c r="BR138"/>
      <c r="BS138"/>
      <c r="BT138"/>
      <c r="BU138"/>
      <c r="BV138"/>
      <c r="BW138"/>
      <c r="BX138"/>
      <c r="BY138"/>
      <c r="BZ138"/>
      <c r="CA138"/>
      <c r="CB138"/>
      <c r="CC138"/>
      <c r="CD138"/>
      <c r="CE138"/>
      <c r="CF138"/>
      <c r="CG138"/>
      <c r="CH138"/>
      <c r="CI138"/>
      <c r="CJ138"/>
      <c r="CK138"/>
      <c r="CL138"/>
      <c r="CM138"/>
      <c r="CN138"/>
      <c r="CO138"/>
      <c r="CP138"/>
      <c r="CQ138"/>
      <c r="CR138"/>
      <c r="CS138"/>
      <c r="CT138"/>
      <c r="CU138"/>
      <c r="CV138"/>
      <c r="CW138"/>
      <c r="CX138"/>
      <c r="CY138"/>
      <c r="CZ138"/>
      <c r="DI138"/>
      <c r="DJ138"/>
      <c r="EX138"/>
      <c r="FB138"/>
      <c r="FC138"/>
      <c r="FD138"/>
      <c r="FE138"/>
      <c r="FF138"/>
      <c r="FG138"/>
      <c r="FH138"/>
      <c r="FI138"/>
      <c r="FN138"/>
      <c r="FR138"/>
      <c r="FV138"/>
      <c r="FX138"/>
      <c r="FY138"/>
      <c r="FZ138"/>
    </row>
    <row r="139" spans="37:182" x14ac:dyDescent="0.2"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  <c r="BG139"/>
      <c r="BH139"/>
      <c r="BI139"/>
      <c r="BJ139"/>
      <c r="BK139"/>
      <c r="BL139"/>
      <c r="BM139"/>
      <c r="BN139"/>
      <c r="BO139"/>
      <c r="BP139"/>
      <c r="BQ139"/>
      <c r="BR139"/>
      <c r="BS139"/>
      <c r="BT139"/>
      <c r="BU139"/>
      <c r="BV139"/>
      <c r="BW139"/>
      <c r="BX139"/>
      <c r="BY139"/>
      <c r="BZ139"/>
      <c r="CA139"/>
      <c r="CB139"/>
      <c r="CC139"/>
      <c r="CD139"/>
      <c r="CE139"/>
      <c r="CF139"/>
      <c r="CG139"/>
      <c r="CH139"/>
      <c r="CI139"/>
      <c r="CJ139"/>
      <c r="CK139"/>
      <c r="CL139"/>
      <c r="CM139"/>
      <c r="CN139"/>
      <c r="CO139"/>
      <c r="CP139"/>
      <c r="CQ139"/>
      <c r="CR139"/>
      <c r="CS139"/>
      <c r="CT139"/>
      <c r="CU139"/>
      <c r="CV139"/>
      <c r="CW139"/>
      <c r="CX139"/>
      <c r="CY139"/>
      <c r="CZ139"/>
      <c r="DI139"/>
      <c r="DJ139"/>
      <c r="EX139"/>
      <c r="FB139"/>
      <c r="FC139"/>
      <c r="FD139"/>
      <c r="FE139"/>
      <c r="FF139"/>
      <c r="FG139"/>
      <c r="FH139"/>
      <c r="FI139"/>
      <c r="FN139"/>
      <c r="FR139"/>
      <c r="FV139"/>
      <c r="FX139"/>
      <c r="FY139"/>
      <c r="FZ139"/>
    </row>
    <row r="140" spans="37:182" x14ac:dyDescent="0.2"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  <c r="BN140"/>
      <c r="BO140"/>
      <c r="BP140"/>
      <c r="BQ140"/>
      <c r="BR140"/>
      <c r="BS140"/>
      <c r="BT140"/>
      <c r="BU140"/>
      <c r="BV140"/>
      <c r="BW140"/>
      <c r="BX140"/>
      <c r="BY140"/>
      <c r="BZ140"/>
      <c r="CA140"/>
      <c r="CB140"/>
      <c r="CC140"/>
      <c r="CD140"/>
      <c r="CE140"/>
      <c r="CF140"/>
      <c r="CG140"/>
      <c r="CH140"/>
      <c r="CI140"/>
      <c r="CJ140"/>
      <c r="CK140"/>
      <c r="CL140"/>
      <c r="CM140"/>
      <c r="CN140"/>
      <c r="CO140"/>
      <c r="CP140"/>
      <c r="CQ140"/>
      <c r="CR140"/>
      <c r="CS140"/>
      <c r="CT140"/>
      <c r="CU140"/>
      <c r="CV140"/>
      <c r="CW140"/>
      <c r="CX140"/>
      <c r="CY140"/>
      <c r="CZ140"/>
      <c r="DI140"/>
      <c r="DJ140"/>
      <c r="EX140"/>
      <c r="FB140"/>
      <c r="FC140"/>
      <c r="FD140"/>
      <c r="FE140"/>
      <c r="FF140"/>
      <c r="FG140"/>
      <c r="FH140"/>
      <c r="FI140"/>
      <c r="FN140"/>
      <c r="FR140"/>
      <c r="FV140"/>
      <c r="FX140"/>
      <c r="FY140"/>
      <c r="FZ140"/>
    </row>
    <row r="141" spans="37:182" x14ac:dyDescent="0.2"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  <c r="BN141"/>
      <c r="BO141"/>
      <c r="BP141"/>
      <c r="BQ141"/>
      <c r="BR141"/>
      <c r="BS141"/>
      <c r="BT141"/>
      <c r="BU141"/>
      <c r="BV141"/>
      <c r="BW141"/>
      <c r="BX141"/>
      <c r="BY141"/>
      <c r="BZ141"/>
      <c r="CA141"/>
      <c r="CB141"/>
      <c r="CC141"/>
      <c r="CD141"/>
      <c r="CE141"/>
      <c r="CF141"/>
      <c r="CG141"/>
      <c r="CH141"/>
      <c r="CI141"/>
      <c r="CJ141"/>
      <c r="CK141"/>
      <c r="CL141"/>
      <c r="CM141"/>
      <c r="CN141"/>
      <c r="CO141"/>
      <c r="CP141"/>
      <c r="CQ141"/>
      <c r="CR141"/>
      <c r="CS141"/>
      <c r="CT141"/>
      <c r="CU141"/>
      <c r="CV141"/>
      <c r="CW141"/>
      <c r="CX141"/>
      <c r="CY141"/>
      <c r="CZ141"/>
      <c r="DI141"/>
      <c r="DJ141"/>
      <c r="EX141"/>
      <c r="FB141"/>
      <c r="FC141"/>
      <c r="FD141"/>
      <c r="FE141"/>
      <c r="FF141"/>
      <c r="FG141"/>
      <c r="FH141"/>
      <c r="FI141"/>
      <c r="FN141"/>
      <c r="FR141"/>
      <c r="FV141"/>
      <c r="FX141"/>
      <c r="FY141"/>
      <c r="FZ141"/>
    </row>
    <row r="142" spans="37:182" x14ac:dyDescent="0.2"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  <c r="BG142"/>
      <c r="BH142"/>
      <c r="BI142"/>
      <c r="BJ142"/>
      <c r="BK142"/>
      <c r="BL142"/>
      <c r="BM142"/>
      <c r="BN142"/>
      <c r="BO142"/>
      <c r="BP142"/>
      <c r="BQ142"/>
      <c r="BR142"/>
      <c r="BS142"/>
      <c r="BT142"/>
      <c r="BU142"/>
      <c r="BV142"/>
      <c r="BW142"/>
      <c r="BX142"/>
      <c r="BY142"/>
      <c r="BZ142"/>
      <c r="CA142"/>
      <c r="CB142"/>
      <c r="CC142"/>
      <c r="CD142"/>
      <c r="CE142"/>
      <c r="CF142"/>
      <c r="CG142"/>
      <c r="CH142"/>
      <c r="CI142"/>
      <c r="CJ142"/>
      <c r="CK142"/>
      <c r="CL142"/>
      <c r="CM142"/>
      <c r="CN142"/>
      <c r="CO142"/>
      <c r="CP142"/>
      <c r="CQ142"/>
      <c r="CR142"/>
      <c r="CS142"/>
      <c r="CT142"/>
      <c r="CU142"/>
      <c r="CV142"/>
      <c r="CW142"/>
      <c r="CX142"/>
      <c r="CY142"/>
      <c r="CZ142"/>
      <c r="DI142"/>
      <c r="DJ142"/>
      <c r="EX142"/>
      <c r="FB142"/>
      <c r="FC142"/>
      <c r="FD142"/>
      <c r="FE142"/>
      <c r="FF142"/>
      <c r="FG142"/>
      <c r="FH142"/>
      <c r="FI142"/>
      <c r="FN142"/>
      <c r="FR142"/>
      <c r="FV142"/>
      <c r="FX142"/>
      <c r="FY142"/>
      <c r="FZ142"/>
    </row>
    <row r="143" spans="37:182" x14ac:dyDescent="0.2"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  <c r="BF143"/>
      <c r="BG143"/>
      <c r="BH143"/>
      <c r="BI143"/>
      <c r="BJ143"/>
      <c r="BK143"/>
      <c r="BL143"/>
      <c r="BM143"/>
      <c r="BN143"/>
      <c r="BO143"/>
      <c r="BP143"/>
      <c r="BQ143"/>
      <c r="BR143"/>
      <c r="BS143"/>
      <c r="BT143"/>
      <c r="BU143"/>
      <c r="BV143"/>
      <c r="BW143"/>
      <c r="BX143"/>
      <c r="BY143"/>
      <c r="BZ143"/>
      <c r="CA143"/>
      <c r="CB143"/>
      <c r="CC143"/>
      <c r="CD143"/>
      <c r="CE143"/>
      <c r="CF143"/>
      <c r="CG143"/>
      <c r="CH143"/>
      <c r="CI143"/>
      <c r="CJ143"/>
      <c r="CK143"/>
      <c r="CL143"/>
      <c r="CM143"/>
      <c r="CN143"/>
      <c r="CO143"/>
      <c r="CP143"/>
      <c r="CQ143"/>
      <c r="CR143"/>
      <c r="CS143"/>
      <c r="CT143"/>
      <c r="CU143"/>
      <c r="CV143"/>
      <c r="CW143"/>
      <c r="CX143"/>
      <c r="CY143"/>
      <c r="CZ143"/>
      <c r="DI143"/>
      <c r="DJ143"/>
      <c r="EX143"/>
      <c r="FB143"/>
      <c r="FC143"/>
      <c r="FD143"/>
      <c r="FE143"/>
      <c r="FF143"/>
      <c r="FG143"/>
      <c r="FH143"/>
      <c r="FI143"/>
      <c r="FN143"/>
      <c r="FR143"/>
      <c r="FV143"/>
      <c r="FX143"/>
      <c r="FY143"/>
      <c r="FZ143"/>
    </row>
    <row r="144" spans="37:182" x14ac:dyDescent="0.2"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  <c r="BE144"/>
      <c r="BF144"/>
      <c r="BG144"/>
      <c r="BH144"/>
      <c r="BI144"/>
      <c r="BJ144"/>
      <c r="BK144"/>
      <c r="BL144"/>
      <c r="BM144"/>
      <c r="BN144"/>
      <c r="BO144"/>
      <c r="BP144"/>
      <c r="BQ144"/>
      <c r="BR144"/>
      <c r="BS144"/>
      <c r="BT144"/>
      <c r="BU144"/>
      <c r="BV144"/>
      <c r="BW144"/>
      <c r="BX144"/>
      <c r="BY144"/>
      <c r="BZ144"/>
      <c r="CA144"/>
      <c r="CB144"/>
      <c r="CC144"/>
      <c r="CD144"/>
      <c r="CE144"/>
      <c r="CF144"/>
      <c r="CG144"/>
      <c r="CH144"/>
      <c r="CI144"/>
      <c r="CJ144"/>
      <c r="CK144"/>
      <c r="CL144"/>
      <c r="CM144"/>
      <c r="CN144"/>
      <c r="CO144"/>
      <c r="CP144"/>
      <c r="CQ144"/>
      <c r="CR144"/>
      <c r="CS144"/>
      <c r="CT144"/>
      <c r="CU144"/>
      <c r="CV144"/>
      <c r="CW144"/>
      <c r="CX144"/>
      <c r="CY144"/>
      <c r="CZ144"/>
      <c r="DI144"/>
      <c r="DJ144"/>
      <c r="EX144"/>
      <c r="FB144"/>
      <c r="FC144"/>
      <c r="FD144"/>
      <c r="FE144"/>
      <c r="FF144"/>
      <c r="FG144"/>
      <c r="FH144"/>
      <c r="FI144"/>
      <c r="FN144"/>
      <c r="FR144"/>
      <c r="FV144"/>
      <c r="FX144"/>
      <c r="FY144"/>
      <c r="FZ144"/>
    </row>
    <row r="145" spans="37:182" x14ac:dyDescent="0.2">
      <c r="AK145"/>
      <c r="AL145"/>
      <c r="AM145"/>
      <c r="AN145"/>
      <c r="AO145"/>
      <c r="AP145"/>
      <c r="AQ145"/>
      <c r="AR145"/>
      <c r="AS145"/>
      <c r="AT145"/>
      <c r="AU145"/>
      <c r="AV145"/>
      <c r="AW145"/>
      <c r="AX145"/>
      <c r="AY145"/>
      <c r="AZ145"/>
      <c r="BA145"/>
      <c r="BB145"/>
      <c r="BC145"/>
      <c r="BD145"/>
      <c r="BE145"/>
      <c r="BF145"/>
      <c r="BG145"/>
      <c r="BH145"/>
      <c r="BI145"/>
      <c r="BJ145"/>
      <c r="BK145"/>
      <c r="BL145"/>
      <c r="BM145"/>
      <c r="BN145"/>
      <c r="BO145"/>
      <c r="BP145"/>
      <c r="BQ145"/>
      <c r="BR145"/>
      <c r="BS145"/>
      <c r="BT145"/>
      <c r="BU145"/>
      <c r="BV145"/>
      <c r="BW145"/>
      <c r="BX145"/>
      <c r="BY145"/>
      <c r="BZ145"/>
      <c r="CA145"/>
      <c r="CB145"/>
      <c r="CC145"/>
      <c r="CD145"/>
      <c r="CE145"/>
      <c r="CF145"/>
      <c r="CG145"/>
      <c r="CH145"/>
      <c r="CI145"/>
      <c r="CJ145"/>
      <c r="CK145"/>
      <c r="CL145"/>
      <c r="CM145"/>
      <c r="CN145"/>
      <c r="CO145"/>
      <c r="CP145"/>
      <c r="CQ145"/>
      <c r="CR145"/>
      <c r="CS145"/>
      <c r="CT145"/>
      <c r="CU145"/>
      <c r="CV145"/>
      <c r="CW145"/>
      <c r="CX145"/>
      <c r="CY145"/>
      <c r="CZ145"/>
      <c r="DI145"/>
      <c r="DJ145"/>
      <c r="EX145"/>
      <c r="FB145"/>
      <c r="FC145"/>
      <c r="FD145"/>
      <c r="FE145"/>
      <c r="FF145"/>
      <c r="FG145"/>
      <c r="FH145"/>
      <c r="FI145"/>
      <c r="FN145"/>
      <c r="FR145"/>
      <c r="FV145"/>
      <c r="FX145"/>
      <c r="FY145"/>
      <c r="FZ145"/>
    </row>
    <row r="146" spans="37:182" x14ac:dyDescent="0.2"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/>
      <c r="BG146"/>
      <c r="BH146"/>
      <c r="BI146"/>
      <c r="BJ146"/>
      <c r="BK146"/>
      <c r="BL146"/>
      <c r="BM146"/>
      <c r="BN146"/>
      <c r="BO146"/>
      <c r="BP146"/>
      <c r="BQ146"/>
      <c r="BR146"/>
      <c r="BS146"/>
      <c r="BT146"/>
      <c r="BU146"/>
      <c r="BV146"/>
      <c r="BW146"/>
      <c r="BX146"/>
      <c r="BY146"/>
      <c r="BZ146"/>
      <c r="CA146"/>
      <c r="CB146"/>
      <c r="CC146"/>
      <c r="CD146"/>
      <c r="CE146"/>
      <c r="CF146"/>
      <c r="CG146"/>
      <c r="CH146"/>
      <c r="CI146"/>
      <c r="CJ146"/>
      <c r="CK146"/>
      <c r="CL146"/>
      <c r="CM146"/>
      <c r="CN146"/>
      <c r="CO146"/>
      <c r="CP146"/>
      <c r="CQ146"/>
      <c r="CR146"/>
      <c r="CS146"/>
      <c r="CT146"/>
      <c r="CU146"/>
      <c r="CV146"/>
      <c r="CW146"/>
      <c r="CX146"/>
      <c r="CY146"/>
      <c r="CZ146"/>
      <c r="DI146"/>
      <c r="DJ146"/>
      <c r="EX146"/>
      <c r="FB146"/>
      <c r="FC146"/>
      <c r="FD146"/>
      <c r="FE146"/>
      <c r="FF146"/>
      <c r="FG146"/>
      <c r="FH146"/>
      <c r="FI146"/>
      <c r="FN146"/>
      <c r="FR146"/>
      <c r="FV146"/>
      <c r="FX146"/>
      <c r="FY146"/>
      <c r="FZ146"/>
    </row>
    <row r="147" spans="37:182" x14ac:dyDescent="0.2">
      <c r="AK147"/>
      <c r="AL147"/>
      <c r="AM147"/>
      <c r="AN147"/>
      <c r="AO147"/>
      <c r="AP147"/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  <c r="BE147"/>
      <c r="BF147"/>
      <c r="BG147"/>
      <c r="BH147"/>
      <c r="BI147"/>
      <c r="BJ147"/>
      <c r="BK147"/>
      <c r="BL147"/>
      <c r="BM147"/>
      <c r="BN147"/>
      <c r="BO147"/>
      <c r="BP147"/>
      <c r="BQ147"/>
      <c r="BR147"/>
      <c r="BS147"/>
      <c r="BT147"/>
      <c r="BU147"/>
      <c r="BV147"/>
      <c r="BW147"/>
      <c r="BX147"/>
      <c r="BY147"/>
      <c r="BZ147"/>
      <c r="CA147"/>
      <c r="CB147"/>
      <c r="CC147"/>
      <c r="CD147"/>
      <c r="CE147"/>
      <c r="CF147"/>
      <c r="CG147"/>
      <c r="CH147"/>
      <c r="CI147"/>
      <c r="CJ147"/>
      <c r="CK147"/>
      <c r="CL147"/>
      <c r="CM147"/>
      <c r="CN147"/>
      <c r="CO147"/>
      <c r="CP147"/>
      <c r="CQ147"/>
      <c r="CR147"/>
      <c r="CS147"/>
      <c r="CT147"/>
      <c r="CU147"/>
      <c r="CV147"/>
      <c r="CW147"/>
      <c r="CX147"/>
      <c r="CY147"/>
      <c r="CZ147"/>
      <c r="DI147"/>
      <c r="DJ147"/>
      <c r="EX147"/>
      <c r="FB147"/>
      <c r="FC147"/>
      <c r="FD147"/>
      <c r="FE147"/>
      <c r="FF147"/>
      <c r="FG147"/>
      <c r="FH147"/>
      <c r="FI147"/>
      <c r="FN147"/>
      <c r="FR147"/>
      <c r="FV147"/>
      <c r="FX147"/>
      <c r="FY147"/>
      <c r="FZ147"/>
    </row>
    <row r="148" spans="37:182" x14ac:dyDescent="0.2">
      <c r="AK148"/>
      <c r="AL148"/>
      <c r="AM148"/>
      <c r="AN148"/>
      <c r="AO148"/>
      <c r="AP148"/>
      <c r="AQ148"/>
      <c r="AR148"/>
      <c r="AS148"/>
      <c r="AT148"/>
      <c r="AU148"/>
      <c r="AV148"/>
      <c r="AW148"/>
      <c r="AX148"/>
      <c r="AY148"/>
      <c r="AZ148"/>
      <c r="BA148"/>
      <c r="BB148"/>
      <c r="BC148"/>
      <c r="BD148"/>
      <c r="BE148"/>
      <c r="BF148"/>
      <c r="BG148"/>
      <c r="BH148"/>
      <c r="BI148"/>
      <c r="BJ148"/>
      <c r="BK148"/>
      <c r="BL148"/>
      <c r="BM148"/>
      <c r="BN148"/>
      <c r="BO148"/>
      <c r="BP148"/>
      <c r="BQ148"/>
      <c r="BR148"/>
      <c r="BS148"/>
      <c r="BT148"/>
      <c r="BU148"/>
      <c r="BV148"/>
      <c r="BW148"/>
      <c r="BX148"/>
      <c r="BY148"/>
      <c r="BZ148"/>
      <c r="CA148"/>
      <c r="CB148"/>
      <c r="CC148"/>
      <c r="CD148"/>
      <c r="CE148"/>
      <c r="CF148"/>
      <c r="CG148"/>
      <c r="CH148"/>
      <c r="CI148"/>
      <c r="CJ148"/>
      <c r="CK148"/>
      <c r="CL148"/>
      <c r="CM148"/>
      <c r="CN148"/>
      <c r="CO148"/>
      <c r="CP148"/>
      <c r="CQ148"/>
      <c r="CR148"/>
      <c r="CS148"/>
      <c r="CT148"/>
      <c r="CU148"/>
      <c r="CV148"/>
      <c r="CW148"/>
      <c r="CX148"/>
      <c r="CY148"/>
      <c r="CZ148"/>
      <c r="DI148"/>
      <c r="DJ148"/>
      <c r="EX148"/>
      <c r="FB148"/>
      <c r="FC148"/>
      <c r="FD148"/>
      <c r="FE148"/>
      <c r="FF148"/>
      <c r="FG148"/>
      <c r="FH148"/>
      <c r="FI148"/>
      <c r="FN148"/>
      <c r="FR148"/>
      <c r="FV148"/>
      <c r="FX148"/>
      <c r="FY148"/>
      <c r="FZ148"/>
    </row>
    <row r="149" spans="37:182" x14ac:dyDescent="0.2"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  <c r="BE149"/>
      <c r="BF149"/>
      <c r="BG149"/>
      <c r="BH149"/>
      <c r="BI149"/>
      <c r="BJ149"/>
      <c r="BK149"/>
      <c r="BL149"/>
      <c r="BM149"/>
      <c r="BN149"/>
      <c r="BO149"/>
      <c r="BP149"/>
      <c r="BQ149"/>
      <c r="BR149"/>
      <c r="BS149"/>
      <c r="BT149"/>
      <c r="BU149"/>
      <c r="BV149"/>
      <c r="BW149"/>
      <c r="BX149"/>
      <c r="BY149"/>
      <c r="BZ149"/>
      <c r="CA149"/>
      <c r="CB149"/>
      <c r="CC149"/>
      <c r="CD149"/>
      <c r="CE149"/>
      <c r="CF149"/>
      <c r="CG149"/>
      <c r="CH149"/>
      <c r="CI149"/>
      <c r="CJ149"/>
      <c r="CK149"/>
      <c r="CL149"/>
      <c r="CM149"/>
      <c r="CN149"/>
      <c r="CO149"/>
      <c r="CP149"/>
      <c r="CQ149"/>
      <c r="CR149"/>
      <c r="CS149"/>
      <c r="CT149"/>
      <c r="CU149"/>
      <c r="CV149"/>
      <c r="CW149"/>
      <c r="CX149"/>
      <c r="CY149"/>
      <c r="CZ149"/>
      <c r="DI149"/>
      <c r="DJ149"/>
      <c r="EX149"/>
      <c r="FB149"/>
      <c r="FC149"/>
      <c r="FD149"/>
      <c r="FE149"/>
      <c r="FF149"/>
      <c r="FG149"/>
      <c r="FH149"/>
      <c r="FI149"/>
      <c r="FN149"/>
      <c r="FR149"/>
      <c r="FV149"/>
      <c r="FX149"/>
      <c r="FY149"/>
      <c r="FZ149"/>
    </row>
    <row r="150" spans="37:182" x14ac:dyDescent="0.2">
      <c r="AK150"/>
      <c r="AL150"/>
      <c r="AM150"/>
      <c r="AN150"/>
      <c r="AO150"/>
      <c r="AP150"/>
      <c r="AQ150"/>
      <c r="AR150"/>
      <c r="AS150"/>
      <c r="AT150"/>
      <c r="AU150"/>
      <c r="AV150"/>
      <c r="AW150"/>
      <c r="AX150"/>
      <c r="AY150"/>
      <c r="AZ150"/>
      <c r="BA150"/>
      <c r="BB150"/>
      <c r="BC150"/>
      <c r="BD150"/>
      <c r="BE150"/>
      <c r="BF150"/>
      <c r="BG150"/>
      <c r="BH150"/>
      <c r="BI150"/>
      <c r="BJ150"/>
      <c r="BK150"/>
      <c r="BL150"/>
      <c r="BM150"/>
      <c r="BN150"/>
      <c r="BO150"/>
      <c r="BP150"/>
      <c r="BQ150"/>
      <c r="BR150"/>
      <c r="BS150"/>
      <c r="BT150"/>
      <c r="BU150"/>
      <c r="BV150"/>
      <c r="BW150"/>
      <c r="BX150"/>
      <c r="BY150"/>
      <c r="BZ150"/>
      <c r="CA150"/>
      <c r="CB150"/>
      <c r="CC150"/>
      <c r="CD150"/>
      <c r="CE150"/>
      <c r="CF150"/>
      <c r="CG150"/>
      <c r="CH150"/>
      <c r="CI150"/>
      <c r="CJ150"/>
      <c r="CK150"/>
      <c r="CL150"/>
      <c r="CM150"/>
      <c r="CN150"/>
      <c r="CO150"/>
      <c r="CP150"/>
      <c r="CQ150"/>
      <c r="CR150"/>
      <c r="CS150"/>
      <c r="CT150"/>
      <c r="CU150"/>
      <c r="CV150"/>
      <c r="CW150"/>
      <c r="CX150"/>
      <c r="CY150"/>
      <c r="CZ150"/>
      <c r="DI150"/>
      <c r="DJ150"/>
      <c r="EX150"/>
      <c r="FB150"/>
      <c r="FC150"/>
      <c r="FD150"/>
      <c r="FE150"/>
      <c r="FF150"/>
      <c r="FG150"/>
      <c r="FH150"/>
      <c r="FI150"/>
      <c r="FN150"/>
      <c r="FR150"/>
      <c r="FV150"/>
      <c r="FX150"/>
      <c r="FY150"/>
      <c r="FZ150"/>
    </row>
    <row r="151" spans="37:182" x14ac:dyDescent="0.2">
      <c r="AK151"/>
      <c r="AL151"/>
      <c r="AM151"/>
      <c r="AN151"/>
      <c r="AO151"/>
      <c r="AP151"/>
      <c r="AQ151"/>
      <c r="AR151"/>
      <c r="AS151"/>
      <c r="AT151"/>
      <c r="AU151"/>
      <c r="AV151"/>
      <c r="AW151"/>
      <c r="AX151"/>
      <c r="AY151"/>
      <c r="AZ151"/>
      <c r="BA151"/>
      <c r="BB151"/>
      <c r="BC151"/>
      <c r="BD151"/>
      <c r="BE151"/>
      <c r="BF151"/>
      <c r="BG151"/>
      <c r="BH151"/>
      <c r="BI151"/>
      <c r="BJ151"/>
      <c r="BK151"/>
      <c r="BL151"/>
      <c r="BM151"/>
      <c r="BN151"/>
      <c r="BO151"/>
      <c r="BP151"/>
      <c r="BQ151"/>
      <c r="BR151"/>
      <c r="BS151"/>
      <c r="BT151"/>
      <c r="BU151"/>
      <c r="BV151"/>
      <c r="BW151"/>
      <c r="BX151"/>
      <c r="BY151"/>
      <c r="BZ151"/>
      <c r="CA151"/>
      <c r="CB151"/>
      <c r="CC151"/>
      <c r="CD151"/>
      <c r="CE151"/>
      <c r="CF151"/>
      <c r="CG151"/>
      <c r="CH151"/>
      <c r="CI151"/>
      <c r="CJ151"/>
      <c r="CK151"/>
      <c r="CL151"/>
      <c r="CM151"/>
      <c r="CN151"/>
      <c r="CO151"/>
      <c r="CP151"/>
      <c r="CQ151"/>
      <c r="CR151"/>
      <c r="CS151"/>
      <c r="CT151"/>
      <c r="CU151"/>
      <c r="CV151"/>
      <c r="CW151"/>
      <c r="CX151"/>
      <c r="CY151"/>
      <c r="CZ151"/>
      <c r="DI151"/>
      <c r="DJ151"/>
      <c r="EX151"/>
      <c r="FB151"/>
      <c r="FC151"/>
      <c r="FD151"/>
      <c r="FE151"/>
      <c r="FF151"/>
      <c r="FG151"/>
      <c r="FH151"/>
      <c r="FI151"/>
      <c r="FN151"/>
      <c r="FR151"/>
      <c r="FV151"/>
      <c r="FX151"/>
      <c r="FY151"/>
      <c r="FZ151"/>
    </row>
    <row r="152" spans="37:182" x14ac:dyDescent="0.2">
      <c r="AK152"/>
      <c r="AL152"/>
      <c r="AM152"/>
      <c r="AN152"/>
      <c r="AO152"/>
      <c r="AP152"/>
      <c r="AQ152"/>
      <c r="AR152"/>
      <c r="AS152"/>
      <c r="AT152"/>
      <c r="AU152"/>
      <c r="AV152"/>
      <c r="AW152"/>
      <c r="AX152"/>
      <c r="AY152"/>
      <c r="AZ152"/>
      <c r="BA152"/>
      <c r="BB152"/>
      <c r="BC152"/>
      <c r="BD152"/>
      <c r="BE152"/>
      <c r="BF152"/>
      <c r="BG152"/>
      <c r="BH152"/>
      <c r="BI152"/>
      <c r="BJ152"/>
      <c r="BK152"/>
      <c r="BL152"/>
      <c r="BM152"/>
      <c r="BN152"/>
      <c r="BO152"/>
      <c r="BP152"/>
      <c r="BQ152"/>
      <c r="BR152"/>
      <c r="BS152"/>
      <c r="BT152"/>
      <c r="BU152"/>
      <c r="BV152"/>
      <c r="BW152"/>
      <c r="BX152"/>
      <c r="BY152"/>
      <c r="BZ152"/>
      <c r="CA152"/>
      <c r="CB152"/>
      <c r="CC152"/>
      <c r="CD152"/>
      <c r="CE152"/>
      <c r="CF152"/>
      <c r="CG152"/>
      <c r="CH152"/>
      <c r="CI152"/>
      <c r="CJ152"/>
      <c r="CK152"/>
      <c r="CL152"/>
      <c r="CM152"/>
      <c r="CN152"/>
      <c r="CO152"/>
      <c r="CP152"/>
      <c r="CQ152"/>
      <c r="CR152"/>
      <c r="CS152"/>
      <c r="CT152"/>
      <c r="CU152"/>
      <c r="CV152"/>
      <c r="CW152"/>
      <c r="CX152"/>
      <c r="CY152"/>
      <c r="CZ152"/>
      <c r="DI152"/>
      <c r="DJ152"/>
      <c r="EX152"/>
      <c r="FB152"/>
      <c r="FC152"/>
      <c r="FD152"/>
      <c r="FE152"/>
      <c r="FF152"/>
      <c r="FG152"/>
      <c r="FH152"/>
      <c r="FI152"/>
      <c r="FN152"/>
      <c r="FR152"/>
      <c r="FV152"/>
      <c r="FX152"/>
      <c r="FY152"/>
      <c r="FZ152"/>
    </row>
    <row r="153" spans="37:182" x14ac:dyDescent="0.2">
      <c r="AK153"/>
      <c r="AL153"/>
      <c r="AM153"/>
      <c r="AN153"/>
      <c r="AO153"/>
      <c r="AP153"/>
      <c r="AQ153"/>
      <c r="AR153"/>
      <c r="AS153"/>
      <c r="AT153"/>
      <c r="AU153"/>
      <c r="AV153"/>
      <c r="AW153"/>
      <c r="AX153"/>
      <c r="AY153"/>
      <c r="AZ153"/>
      <c r="BA153"/>
      <c r="BB153"/>
      <c r="BC153"/>
      <c r="BD153"/>
      <c r="BE153"/>
      <c r="BF153"/>
      <c r="BG153"/>
      <c r="BH153"/>
      <c r="BI153"/>
      <c r="BJ153"/>
      <c r="BK153"/>
      <c r="BL153"/>
      <c r="BM153"/>
      <c r="BN153"/>
      <c r="BO153"/>
      <c r="BP153"/>
      <c r="BQ153"/>
      <c r="BR153"/>
      <c r="BS153"/>
      <c r="BT153"/>
      <c r="BU153"/>
      <c r="BV153"/>
      <c r="BW153"/>
      <c r="BX153"/>
      <c r="BY153"/>
      <c r="BZ153"/>
      <c r="CA153"/>
      <c r="CB153"/>
      <c r="CC153"/>
      <c r="CD153"/>
      <c r="CE153"/>
      <c r="CF153"/>
      <c r="CG153"/>
      <c r="CH153"/>
      <c r="CI153"/>
      <c r="CJ153"/>
      <c r="CK153"/>
      <c r="CL153"/>
      <c r="CM153"/>
      <c r="CN153"/>
      <c r="CO153"/>
      <c r="CP153"/>
      <c r="CQ153"/>
      <c r="CR153"/>
      <c r="CS153"/>
      <c r="CT153"/>
      <c r="CU153"/>
      <c r="CV153"/>
      <c r="CW153"/>
      <c r="CX153"/>
      <c r="CY153"/>
      <c r="CZ153"/>
      <c r="DI153"/>
      <c r="DJ153"/>
      <c r="EX153"/>
      <c r="FB153"/>
      <c r="FC153"/>
      <c r="FD153"/>
      <c r="FE153"/>
      <c r="FF153"/>
      <c r="FG153"/>
      <c r="FH153"/>
      <c r="FI153"/>
      <c r="FN153"/>
      <c r="FR153"/>
      <c r="FV153"/>
      <c r="FX153"/>
      <c r="FY153"/>
      <c r="FZ153"/>
    </row>
    <row r="154" spans="37:182" x14ac:dyDescent="0.2">
      <c r="AK154"/>
      <c r="AL154"/>
      <c r="AM154"/>
      <c r="AN154"/>
      <c r="AO154"/>
      <c r="AP154"/>
      <c r="AQ154"/>
      <c r="AR154"/>
      <c r="AS154"/>
      <c r="AT154"/>
      <c r="AU154"/>
      <c r="AV154"/>
      <c r="AW154"/>
      <c r="AX154"/>
      <c r="AY154"/>
      <c r="AZ154"/>
      <c r="BA154"/>
      <c r="BB154"/>
      <c r="BC154"/>
      <c r="BD154"/>
      <c r="BE154"/>
      <c r="BF154"/>
      <c r="BG154"/>
      <c r="BH154"/>
      <c r="BI154"/>
      <c r="BJ154"/>
      <c r="BK154"/>
      <c r="BL154"/>
      <c r="BM154"/>
      <c r="BN154"/>
      <c r="BO154"/>
      <c r="BP154"/>
      <c r="BQ154"/>
      <c r="BR154"/>
      <c r="BS154"/>
      <c r="BT154"/>
      <c r="BU154"/>
      <c r="BV154"/>
      <c r="BW154"/>
      <c r="BX154"/>
      <c r="BY154"/>
      <c r="BZ154"/>
      <c r="CA154"/>
      <c r="CB154"/>
      <c r="CC154"/>
      <c r="CD154"/>
      <c r="CE154"/>
      <c r="CF154"/>
      <c r="CG154"/>
      <c r="CH154"/>
      <c r="CI154"/>
      <c r="CJ154"/>
      <c r="CK154"/>
      <c r="CL154"/>
      <c r="CM154"/>
      <c r="CN154"/>
      <c r="CO154"/>
      <c r="CP154"/>
      <c r="CQ154"/>
      <c r="CR154"/>
      <c r="CS154"/>
      <c r="CT154"/>
      <c r="CU154"/>
      <c r="CV154"/>
      <c r="CW154"/>
      <c r="CX154"/>
      <c r="CY154"/>
      <c r="CZ154"/>
      <c r="DI154"/>
      <c r="DJ154"/>
      <c r="EX154"/>
      <c r="FB154"/>
      <c r="FC154"/>
      <c r="FD154"/>
      <c r="FE154"/>
      <c r="FF154"/>
      <c r="FG154"/>
      <c r="FH154"/>
      <c r="FI154"/>
      <c r="FN154"/>
      <c r="FR154"/>
      <c r="FV154"/>
      <c r="FX154"/>
      <c r="FY154"/>
      <c r="FZ154"/>
    </row>
    <row r="155" spans="37:182" x14ac:dyDescent="0.2">
      <c r="AK155"/>
      <c r="AL155"/>
      <c r="AM155"/>
      <c r="AN155"/>
      <c r="AO155"/>
      <c r="AP155"/>
      <c r="AQ155"/>
      <c r="AR155"/>
      <c r="AS155"/>
      <c r="AT155"/>
      <c r="AU155"/>
      <c r="AV155"/>
      <c r="AW155"/>
      <c r="AX155"/>
      <c r="AY155"/>
      <c r="AZ155"/>
      <c r="BA155"/>
      <c r="BB155"/>
      <c r="BC155"/>
      <c r="BD155"/>
      <c r="BE155"/>
      <c r="BF155"/>
      <c r="BG155"/>
      <c r="BH155"/>
      <c r="BI155"/>
      <c r="BJ155"/>
      <c r="BK155"/>
      <c r="BL155"/>
      <c r="BM155"/>
      <c r="BN155"/>
      <c r="BO155"/>
      <c r="BP155"/>
      <c r="BQ155"/>
      <c r="BR155"/>
      <c r="BS155"/>
      <c r="BT155"/>
      <c r="BU155"/>
      <c r="BV155"/>
      <c r="BW155"/>
      <c r="BX155"/>
      <c r="BY155"/>
      <c r="BZ155"/>
      <c r="CA155"/>
      <c r="CB155"/>
      <c r="CC155"/>
      <c r="CD155"/>
      <c r="CE155"/>
      <c r="CF155"/>
      <c r="CG155"/>
      <c r="CH155"/>
      <c r="CI155"/>
      <c r="CJ155"/>
      <c r="CK155"/>
      <c r="CL155"/>
      <c r="CM155"/>
      <c r="CN155"/>
      <c r="CO155"/>
      <c r="CP155"/>
      <c r="CQ155"/>
      <c r="CR155"/>
      <c r="CS155"/>
      <c r="CT155"/>
      <c r="CU155"/>
      <c r="CV155"/>
      <c r="CW155"/>
      <c r="CX155"/>
      <c r="CY155"/>
      <c r="CZ155"/>
      <c r="DI155"/>
      <c r="DJ155"/>
      <c r="EX155"/>
      <c r="FB155"/>
      <c r="FC155"/>
      <c r="FD155"/>
      <c r="FE155"/>
      <c r="FF155"/>
      <c r="FG155"/>
      <c r="FH155"/>
      <c r="FI155"/>
      <c r="FN155"/>
      <c r="FR155"/>
      <c r="FV155"/>
      <c r="FX155"/>
      <c r="FY155"/>
      <c r="FZ155"/>
    </row>
    <row r="156" spans="37:182" x14ac:dyDescent="0.2">
      <c r="AK156"/>
      <c r="AL156"/>
      <c r="AM156"/>
      <c r="AN156"/>
      <c r="AO156"/>
      <c r="AP156"/>
      <c r="AQ156"/>
      <c r="AR156"/>
      <c r="AS156"/>
      <c r="AT156"/>
      <c r="AU156"/>
      <c r="AV156"/>
      <c r="AW156"/>
      <c r="AX156"/>
      <c r="AY156"/>
      <c r="AZ156"/>
      <c r="BA156"/>
      <c r="BB156"/>
      <c r="BC156"/>
      <c r="BD156"/>
      <c r="BE156"/>
      <c r="BF156"/>
      <c r="BG156"/>
      <c r="BH156"/>
      <c r="BI156"/>
      <c r="BJ156"/>
      <c r="BK156"/>
      <c r="BL156"/>
      <c r="BM156"/>
      <c r="BN156"/>
      <c r="BO156"/>
      <c r="BP156"/>
      <c r="BQ156"/>
      <c r="BR156"/>
      <c r="BS156"/>
      <c r="BT156"/>
      <c r="BU156"/>
      <c r="BV156"/>
      <c r="BW156"/>
      <c r="BX156"/>
      <c r="BY156"/>
      <c r="BZ156"/>
      <c r="CA156"/>
      <c r="CB156"/>
      <c r="CC156"/>
      <c r="CD156"/>
      <c r="CE156"/>
      <c r="CF156"/>
      <c r="CG156"/>
      <c r="CH156"/>
      <c r="CI156"/>
      <c r="CJ156"/>
      <c r="CK156"/>
      <c r="CL156"/>
      <c r="CM156"/>
      <c r="CN156"/>
      <c r="CO156"/>
      <c r="CP156"/>
      <c r="CQ156"/>
      <c r="CR156"/>
      <c r="CS156"/>
      <c r="CT156"/>
      <c r="CU156"/>
      <c r="CV156"/>
      <c r="CW156"/>
      <c r="CX156"/>
      <c r="CY156"/>
      <c r="CZ156"/>
      <c r="DI156"/>
      <c r="DJ156"/>
      <c r="EX156"/>
      <c r="FB156"/>
      <c r="FC156"/>
      <c r="FD156"/>
      <c r="FE156"/>
      <c r="FF156"/>
      <c r="FG156"/>
      <c r="FH156"/>
      <c r="FI156"/>
      <c r="FN156"/>
      <c r="FR156"/>
      <c r="FV156"/>
      <c r="FX156"/>
      <c r="FY156"/>
      <c r="FZ156"/>
    </row>
    <row r="157" spans="37:182" x14ac:dyDescent="0.2">
      <c r="AK157"/>
      <c r="AL157"/>
      <c r="AM157"/>
      <c r="AN157"/>
      <c r="AO157"/>
      <c r="AP157"/>
      <c r="AQ157"/>
      <c r="AR157"/>
      <c r="AS157"/>
      <c r="AT157"/>
      <c r="AU157"/>
      <c r="AV157"/>
      <c r="AW157"/>
      <c r="AX157"/>
      <c r="AY157"/>
      <c r="AZ157"/>
      <c r="BA157"/>
      <c r="BB157"/>
      <c r="BC157"/>
      <c r="BD157"/>
      <c r="BE157"/>
      <c r="BF157"/>
      <c r="BG157"/>
      <c r="BH157"/>
      <c r="BI157"/>
      <c r="BJ157"/>
      <c r="BK157"/>
      <c r="BL157"/>
      <c r="BM157"/>
      <c r="BN157"/>
      <c r="BO157"/>
      <c r="BP157"/>
      <c r="BQ157"/>
      <c r="BR157"/>
      <c r="BS157"/>
      <c r="BT157"/>
      <c r="BU157"/>
      <c r="BV157"/>
      <c r="BW157"/>
      <c r="BX157"/>
      <c r="BY157"/>
      <c r="BZ157"/>
      <c r="CA157"/>
      <c r="CB157"/>
      <c r="CC157"/>
      <c r="CD157"/>
      <c r="CE157"/>
      <c r="CF157"/>
      <c r="CG157"/>
      <c r="CH157"/>
      <c r="CI157"/>
      <c r="CJ157"/>
      <c r="CK157"/>
      <c r="CL157"/>
      <c r="CM157"/>
      <c r="CN157"/>
      <c r="CO157"/>
      <c r="CP157"/>
      <c r="CQ157"/>
      <c r="CR157"/>
      <c r="CS157"/>
      <c r="CT157"/>
      <c r="CU157"/>
      <c r="CV157"/>
      <c r="CW157"/>
      <c r="CX157"/>
      <c r="CY157"/>
      <c r="CZ157"/>
      <c r="DI157"/>
      <c r="DJ157"/>
      <c r="EX157"/>
      <c r="FB157"/>
      <c r="FC157"/>
      <c r="FD157"/>
      <c r="FE157"/>
      <c r="FF157"/>
      <c r="FG157"/>
      <c r="FH157"/>
      <c r="FI157"/>
      <c r="FN157"/>
      <c r="FR157"/>
      <c r="FV157"/>
      <c r="FX157"/>
      <c r="FY157"/>
      <c r="FZ157"/>
    </row>
    <row r="158" spans="37:182" x14ac:dyDescent="0.2">
      <c r="AK158"/>
      <c r="AL158"/>
      <c r="AM158"/>
      <c r="AN158"/>
      <c r="AO158"/>
      <c r="AP158"/>
      <c r="AQ158"/>
      <c r="AR158"/>
      <c r="AS158"/>
      <c r="AT158"/>
      <c r="AU158"/>
      <c r="AV158"/>
      <c r="AW158"/>
      <c r="AX158"/>
      <c r="AY158"/>
      <c r="AZ158"/>
      <c r="BA158"/>
      <c r="BB158"/>
      <c r="BC158"/>
      <c r="BD158"/>
      <c r="BE158"/>
      <c r="BF158"/>
      <c r="BG158"/>
      <c r="BH158"/>
      <c r="BI158"/>
      <c r="BJ158"/>
      <c r="BK158"/>
      <c r="BL158"/>
      <c r="BM158"/>
      <c r="BN158"/>
      <c r="BO158"/>
      <c r="BP158"/>
      <c r="BQ158"/>
      <c r="BR158"/>
      <c r="BS158"/>
      <c r="BT158"/>
      <c r="BU158"/>
      <c r="BV158"/>
      <c r="BW158"/>
      <c r="BX158"/>
      <c r="BY158"/>
      <c r="BZ158"/>
      <c r="CA158"/>
      <c r="CB158"/>
      <c r="CC158"/>
      <c r="CD158"/>
      <c r="CE158"/>
      <c r="CF158"/>
      <c r="CG158"/>
      <c r="CH158"/>
      <c r="CI158"/>
      <c r="CJ158"/>
      <c r="CK158"/>
      <c r="CL158"/>
      <c r="CM158"/>
      <c r="CN158"/>
      <c r="CO158"/>
      <c r="CP158"/>
      <c r="CQ158"/>
      <c r="CR158"/>
      <c r="CS158"/>
      <c r="CT158"/>
      <c r="CU158"/>
      <c r="CV158"/>
      <c r="CW158"/>
      <c r="CX158"/>
      <c r="CY158"/>
      <c r="CZ158"/>
      <c r="DI158"/>
      <c r="DJ158"/>
      <c r="EX158"/>
      <c r="FB158"/>
      <c r="FC158"/>
      <c r="FD158"/>
      <c r="FE158"/>
      <c r="FF158"/>
      <c r="FG158"/>
      <c r="FH158"/>
      <c r="FI158"/>
      <c r="FN158"/>
      <c r="FR158"/>
      <c r="FV158"/>
      <c r="FX158"/>
      <c r="FY158"/>
      <c r="FZ158"/>
    </row>
    <row r="159" spans="37:182" x14ac:dyDescent="0.2">
      <c r="AK159"/>
      <c r="AL159"/>
      <c r="AM159"/>
      <c r="AN159"/>
      <c r="AO159"/>
      <c r="AP159"/>
      <c r="AQ159"/>
      <c r="AR159"/>
      <c r="AS159"/>
      <c r="AT159"/>
      <c r="AU159"/>
      <c r="AV159"/>
      <c r="AW159"/>
      <c r="AX159"/>
      <c r="AY159"/>
      <c r="AZ159"/>
      <c r="BA159"/>
      <c r="BB159"/>
      <c r="BC159"/>
      <c r="BD159"/>
      <c r="BE159"/>
      <c r="BF159"/>
      <c r="BG159"/>
      <c r="BH159"/>
      <c r="BI159"/>
      <c r="BJ159"/>
      <c r="BK159"/>
      <c r="BL159"/>
      <c r="BM159"/>
      <c r="BN159"/>
      <c r="BO159"/>
      <c r="BP159"/>
      <c r="BQ159"/>
      <c r="BR159"/>
      <c r="BS159"/>
      <c r="BT159"/>
      <c r="BU159"/>
      <c r="BV159"/>
      <c r="BW159"/>
      <c r="BX159"/>
      <c r="BY159"/>
      <c r="BZ159"/>
      <c r="CA159"/>
      <c r="CB159"/>
      <c r="CC159"/>
      <c r="CD159"/>
      <c r="CE159"/>
      <c r="CF159"/>
      <c r="CG159"/>
      <c r="CH159"/>
      <c r="CI159"/>
      <c r="CJ159"/>
      <c r="CK159"/>
      <c r="CL159"/>
      <c r="CM159"/>
      <c r="CN159"/>
      <c r="CO159"/>
      <c r="CP159"/>
      <c r="CQ159"/>
      <c r="CR159"/>
      <c r="CS159"/>
      <c r="CT159"/>
      <c r="CU159"/>
      <c r="CV159"/>
      <c r="CW159"/>
      <c r="CX159"/>
      <c r="CY159"/>
      <c r="CZ159"/>
      <c r="DI159"/>
      <c r="DJ159"/>
      <c r="EX159"/>
      <c r="FB159"/>
      <c r="FC159"/>
      <c r="FD159"/>
      <c r="FE159"/>
      <c r="FF159"/>
      <c r="FG159"/>
      <c r="FH159"/>
      <c r="FI159"/>
      <c r="FN159"/>
      <c r="FR159"/>
      <c r="FV159"/>
      <c r="FX159"/>
      <c r="FY159"/>
      <c r="FZ159"/>
    </row>
    <row r="160" spans="37:182" x14ac:dyDescent="0.2">
      <c r="AK160"/>
      <c r="AL160"/>
      <c r="AM160"/>
      <c r="AN160"/>
      <c r="AO160"/>
      <c r="AP160"/>
      <c r="AQ160"/>
      <c r="AR160"/>
      <c r="AS160"/>
      <c r="AT160"/>
      <c r="AU160"/>
      <c r="AV160"/>
      <c r="AW160"/>
      <c r="AX160"/>
      <c r="AY160"/>
      <c r="AZ160"/>
      <c r="BA160"/>
      <c r="BB160"/>
      <c r="BC160"/>
      <c r="BD160"/>
      <c r="BE160"/>
      <c r="BF160"/>
      <c r="BG160"/>
      <c r="BH160"/>
      <c r="BI160"/>
      <c r="BJ160"/>
      <c r="BK160"/>
      <c r="BL160"/>
      <c r="BM160"/>
      <c r="BN160"/>
      <c r="BO160"/>
      <c r="BP160"/>
      <c r="BQ160"/>
      <c r="BR160"/>
      <c r="BS160"/>
      <c r="BT160"/>
      <c r="BU160"/>
      <c r="BV160"/>
      <c r="BW160"/>
      <c r="BX160"/>
      <c r="BY160"/>
      <c r="BZ160"/>
      <c r="CA160"/>
      <c r="CB160"/>
      <c r="CC160"/>
      <c r="CD160"/>
      <c r="CE160"/>
      <c r="CF160"/>
      <c r="CG160"/>
      <c r="CH160"/>
      <c r="CI160"/>
      <c r="CJ160"/>
      <c r="CK160"/>
      <c r="CL160"/>
      <c r="CM160"/>
      <c r="CN160"/>
      <c r="CO160"/>
      <c r="CP160"/>
      <c r="CQ160"/>
      <c r="CR160"/>
      <c r="CS160"/>
      <c r="CT160"/>
      <c r="CU160"/>
      <c r="CV160"/>
      <c r="CW160"/>
      <c r="CX160"/>
      <c r="CY160"/>
      <c r="CZ160"/>
      <c r="DI160"/>
      <c r="DJ160"/>
      <c r="EX160"/>
      <c r="FB160"/>
      <c r="FC160"/>
      <c r="FD160"/>
      <c r="FE160"/>
      <c r="FF160"/>
      <c r="FG160"/>
      <c r="FH160"/>
      <c r="FI160"/>
      <c r="FN160"/>
      <c r="FR160"/>
      <c r="FV160"/>
      <c r="FX160"/>
      <c r="FY160"/>
      <c r="FZ160"/>
    </row>
    <row r="161" spans="37:182" x14ac:dyDescent="0.2">
      <c r="AK161"/>
      <c r="AL161"/>
      <c r="AM161"/>
      <c r="AN161"/>
      <c r="AO161"/>
      <c r="AP161"/>
      <c r="AQ161"/>
      <c r="AR161"/>
      <c r="AS161"/>
      <c r="AT161"/>
      <c r="AU161"/>
      <c r="AV161"/>
      <c r="AW161"/>
      <c r="AX161"/>
      <c r="AY161"/>
      <c r="AZ161"/>
      <c r="BA161"/>
      <c r="BB161"/>
      <c r="BC161"/>
      <c r="BD161"/>
      <c r="BE161"/>
      <c r="BF161"/>
      <c r="BG161"/>
      <c r="BH161"/>
      <c r="BI161"/>
      <c r="BJ161"/>
      <c r="BK161"/>
      <c r="BL161"/>
      <c r="BM161"/>
      <c r="BN161"/>
      <c r="BO161"/>
      <c r="BP161"/>
      <c r="BQ161"/>
      <c r="BR161"/>
      <c r="BS161"/>
      <c r="BT161"/>
      <c r="BU161"/>
      <c r="BV161"/>
      <c r="BW161"/>
      <c r="BX161"/>
      <c r="BY161"/>
      <c r="BZ161"/>
      <c r="CA161"/>
      <c r="CB161"/>
      <c r="CC161"/>
      <c r="CD161"/>
      <c r="CE161"/>
      <c r="CF161"/>
      <c r="CG161"/>
      <c r="CH161"/>
      <c r="CI161"/>
      <c r="CJ161"/>
      <c r="CK161"/>
      <c r="CL161"/>
      <c r="CM161"/>
      <c r="CN161"/>
      <c r="CO161"/>
      <c r="CP161"/>
      <c r="CQ161"/>
      <c r="CR161"/>
      <c r="CS161"/>
      <c r="CT161"/>
      <c r="CU161"/>
      <c r="CV161"/>
      <c r="CW161"/>
      <c r="CX161"/>
      <c r="CY161"/>
      <c r="CZ161"/>
      <c r="DI161"/>
      <c r="DJ161"/>
      <c r="EX161"/>
      <c r="FB161"/>
      <c r="FC161"/>
      <c r="FD161"/>
      <c r="FE161"/>
      <c r="FF161"/>
      <c r="FG161"/>
      <c r="FH161"/>
      <c r="FI161"/>
      <c r="FN161"/>
      <c r="FR161"/>
      <c r="FV161"/>
      <c r="FX161"/>
      <c r="FY161"/>
      <c r="FZ161"/>
    </row>
    <row r="162" spans="37:182" x14ac:dyDescent="0.2">
      <c r="AK162"/>
      <c r="AL162"/>
      <c r="AM162"/>
      <c r="AN162"/>
      <c r="AO162"/>
      <c r="AP162"/>
      <c r="AQ162"/>
      <c r="AR162"/>
      <c r="AS162"/>
      <c r="AT162"/>
      <c r="AU162"/>
      <c r="AV162"/>
      <c r="AW162"/>
      <c r="AX162"/>
      <c r="AY162"/>
      <c r="AZ162"/>
      <c r="BA162"/>
      <c r="BB162"/>
      <c r="BC162"/>
      <c r="BD162"/>
      <c r="BE162"/>
      <c r="BF162"/>
      <c r="BG162"/>
      <c r="BH162"/>
      <c r="BI162"/>
      <c r="BJ162"/>
      <c r="BK162"/>
      <c r="BL162"/>
      <c r="BM162"/>
      <c r="BN162"/>
      <c r="BO162"/>
      <c r="BP162"/>
      <c r="BQ162"/>
      <c r="BR162"/>
      <c r="BS162"/>
      <c r="BT162"/>
      <c r="BU162"/>
      <c r="BV162"/>
      <c r="BW162"/>
      <c r="BX162"/>
      <c r="BY162"/>
      <c r="BZ162"/>
      <c r="CA162"/>
      <c r="CB162"/>
      <c r="CC162"/>
      <c r="CD162"/>
      <c r="CE162"/>
      <c r="CF162"/>
      <c r="CG162"/>
      <c r="CH162"/>
      <c r="CI162"/>
      <c r="CJ162"/>
      <c r="CK162"/>
      <c r="CL162"/>
      <c r="CM162"/>
      <c r="CN162"/>
      <c r="CO162"/>
      <c r="CP162"/>
      <c r="CQ162"/>
      <c r="CR162"/>
      <c r="CS162"/>
      <c r="CT162"/>
      <c r="CU162"/>
      <c r="CV162"/>
      <c r="CW162"/>
      <c r="CX162"/>
      <c r="CY162"/>
      <c r="CZ162"/>
      <c r="DI162"/>
      <c r="DJ162"/>
      <c r="EX162"/>
      <c r="FB162"/>
      <c r="FC162"/>
      <c r="FD162"/>
      <c r="FE162"/>
      <c r="FF162"/>
      <c r="FG162"/>
      <c r="FH162"/>
      <c r="FI162"/>
      <c r="FN162"/>
      <c r="FR162"/>
      <c r="FV162"/>
      <c r="FX162"/>
      <c r="FY162"/>
      <c r="FZ162"/>
    </row>
    <row r="163" spans="37:182" x14ac:dyDescent="0.2">
      <c r="AK163"/>
      <c r="AL163"/>
      <c r="AM163"/>
      <c r="AN163"/>
      <c r="AO163"/>
      <c r="AP163"/>
      <c r="AQ163"/>
      <c r="AR163"/>
      <c r="AS163"/>
      <c r="AT163"/>
      <c r="AU163"/>
      <c r="AV163"/>
      <c r="AW163"/>
      <c r="AX163"/>
      <c r="AY163"/>
      <c r="AZ163"/>
      <c r="BA163"/>
      <c r="BB163"/>
      <c r="BC163"/>
      <c r="BD163"/>
      <c r="BE163"/>
      <c r="BF163"/>
      <c r="BG163"/>
      <c r="BH163"/>
      <c r="BI163"/>
      <c r="BJ163"/>
      <c r="BK163"/>
      <c r="BL163"/>
      <c r="BM163"/>
      <c r="BN163"/>
      <c r="BO163"/>
      <c r="BP163"/>
      <c r="BQ163"/>
      <c r="BR163"/>
      <c r="BS163"/>
      <c r="BT163"/>
      <c r="BU163"/>
      <c r="BV163"/>
      <c r="BW163"/>
      <c r="BX163"/>
      <c r="BY163"/>
      <c r="BZ163"/>
      <c r="CA163"/>
      <c r="CB163"/>
      <c r="CC163"/>
      <c r="CD163"/>
      <c r="CE163"/>
      <c r="CF163"/>
      <c r="CG163"/>
      <c r="CH163"/>
      <c r="CI163"/>
      <c r="CJ163"/>
      <c r="CK163"/>
      <c r="CL163"/>
      <c r="CM163"/>
      <c r="CN163"/>
      <c r="CO163"/>
      <c r="CP163"/>
      <c r="CQ163"/>
      <c r="CR163"/>
      <c r="CS163"/>
      <c r="CT163"/>
      <c r="CU163"/>
      <c r="CV163"/>
      <c r="CW163"/>
      <c r="CX163"/>
      <c r="CY163"/>
      <c r="CZ163"/>
      <c r="DI163"/>
      <c r="DJ163"/>
      <c r="EX163"/>
      <c r="FB163"/>
      <c r="FC163"/>
      <c r="FD163"/>
      <c r="FE163"/>
      <c r="FF163"/>
      <c r="FG163"/>
      <c r="FH163"/>
      <c r="FI163"/>
      <c r="FN163"/>
      <c r="FR163"/>
      <c r="FV163"/>
      <c r="FX163"/>
      <c r="FY163"/>
      <c r="FZ163"/>
    </row>
    <row r="164" spans="37:182" x14ac:dyDescent="0.2">
      <c r="AK164"/>
      <c r="AL164"/>
      <c r="AM164"/>
      <c r="AN164"/>
      <c r="AO164"/>
      <c r="AP164"/>
      <c r="AQ164"/>
      <c r="AR164"/>
      <c r="AS164"/>
      <c r="AT164"/>
      <c r="AU164"/>
      <c r="AV164"/>
      <c r="AW164"/>
      <c r="AX164"/>
      <c r="AY164"/>
      <c r="AZ164"/>
      <c r="BA164"/>
      <c r="BB164"/>
      <c r="BC164"/>
      <c r="BD164"/>
      <c r="BE164"/>
      <c r="BF164"/>
      <c r="BG164"/>
      <c r="BH164"/>
      <c r="BI164"/>
      <c r="BJ164"/>
      <c r="BK164"/>
      <c r="BL164"/>
      <c r="BM164"/>
      <c r="BN164"/>
      <c r="BO164"/>
      <c r="BP164"/>
      <c r="BQ164"/>
      <c r="BR164"/>
      <c r="BS164"/>
      <c r="BT164"/>
      <c r="BU164"/>
      <c r="BV164"/>
      <c r="BW164"/>
      <c r="BX164"/>
      <c r="BY164"/>
      <c r="BZ164"/>
      <c r="CA164"/>
      <c r="CB164"/>
      <c r="CC164"/>
      <c r="CD164"/>
      <c r="CE164"/>
      <c r="CF164"/>
      <c r="CG164"/>
      <c r="CH164"/>
      <c r="CI164"/>
      <c r="CJ164"/>
      <c r="CK164"/>
      <c r="CL164"/>
      <c r="CM164"/>
      <c r="CN164"/>
      <c r="CO164"/>
      <c r="CP164"/>
      <c r="CQ164"/>
      <c r="CR164"/>
      <c r="CS164"/>
      <c r="CT164"/>
      <c r="CU164"/>
      <c r="CV164"/>
      <c r="CW164"/>
      <c r="CX164"/>
      <c r="CY164"/>
      <c r="CZ164"/>
      <c r="DI164"/>
      <c r="DJ164"/>
      <c r="EX164"/>
      <c r="FB164"/>
      <c r="FC164"/>
      <c r="FD164"/>
      <c r="FE164"/>
      <c r="FF164"/>
      <c r="FG164"/>
      <c r="FH164"/>
      <c r="FI164"/>
      <c r="FN164"/>
      <c r="FR164"/>
      <c r="FV164"/>
      <c r="FX164"/>
      <c r="FY164"/>
      <c r="FZ164"/>
    </row>
    <row r="165" spans="37:182" x14ac:dyDescent="0.2">
      <c r="AK165"/>
      <c r="AL165"/>
      <c r="AM165"/>
      <c r="AN165"/>
      <c r="AO165"/>
      <c r="AP165"/>
      <c r="AQ165"/>
      <c r="AR165"/>
      <c r="AS165"/>
      <c r="AT165"/>
      <c r="AU165"/>
      <c r="AV165"/>
      <c r="AW165"/>
      <c r="AX165"/>
      <c r="AY165"/>
      <c r="AZ165"/>
      <c r="BA165"/>
      <c r="BB165"/>
      <c r="BC165"/>
      <c r="BD165"/>
      <c r="BE165"/>
      <c r="BF165"/>
      <c r="BG165"/>
      <c r="BH165"/>
      <c r="BI165"/>
      <c r="BJ165"/>
      <c r="BK165"/>
      <c r="BL165"/>
      <c r="BM165"/>
      <c r="BN165"/>
      <c r="BO165"/>
      <c r="BP165"/>
      <c r="BQ165"/>
      <c r="BR165"/>
      <c r="BS165"/>
      <c r="BT165"/>
      <c r="BU165"/>
      <c r="BV165"/>
      <c r="BW165"/>
      <c r="BX165"/>
      <c r="BY165"/>
      <c r="BZ165"/>
      <c r="CA165"/>
      <c r="CB165"/>
      <c r="CC165"/>
      <c r="CD165"/>
      <c r="CE165"/>
      <c r="CF165"/>
      <c r="CG165"/>
      <c r="CH165"/>
      <c r="CI165"/>
      <c r="CJ165"/>
      <c r="CK165"/>
      <c r="CL165"/>
      <c r="CM165"/>
      <c r="CN165"/>
      <c r="CO165"/>
      <c r="CP165"/>
      <c r="CQ165"/>
      <c r="CR165"/>
      <c r="CS165"/>
      <c r="CT165"/>
      <c r="CU165"/>
      <c r="CV165"/>
      <c r="CW165"/>
      <c r="CX165"/>
      <c r="CY165"/>
      <c r="CZ165"/>
      <c r="DI165"/>
      <c r="DJ165"/>
      <c r="EX165"/>
      <c r="FB165"/>
      <c r="FC165"/>
      <c r="FD165"/>
      <c r="FE165"/>
      <c r="FF165"/>
      <c r="FG165"/>
      <c r="FH165"/>
      <c r="FI165"/>
      <c r="FN165"/>
      <c r="FR165"/>
      <c r="FV165"/>
      <c r="FX165"/>
      <c r="FY165"/>
      <c r="FZ165"/>
    </row>
    <row r="166" spans="37:182" x14ac:dyDescent="0.2">
      <c r="AK166"/>
      <c r="AL166"/>
      <c r="AM166"/>
      <c r="AN166"/>
      <c r="AO166"/>
      <c r="AP166"/>
      <c r="AQ166"/>
      <c r="AR166"/>
      <c r="AS166"/>
      <c r="AT166"/>
      <c r="AU166"/>
      <c r="AV166"/>
      <c r="AW166"/>
      <c r="AX166"/>
      <c r="AY166"/>
      <c r="AZ166"/>
      <c r="BA166"/>
      <c r="BB166"/>
      <c r="BC166"/>
      <c r="BD166"/>
      <c r="BE166"/>
      <c r="BF166"/>
      <c r="BG166"/>
      <c r="BH166"/>
      <c r="BI166"/>
      <c r="BJ166"/>
      <c r="BK166"/>
      <c r="BL166"/>
      <c r="BM166"/>
      <c r="BN166"/>
      <c r="BO166"/>
      <c r="BP166"/>
      <c r="BQ166"/>
      <c r="BR166"/>
      <c r="BS166"/>
      <c r="BT166"/>
      <c r="BU166"/>
      <c r="BV166"/>
      <c r="BW166"/>
      <c r="BX166"/>
      <c r="BY166"/>
      <c r="BZ166"/>
      <c r="CA166"/>
      <c r="CB166"/>
      <c r="CC166"/>
      <c r="CD166"/>
      <c r="CE166"/>
      <c r="CF166"/>
      <c r="CG166"/>
      <c r="CH166"/>
      <c r="CI166"/>
      <c r="CJ166"/>
      <c r="CK166"/>
      <c r="CL166"/>
      <c r="CM166"/>
      <c r="CN166"/>
      <c r="CO166"/>
      <c r="CP166"/>
      <c r="CQ166"/>
      <c r="CR166"/>
      <c r="CS166"/>
      <c r="CT166"/>
      <c r="CU166"/>
      <c r="CV166"/>
      <c r="CW166"/>
      <c r="CX166"/>
      <c r="CY166"/>
      <c r="CZ166"/>
      <c r="DI166"/>
      <c r="DJ166"/>
      <c r="EX166"/>
      <c r="FB166"/>
      <c r="FC166"/>
      <c r="FD166"/>
      <c r="FE166"/>
      <c r="FF166"/>
      <c r="FG166"/>
      <c r="FH166"/>
      <c r="FI166"/>
      <c r="FN166"/>
      <c r="FR166"/>
      <c r="FV166"/>
      <c r="FX166"/>
      <c r="FY166"/>
      <c r="FZ166"/>
    </row>
    <row r="167" spans="37:182" x14ac:dyDescent="0.2">
      <c r="AK167"/>
      <c r="AL167"/>
      <c r="AM167"/>
      <c r="AN167"/>
      <c r="AO167"/>
      <c r="AP167"/>
      <c r="AQ167"/>
      <c r="AR167"/>
      <c r="AS167"/>
      <c r="AT167"/>
      <c r="AU167"/>
      <c r="AV167"/>
      <c r="AW167"/>
      <c r="AX167"/>
      <c r="AY167"/>
      <c r="AZ167"/>
      <c r="BA167"/>
      <c r="BB167"/>
      <c r="BC167"/>
      <c r="BD167"/>
      <c r="BE167"/>
      <c r="BF167"/>
      <c r="BG167"/>
      <c r="BH167"/>
      <c r="BI167"/>
      <c r="BJ167"/>
      <c r="BK167"/>
      <c r="BL167"/>
      <c r="BM167"/>
      <c r="BN167"/>
      <c r="BO167"/>
      <c r="BP167"/>
      <c r="BQ167"/>
      <c r="BR167"/>
      <c r="BS167"/>
      <c r="BT167"/>
      <c r="BU167"/>
      <c r="BV167"/>
      <c r="BW167"/>
      <c r="BX167"/>
      <c r="BY167"/>
      <c r="BZ167"/>
      <c r="CA167"/>
      <c r="CB167"/>
      <c r="CC167"/>
      <c r="CD167"/>
      <c r="CE167"/>
      <c r="CF167"/>
      <c r="CG167"/>
      <c r="CH167"/>
      <c r="CI167"/>
      <c r="CJ167"/>
      <c r="CK167"/>
      <c r="CL167"/>
      <c r="CM167"/>
      <c r="CN167"/>
      <c r="CO167"/>
      <c r="CP167"/>
      <c r="CQ167"/>
      <c r="CR167"/>
      <c r="CS167"/>
      <c r="CT167"/>
      <c r="CU167"/>
      <c r="CV167"/>
      <c r="CW167"/>
      <c r="CX167"/>
      <c r="CY167"/>
      <c r="CZ167"/>
      <c r="DI167"/>
      <c r="DJ167"/>
      <c r="EX167"/>
      <c r="FB167"/>
      <c r="FC167"/>
      <c r="FD167"/>
      <c r="FE167"/>
      <c r="FF167"/>
      <c r="FG167"/>
      <c r="FH167"/>
      <c r="FI167"/>
      <c r="FN167"/>
      <c r="FR167"/>
      <c r="FV167"/>
      <c r="FX167"/>
      <c r="FY167"/>
      <c r="FZ167"/>
    </row>
    <row r="168" spans="37:182" x14ac:dyDescent="0.2">
      <c r="AK168"/>
      <c r="AL168"/>
      <c r="AM168"/>
      <c r="AN168"/>
      <c r="AO168"/>
      <c r="AP168"/>
      <c r="AQ168"/>
      <c r="AR168"/>
      <c r="AS168"/>
      <c r="AT168"/>
      <c r="AU168"/>
      <c r="AV168"/>
      <c r="AW168"/>
      <c r="AX168"/>
      <c r="AY168"/>
      <c r="AZ168"/>
      <c r="BA168"/>
      <c r="BB168"/>
      <c r="BC168"/>
      <c r="BD168"/>
      <c r="BE168"/>
      <c r="BF168"/>
      <c r="BG168"/>
      <c r="BH168"/>
      <c r="BI168"/>
      <c r="BJ168"/>
      <c r="BK168"/>
      <c r="BL168"/>
      <c r="BM168"/>
      <c r="BN168"/>
      <c r="BO168"/>
      <c r="BP168"/>
      <c r="BQ168"/>
      <c r="BR168"/>
      <c r="BS168"/>
      <c r="BT168"/>
      <c r="BU168"/>
      <c r="BV168"/>
      <c r="BW168"/>
      <c r="BX168"/>
      <c r="BY168"/>
      <c r="BZ168"/>
      <c r="CA168"/>
      <c r="CB168"/>
      <c r="CC168"/>
      <c r="CD168"/>
      <c r="CE168"/>
      <c r="CF168"/>
      <c r="CG168"/>
      <c r="CH168"/>
      <c r="CI168"/>
      <c r="CJ168"/>
      <c r="CK168"/>
      <c r="CL168"/>
      <c r="CM168"/>
      <c r="CN168"/>
      <c r="CO168"/>
      <c r="CP168"/>
      <c r="CQ168"/>
      <c r="CR168"/>
      <c r="CS168"/>
      <c r="CT168"/>
      <c r="CU168"/>
      <c r="CV168"/>
      <c r="CW168"/>
      <c r="CX168"/>
      <c r="CY168"/>
      <c r="CZ168"/>
      <c r="DI168"/>
      <c r="DJ168"/>
      <c r="EX168"/>
      <c r="FB168"/>
      <c r="FC168"/>
      <c r="FD168"/>
      <c r="FE168"/>
      <c r="FF168"/>
      <c r="FG168"/>
      <c r="FH168"/>
      <c r="FI168"/>
      <c r="FN168"/>
      <c r="FR168"/>
      <c r="FV168"/>
      <c r="FX168"/>
      <c r="FY168"/>
      <c r="FZ168"/>
    </row>
    <row r="169" spans="37:182" x14ac:dyDescent="0.2">
      <c r="AK169"/>
      <c r="AL169"/>
      <c r="AM169"/>
      <c r="AN169"/>
      <c r="AO169"/>
      <c r="AP169"/>
      <c r="AQ169"/>
      <c r="AR169"/>
      <c r="AS169"/>
      <c r="AT169"/>
      <c r="AU169"/>
      <c r="AV169"/>
      <c r="AW169"/>
      <c r="AX169"/>
      <c r="AY169"/>
      <c r="AZ169"/>
      <c r="BA169"/>
      <c r="BB169"/>
      <c r="BC169"/>
      <c r="BD169"/>
      <c r="BE169"/>
      <c r="BF169"/>
      <c r="BG169"/>
      <c r="BH169"/>
      <c r="BI169"/>
      <c r="BJ169"/>
      <c r="BK169"/>
      <c r="BL169"/>
      <c r="BM169"/>
      <c r="BN169"/>
      <c r="BO169"/>
      <c r="BP169"/>
      <c r="BQ169"/>
      <c r="BR169"/>
      <c r="BS169"/>
      <c r="BT169"/>
      <c r="BU169"/>
      <c r="BV169"/>
      <c r="BW169"/>
      <c r="BX169"/>
      <c r="BY169"/>
      <c r="BZ169"/>
      <c r="CA169"/>
      <c r="CB169"/>
      <c r="CC169"/>
      <c r="CD169"/>
      <c r="CE169"/>
      <c r="CF169"/>
      <c r="CG169"/>
      <c r="CH169"/>
      <c r="CI169"/>
      <c r="CJ169"/>
      <c r="CK169"/>
      <c r="CL169"/>
      <c r="CM169"/>
      <c r="CN169"/>
      <c r="CO169"/>
      <c r="CP169"/>
      <c r="CQ169"/>
      <c r="CR169"/>
      <c r="CS169"/>
      <c r="CT169"/>
      <c r="CU169"/>
      <c r="CV169"/>
      <c r="CW169"/>
      <c r="CX169"/>
      <c r="CY169"/>
      <c r="CZ169"/>
      <c r="DI169"/>
      <c r="DJ169"/>
      <c r="EX169"/>
      <c r="FB169"/>
      <c r="FC169"/>
      <c r="FD169"/>
      <c r="FE169"/>
      <c r="FF169"/>
      <c r="FG169"/>
      <c r="FH169"/>
      <c r="FI169"/>
      <c r="FN169"/>
      <c r="FR169"/>
      <c r="FV169"/>
      <c r="FX169"/>
      <c r="FY169"/>
      <c r="FZ169"/>
    </row>
    <row r="170" spans="37:182" x14ac:dyDescent="0.2">
      <c r="AK170"/>
      <c r="AL170"/>
      <c r="AM170"/>
      <c r="AN170"/>
      <c r="AO170"/>
      <c r="AP170"/>
      <c r="AQ170"/>
      <c r="AR170"/>
      <c r="AS170"/>
      <c r="AT170"/>
      <c r="AU170"/>
      <c r="AV170"/>
      <c r="AW170"/>
      <c r="AX170"/>
      <c r="AY170"/>
      <c r="AZ170"/>
      <c r="BA170"/>
      <c r="BB170"/>
      <c r="BC170"/>
      <c r="BD170"/>
      <c r="BE170"/>
      <c r="BF170"/>
      <c r="BG170"/>
      <c r="BH170"/>
      <c r="BI170"/>
      <c r="BJ170"/>
      <c r="BK170"/>
      <c r="BL170"/>
      <c r="BM170"/>
      <c r="BN170"/>
      <c r="BO170"/>
      <c r="BP170"/>
      <c r="BQ170"/>
      <c r="BR170"/>
      <c r="BS170"/>
      <c r="BT170"/>
      <c r="BU170"/>
      <c r="BV170"/>
      <c r="BW170"/>
      <c r="BX170"/>
      <c r="BY170"/>
      <c r="BZ170"/>
      <c r="CA170"/>
      <c r="CB170"/>
      <c r="CC170"/>
      <c r="CD170"/>
      <c r="CE170"/>
      <c r="CF170"/>
      <c r="CG170"/>
      <c r="CH170"/>
      <c r="CI170"/>
      <c r="CJ170"/>
      <c r="CK170"/>
      <c r="CL170"/>
      <c r="CM170"/>
      <c r="CN170"/>
      <c r="CO170"/>
      <c r="CP170"/>
      <c r="CQ170"/>
      <c r="CR170"/>
      <c r="CS170"/>
      <c r="CT170"/>
      <c r="CU170"/>
      <c r="CV170"/>
      <c r="CW170"/>
      <c r="CX170"/>
      <c r="CY170"/>
      <c r="CZ170"/>
      <c r="DI170"/>
      <c r="DJ170"/>
      <c r="EX170"/>
      <c r="FB170"/>
      <c r="FC170"/>
      <c r="FD170"/>
      <c r="FE170"/>
      <c r="FF170"/>
      <c r="FG170"/>
      <c r="FH170"/>
      <c r="FI170"/>
      <c r="FN170"/>
      <c r="FR170"/>
      <c r="FV170"/>
      <c r="FX170"/>
      <c r="FY170"/>
      <c r="FZ170"/>
    </row>
    <row r="171" spans="37:182" x14ac:dyDescent="0.2">
      <c r="AK171"/>
      <c r="AL171"/>
      <c r="AM171"/>
      <c r="AN171"/>
      <c r="AO171"/>
      <c r="AP171"/>
      <c r="AQ171"/>
      <c r="AR171"/>
      <c r="AS171"/>
      <c r="AT171"/>
      <c r="AU171"/>
      <c r="AV171"/>
      <c r="AW171"/>
      <c r="AX171"/>
      <c r="AY171"/>
      <c r="AZ171"/>
      <c r="BA171"/>
      <c r="BB171"/>
      <c r="BC171"/>
      <c r="BD171"/>
      <c r="BE171"/>
      <c r="BF171"/>
      <c r="BG171"/>
      <c r="BH171"/>
      <c r="BI171"/>
      <c r="BJ171"/>
      <c r="BK171"/>
      <c r="BL171"/>
      <c r="BM171"/>
      <c r="BN171"/>
      <c r="BO171"/>
      <c r="BP171"/>
      <c r="BQ171"/>
      <c r="BR171"/>
      <c r="BS171"/>
      <c r="BT171"/>
      <c r="BU171"/>
      <c r="BV171"/>
      <c r="BW171"/>
      <c r="BX171"/>
      <c r="BY171"/>
      <c r="BZ171"/>
      <c r="CA171"/>
      <c r="CB171"/>
      <c r="CC171"/>
      <c r="CD171"/>
      <c r="CE171"/>
      <c r="CF171"/>
      <c r="CG171"/>
      <c r="CH171"/>
      <c r="CI171"/>
      <c r="CJ171"/>
      <c r="CK171"/>
      <c r="CL171"/>
      <c r="CM171"/>
      <c r="CN171"/>
      <c r="CO171"/>
      <c r="CP171"/>
      <c r="CQ171"/>
      <c r="CR171"/>
      <c r="CS171"/>
      <c r="CT171"/>
      <c r="CU171"/>
      <c r="CV171"/>
      <c r="CW171"/>
      <c r="CX171"/>
      <c r="CY171"/>
      <c r="CZ171"/>
      <c r="DI171"/>
      <c r="DJ171"/>
      <c r="EX171"/>
      <c r="FB171"/>
      <c r="FC171"/>
      <c r="FD171"/>
      <c r="FE171"/>
      <c r="FF171"/>
      <c r="FG171"/>
      <c r="FH171"/>
      <c r="FI171"/>
      <c r="FN171"/>
      <c r="FR171"/>
      <c r="FV171"/>
      <c r="FX171"/>
      <c r="FY171"/>
      <c r="FZ171"/>
    </row>
    <row r="172" spans="37:182" x14ac:dyDescent="0.2">
      <c r="AK172"/>
      <c r="AL172"/>
      <c r="AM172"/>
      <c r="AN172"/>
      <c r="AO172"/>
      <c r="AP172"/>
      <c r="AQ172"/>
      <c r="AR172"/>
      <c r="AS172"/>
      <c r="AT172"/>
      <c r="AU172"/>
      <c r="AV172"/>
      <c r="AW172"/>
      <c r="AX172"/>
      <c r="AY172"/>
      <c r="AZ172"/>
      <c r="BA172"/>
      <c r="BB172"/>
      <c r="BC172"/>
      <c r="BD172"/>
      <c r="BE172"/>
      <c r="BF172"/>
      <c r="BG172"/>
      <c r="BH172"/>
      <c r="BI172"/>
      <c r="BJ172"/>
      <c r="BK172"/>
      <c r="BL172"/>
      <c r="BM172"/>
      <c r="BN172"/>
      <c r="BO172"/>
      <c r="BP172"/>
      <c r="BQ172"/>
      <c r="BR172"/>
      <c r="BS172"/>
      <c r="BT172"/>
      <c r="BU172"/>
      <c r="BV172"/>
      <c r="BW172"/>
      <c r="BX172"/>
      <c r="BY172"/>
      <c r="BZ172"/>
      <c r="CA172"/>
      <c r="CB172"/>
      <c r="CC172"/>
      <c r="CD172"/>
      <c r="CE172"/>
      <c r="CF172"/>
      <c r="CG172"/>
      <c r="CH172"/>
      <c r="CI172"/>
      <c r="CJ172"/>
      <c r="CK172"/>
      <c r="CL172"/>
      <c r="CM172"/>
      <c r="CN172"/>
      <c r="CO172"/>
      <c r="CP172"/>
      <c r="CQ172"/>
      <c r="CR172"/>
      <c r="CS172"/>
      <c r="CT172"/>
      <c r="CU172"/>
      <c r="CV172"/>
      <c r="CW172"/>
      <c r="CX172"/>
      <c r="CY172"/>
      <c r="CZ172"/>
      <c r="DI172"/>
      <c r="DJ172"/>
      <c r="EX172"/>
      <c r="FB172"/>
      <c r="FC172"/>
      <c r="FD172"/>
      <c r="FE172"/>
      <c r="FF172"/>
      <c r="FG172"/>
      <c r="FH172"/>
      <c r="FI172"/>
      <c r="FN172"/>
      <c r="FR172"/>
      <c r="FV172"/>
      <c r="FX172"/>
      <c r="FY172"/>
      <c r="FZ172"/>
    </row>
    <row r="173" spans="37:182" x14ac:dyDescent="0.2">
      <c r="AK173"/>
      <c r="AL173"/>
      <c r="AM173"/>
      <c r="AN173"/>
      <c r="AO173"/>
      <c r="AP173"/>
      <c r="AQ173"/>
      <c r="AR173"/>
      <c r="AS173"/>
      <c r="AT173"/>
      <c r="AU173"/>
      <c r="AV173"/>
      <c r="AW173"/>
      <c r="AX173"/>
      <c r="AY173"/>
      <c r="AZ173"/>
      <c r="BA173"/>
      <c r="BB173"/>
      <c r="BC173"/>
      <c r="BD173"/>
      <c r="BE173"/>
      <c r="BF173"/>
      <c r="BG173"/>
      <c r="BH173"/>
      <c r="BI173"/>
      <c r="BJ173"/>
      <c r="BK173"/>
      <c r="BL173"/>
      <c r="BM173"/>
      <c r="BN173"/>
      <c r="BO173"/>
      <c r="BP173"/>
      <c r="BQ173"/>
      <c r="BR173"/>
      <c r="BS173"/>
      <c r="BT173"/>
      <c r="BU173"/>
      <c r="BV173"/>
      <c r="BW173"/>
      <c r="BX173"/>
      <c r="BY173"/>
      <c r="BZ173"/>
      <c r="CA173"/>
      <c r="CB173"/>
      <c r="CC173"/>
      <c r="CD173"/>
      <c r="CE173"/>
      <c r="CF173"/>
      <c r="CG173"/>
      <c r="CH173"/>
      <c r="CI173"/>
      <c r="CJ173"/>
      <c r="CK173"/>
      <c r="CL173"/>
      <c r="CM173"/>
      <c r="CN173"/>
      <c r="CO173"/>
      <c r="CP173"/>
      <c r="CQ173"/>
      <c r="CR173"/>
      <c r="CS173"/>
      <c r="CT173"/>
      <c r="CU173"/>
      <c r="CV173"/>
      <c r="CW173"/>
      <c r="CX173"/>
      <c r="CY173"/>
      <c r="CZ173"/>
      <c r="DI173"/>
      <c r="DJ173"/>
      <c r="EX173"/>
      <c r="FB173"/>
      <c r="FC173"/>
      <c r="FD173"/>
      <c r="FE173"/>
      <c r="FF173"/>
      <c r="FG173"/>
      <c r="FH173"/>
      <c r="FI173"/>
      <c r="FN173"/>
      <c r="FR173"/>
      <c r="FV173"/>
      <c r="FX173"/>
      <c r="FY173"/>
      <c r="FZ173"/>
    </row>
    <row r="174" spans="37:182" x14ac:dyDescent="0.2">
      <c r="AK174"/>
      <c r="AL174"/>
      <c r="AM174"/>
      <c r="AN174"/>
      <c r="AO174"/>
      <c r="AP174"/>
      <c r="AQ174"/>
      <c r="AR174"/>
      <c r="AS174"/>
      <c r="AT174"/>
      <c r="AU174"/>
      <c r="AV174"/>
      <c r="AW174"/>
      <c r="AX174"/>
      <c r="AY174"/>
      <c r="AZ174"/>
      <c r="BA174"/>
      <c r="BB174"/>
      <c r="BC174"/>
      <c r="BD174"/>
      <c r="BE174"/>
      <c r="BF174"/>
      <c r="BG174"/>
      <c r="BH174"/>
      <c r="BI174"/>
      <c r="BJ174"/>
      <c r="BK174"/>
      <c r="BL174"/>
      <c r="BM174"/>
      <c r="BN174"/>
      <c r="BO174"/>
      <c r="BP174"/>
      <c r="BQ174"/>
      <c r="BR174"/>
      <c r="BS174"/>
      <c r="BT174"/>
      <c r="BU174"/>
      <c r="BV174"/>
      <c r="BW174"/>
      <c r="BX174"/>
      <c r="BY174"/>
      <c r="BZ174"/>
      <c r="CA174"/>
      <c r="CB174"/>
      <c r="CC174"/>
      <c r="CD174"/>
      <c r="CE174"/>
      <c r="CF174"/>
      <c r="CG174"/>
      <c r="CH174"/>
      <c r="CI174"/>
      <c r="CJ174"/>
      <c r="CK174"/>
      <c r="CL174"/>
      <c r="CM174"/>
      <c r="CN174"/>
      <c r="CO174"/>
      <c r="CP174"/>
      <c r="CQ174"/>
      <c r="CR174"/>
      <c r="CS174"/>
      <c r="CT174"/>
      <c r="CU174"/>
      <c r="CV174"/>
      <c r="CW174"/>
      <c r="CX174"/>
      <c r="CY174"/>
      <c r="CZ174"/>
      <c r="DI174"/>
      <c r="DJ174"/>
      <c r="EX174"/>
      <c r="FB174"/>
      <c r="FC174"/>
      <c r="FD174"/>
      <c r="FE174"/>
      <c r="FF174"/>
      <c r="FG174"/>
      <c r="FH174"/>
      <c r="FI174"/>
      <c r="FN174"/>
      <c r="FR174"/>
      <c r="FV174"/>
      <c r="FX174"/>
      <c r="FY174"/>
      <c r="FZ174"/>
    </row>
    <row r="175" spans="37:182" x14ac:dyDescent="0.2">
      <c r="AK175"/>
      <c r="AL175"/>
      <c r="AM175"/>
      <c r="AN175"/>
      <c r="AO175"/>
      <c r="AP175"/>
      <c r="AQ175"/>
      <c r="AR175"/>
      <c r="AS175"/>
      <c r="AT175"/>
      <c r="AU175"/>
      <c r="AV175"/>
      <c r="AW175"/>
      <c r="AX175"/>
      <c r="AY175"/>
      <c r="AZ175"/>
      <c r="BA175"/>
      <c r="BB175"/>
      <c r="BC175"/>
      <c r="BD175"/>
      <c r="BE175"/>
      <c r="BF175"/>
      <c r="BG175"/>
      <c r="BH175"/>
      <c r="BI175"/>
      <c r="BJ175"/>
      <c r="BK175"/>
      <c r="BL175"/>
      <c r="BM175"/>
      <c r="BN175"/>
      <c r="BO175"/>
      <c r="BP175"/>
      <c r="BQ175"/>
      <c r="BR175"/>
      <c r="BS175"/>
      <c r="BT175"/>
      <c r="BU175"/>
      <c r="BV175"/>
      <c r="BW175"/>
      <c r="BX175"/>
      <c r="BY175"/>
      <c r="BZ175"/>
      <c r="CA175"/>
      <c r="CB175"/>
      <c r="CC175"/>
      <c r="CD175"/>
      <c r="CE175"/>
      <c r="CF175"/>
      <c r="CG175"/>
      <c r="CH175"/>
      <c r="CI175"/>
      <c r="CJ175"/>
      <c r="CK175"/>
      <c r="CL175"/>
      <c r="CM175"/>
      <c r="CN175"/>
      <c r="CO175"/>
      <c r="CP175"/>
      <c r="CQ175"/>
      <c r="CR175"/>
      <c r="CS175"/>
      <c r="CT175"/>
      <c r="CU175"/>
      <c r="CV175"/>
      <c r="CW175"/>
      <c r="CX175"/>
      <c r="CY175"/>
      <c r="CZ175"/>
      <c r="DI175"/>
      <c r="DJ175"/>
      <c r="EX175"/>
      <c r="FB175"/>
      <c r="FC175"/>
      <c r="FD175"/>
      <c r="FE175"/>
      <c r="FF175"/>
      <c r="FG175"/>
      <c r="FH175"/>
      <c r="FI175"/>
      <c r="FN175"/>
      <c r="FR175"/>
      <c r="FV175"/>
      <c r="FX175"/>
      <c r="FY175"/>
      <c r="FZ175"/>
    </row>
    <row r="176" spans="37:182" x14ac:dyDescent="0.2">
      <c r="AK176"/>
      <c r="AL176"/>
      <c r="AM176"/>
      <c r="AN176"/>
      <c r="AO176"/>
      <c r="AP176"/>
      <c r="AQ176"/>
      <c r="AR176"/>
      <c r="AS176"/>
      <c r="AT176"/>
      <c r="AU176"/>
      <c r="AV176"/>
      <c r="AW176"/>
      <c r="AX176"/>
      <c r="AY176"/>
      <c r="AZ176"/>
      <c r="BA176"/>
      <c r="BB176"/>
      <c r="BC176"/>
      <c r="BD176"/>
      <c r="BE176"/>
      <c r="BF176"/>
      <c r="BG176"/>
      <c r="BH176"/>
      <c r="BI176"/>
      <c r="BJ176"/>
      <c r="BK176"/>
      <c r="BL176"/>
      <c r="BM176"/>
      <c r="BN176"/>
      <c r="BO176"/>
      <c r="BP176"/>
      <c r="BQ176"/>
      <c r="BR176"/>
      <c r="BS176"/>
      <c r="BT176"/>
      <c r="BU176"/>
      <c r="BV176"/>
      <c r="BW176"/>
      <c r="BX176"/>
      <c r="BY176"/>
      <c r="BZ176"/>
      <c r="CA176"/>
      <c r="CB176"/>
      <c r="CC176"/>
      <c r="CD176"/>
      <c r="CE176"/>
      <c r="CF176"/>
      <c r="CG176"/>
      <c r="CH176"/>
      <c r="CI176"/>
      <c r="CJ176"/>
      <c r="CK176"/>
      <c r="CL176"/>
      <c r="CM176"/>
      <c r="CN176"/>
      <c r="CO176"/>
      <c r="CP176"/>
      <c r="CQ176"/>
      <c r="CR176"/>
      <c r="CS176"/>
      <c r="CT176"/>
      <c r="CU176"/>
      <c r="CV176"/>
      <c r="CW176"/>
      <c r="CX176"/>
      <c r="CY176"/>
      <c r="CZ176"/>
      <c r="DI176"/>
      <c r="DJ176"/>
      <c r="EX176"/>
      <c r="FB176"/>
      <c r="FC176"/>
      <c r="FD176"/>
      <c r="FE176"/>
      <c r="FF176"/>
      <c r="FG176"/>
      <c r="FH176"/>
      <c r="FI176"/>
      <c r="FN176"/>
      <c r="FR176"/>
      <c r="FV176"/>
      <c r="FX176"/>
      <c r="FY176"/>
      <c r="FZ176"/>
    </row>
    <row r="177" spans="37:182" x14ac:dyDescent="0.2">
      <c r="AK177"/>
      <c r="AL177"/>
      <c r="AM177"/>
      <c r="AN177"/>
      <c r="AO177"/>
      <c r="AP177"/>
      <c r="AQ177"/>
      <c r="AR177"/>
      <c r="AS177"/>
      <c r="AT177"/>
      <c r="AU177"/>
      <c r="AV177"/>
      <c r="AW177"/>
      <c r="AX177"/>
      <c r="AY177"/>
      <c r="AZ177"/>
      <c r="BA177"/>
      <c r="BB177"/>
      <c r="BC177"/>
      <c r="BD177"/>
      <c r="BE177"/>
      <c r="BF177"/>
      <c r="BG177"/>
      <c r="BH177"/>
      <c r="BI177"/>
      <c r="BJ177"/>
      <c r="BK177"/>
      <c r="BL177"/>
      <c r="BM177"/>
      <c r="BN177"/>
      <c r="BO177"/>
      <c r="BP177"/>
      <c r="BQ177"/>
      <c r="BR177"/>
      <c r="BS177"/>
      <c r="BT177"/>
      <c r="BU177"/>
      <c r="BV177"/>
      <c r="BW177"/>
      <c r="BX177"/>
      <c r="BY177"/>
      <c r="BZ177"/>
      <c r="CA177"/>
      <c r="CB177"/>
      <c r="CC177"/>
      <c r="CD177"/>
      <c r="CE177"/>
      <c r="CF177"/>
      <c r="CG177"/>
      <c r="CH177"/>
      <c r="CI177"/>
      <c r="CJ177"/>
      <c r="CK177"/>
      <c r="CL177"/>
      <c r="CM177"/>
      <c r="CN177"/>
      <c r="CO177"/>
      <c r="CP177"/>
      <c r="CQ177"/>
      <c r="CR177"/>
      <c r="CS177"/>
      <c r="CT177"/>
      <c r="CU177"/>
      <c r="CV177"/>
      <c r="CW177"/>
      <c r="CX177"/>
      <c r="CY177"/>
      <c r="CZ177"/>
      <c r="DI177"/>
      <c r="DJ177"/>
      <c r="EX177"/>
      <c r="FB177"/>
      <c r="FC177"/>
      <c r="FD177"/>
      <c r="FE177"/>
      <c r="FF177"/>
      <c r="FG177"/>
      <c r="FH177"/>
      <c r="FI177"/>
      <c r="FN177"/>
      <c r="FR177"/>
      <c r="FV177"/>
      <c r="FX177"/>
      <c r="FY177"/>
      <c r="FZ177"/>
    </row>
    <row r="178" spans="37:182" x14ac:dyDescent="0.2">
      <c r="AK178"/>
      <c r="AL178"/>
      <c r="AM178"/>
      <c r="AN178"/>
      <c r="AO178"/>
      <c r="AP178"/>
      <c r="AQ178"/>
      <c r="AR178"/>
      <c r="AS178"/>
      <c r="AT178"/>
      <c r="AU178"/>
      <c r="AV178"/>
      <c r="AW178"/>
      <c r="AX178"/>
      <c r="AY178"/>
      <c r="AZ178"/>
      <c r="BA178"/>
      <c r="BB178"/>
      <c r="BC178"/>
      <c r="BD178"/>
      <c r="BE178"/>
      <c r="BF178"/>
      <c r="BG178"/>
      <c r="BH178"/>
      <c r="BI178"/>
      <c r="BJ178"/>
      <c r="BK178"/>
      <c r="BL178"/>
      <c r="BM178"/>
      <c r="BN178"/>
      <c r="BO178"/>
      <c r="BP178"/>
      <c r="BQ178"/>
      <c r="BR178"/>
      <c r="BS178"/>
      <c r="BT178"/>
      <c r="BU178"/>
      <c r="BV178"/>
      <c r="BW178"/>
      <c r="BX178"/>
      <c r="BY178"/>
      <c r="BZ178"/>
      <c r="CA178"/>
      <c r="CB178"/>
      <c r="CC178"/>
      <c r="CD178"/>
      <c r="CE178"/>
      <c r="CF178"/>
      <c r="CG178"/>
      <c r="CH178"/>
      <c r="CI178"/>
      <c r="CJ178"/>
      <c r="CK178"/>
      <c r="CL178"/>
      <c r="CM178"/>
      <c r="CN178"/>
      <c r="CO178"/>
      <c r="CP178"/>
      <c r="CQ178"/>
      <c r="CR178"/>
      <c r="CS178"/>
      <c r="CT178"/>
      <c r="CU178"/>
      <c r="CV178"/>
      <c r="CW178"/>
      <c r="CX178"/>
      <c r="CY178"/>
      <c r="CZ178"/>
      <c r="DI178"/>
      <c r="DJ178"/>
      <c r="EX178"/>
      <c r="FB178"/>
      <c r="FC178"/>
      <c r="FD178"/>
      <c r="FE178"/>
      <c r="FF178"/>
      <c r="FG178"/>
      <c r="FH178"/>
      <c r="FI178"/>
      <c r="FN178"/>
      <c r="FR178"/>
      <c r="FV178"/>
      <c r="FX178"/>
      <c r="FY178"/>
      <c r="FZ178"/>
    </row>
    <row r="179" spans="37:182" x14ac:dyDescent="0.2">
      <c r="AK179"/>
      <c r="AL179"/>
      <c r="AM179"/>
      <c r="AN179"/>
      <c r="AO179"/>
      <c r="AP179"/>
      <c r="AQ179"/>
      <c r="AR179"/>
      <c r="AS179"/>
      <c r="AT179"/>
      <c r="AU179"/>
      <c r="AV179"/>
      <c r="AW179"/>
      <c r="AX179"/>
      <c r="AY179"/>
      <c r="AZ179"/>
      <c r="BA179"/>
      <c r="BB179"/>
      <c r="BC179"/>
      <c r="BD179"/>
      <c r="BE179"/>
      <c r="BF179"/>
      <c r="BG179"/>
      <c r="BH179"/>
      <c r="BI179"/>
      <c r="BJ179"/>
      <c r="BK179"/>
      <c r="BL179"/>
      <c r="BM179"/>
      <c r="BN179"/>
      <c r="BO179"/>
      <c r="BP179"/>
      <c r="BQ179"/>
      <c r="BR179"/>
      <c r="BS179"/>
      <c r="BT179"/>
      <c r="BU179"/>
      <c r="BV179"/>
      <c r="BW179"/>
      <c r="BX179"/>
      <c r="BY179"/>
      <c r="BZ179"/>
      <c r="CA179"/>
      <c r="CB179"/>
      <c r="CC179"/>
      <c r="CD179"/>
      <c r="CE179"/>
      <c r="CF179"/>
      <c r="CG179"/>
      <c r="CH179"/>
      <c r="CI179"/>
      <c r="CJ179"/>
      <c r="CK179"/>
      <c r="CL179"/>
      <c r="CM179"/>
      <c r="CN179"/>
      <c r="CO179"/>
      <c r="CP179"/>
      <c r="CQ179"/>
      <c r="CR179"/>
      <c r="CS179"/>
      <c r="CT179"/>
      <c r="CU179"/>
      <c r="CV179"/>
      <c r="CW179"/>
      <c r="CX179"/>
      <c r="CY179"/>
      <c r="CZ179"/>
      <c r="DI179"/>
      <c r="DJ179"/>
      <c r="EX179"/>
      <c r="FB179"/>
      <c r="FC179"/>
      <c r="FD179"/>
      <c r="FE179"/>
      <c r="FF179"/>
      <c r="FG179"/>
      <c r="FH179"/>
      <c r="FI179"/>
      <c r="FN179"/>
      <c r="FR179"/>
      <c r="FV179"/>
      <c r="FX179"/>
      <c r="FY179"/>
      <c r="FZ179"/>
    </row>
    <row r="180" spans="37:182" x14ac:dyDescent="0.2">
      <c r="AK180"/>
      <c r="AL180"/>
      <c r="AM180"/>
      <c r="AN180"/>
      <c r="AO180"/>
      <c r="AP180"/>
      <c r="AQ180"/>
      <c r="AR180"/>
      <c r="AS180"/>
      <c r="AT180"/>
      <c r="AU180"/>
      <c r="AV180"/>
      <c r="AW180"/>
      <c r="AX180"/>
      <c r="AY180"/>
      <c r="AZ180"/>
      <c r="BA180"/>
      <c r="BB180"/>
      <c r="BC180"/>
      <c r="BD180"/>
      <c r="BE180"/>
      <c r="BF180"/>
      <c r="BG180"/>
      <c r="BH180"/>
      <c r="BI180"/>
      <c r="BJ180"/>
      <c r="BK180"/>
      <c r="BL180"/>
      <c r="BM180"/>
      <c r="BN180"/>
      <c r="BO180"/>
      <c r="BP180"/>
      <c r="BQ180"/>
      <c r="BR180"/>
      <c r="BS180"/>
      <c r="BT180"/>
      <c r="BU180"/>
      <c r="BV180"/>
      <c r="BW180"/>
      <c r="BX180"/>
      <c r="BY180"/>
      <c r="BZ180"/>
      <c r="CA180"/>
      <c r="CB180"/>
      <c r="CC180"/>
      <c r="CD180"/>
      <c r="CE180"/>
      <c r="CF180"/>
      <c r="CG180"/>
      <c r="CH180"/>
      <c r="CI180"/>
      <c r="CJ180"/>
      <c r="CK180"/>
      <c r="CL180"/>
      <c r="CM180"/>
      <c r="CN180"/>
      <c r="CO180"/>
      <c r="CP180"/>
      <c r="CQ180"/>
      <c r="CR180"/>
      <c r="CS180"/>
      <c r="CT180"/>
      <c r="CU180"/>
      <c r="CV180"/>
      <c r="CW180"/>
      <c r="CX180"/>
      <c r="CY180"/>
      <c r="CZ180"/>
      <c r="DI180"/>
      <c r="DJ180"/>
      <c r="EX180"/>
      <c r="FB180"/>
      <c r="FC180"/>
      <c r="FD180"/>
      <c r="FE180"/>
      <c r="FF180"/>
      <c r="FG180"/>
      <c r="FH180"/>
      <c r="FI180"/>
      <c r="FN180"/>
      <c r="FR180"/>
      <c r="FV180"/>
      <c r="FX180"/>
      <c r="FY180"/>
      <c r="FZ180"/>
    </row>
    <row r="181" spans="37:182" x14ac:dyDescent="0.2">
      <c r="AK181"/>
      <c r="AL181"/>
      <c r="AM181"/>
      <c r="AN181"/>
      <c r="AO181"/>
      <c r="AP181"/>
      <c r="AQ181"/>
      <c r="AR181"/>
      <c r="AS181"/>
      <c r="AT181"/>
      <c r="AU181"/>
      <c r="AV181"/>
      <c r="AW181"/>
      <c r="AX181"/>
      <c r="AY181"/>
      <c r="AZ181"/>
      <c r="BA181"/>
      <c r="BB181"/>
      <c r="BC181"/>
      <c r="BD181"/>
      <c r="BE181"/>
      <c r="BF181"/>
      <c r="BG181"/>
      <c r="BH181"/>
      <c r="BI181"/>
      <c r="BJ181"/>
      <c r="BK181"/>
      <c r="BL181"/>
      <c r="BM181"/>
      <c r="BN181"/>
      <c r="BO181"/>
      <c r="BP181"/>
      <c r="BQ181"/>
      <c r="BR181"/>
      <c r="BS181"/>
      <c r="BT181"/>
      <c r="BU181"/>
      <c r="BV181"/>
      <c r="BW181"/>
      <c r="BX181"/>
      <c r="BY181"/>
      <c r="BZ181"/>
      <c r="CA181"/>
      <c r="CB181"/>
      <c r="CC181"/>
      <c r="CD181"/>
      <c r="CE181"/>
      <c r="CF181"/>
      <c r="CG181"/>
      <c r="CH181"/>
      <c r="CI181"/>
      <c r="CJ181"/>
      <c r="CK181"/>
      <c r="CL181"/>
      <c r="CM181"/>
      <c r="CN181"/>
      <c r="CO181"/>
      <c r="CP181"/>
      <c r="CQ181"/>
      <c r="CR181"/>
      <c r="CS181"/>
      <c r="CT181"/>
      <c r="CU181"/>
      <c r="CV181"/>
      <c r="CW181"/>
      <c r="CX181"/>
      <c r="CY181"/>
      <c r="CZ181"/>
      <c r="DI181"/>
      <c r="DJ181"/>
      <c r="EX181"/>
      <c r="FB181"/>
      <c r="FC181"/>
      <c r="FD181"/>
      <c r="FE181"/>
      <c r="FF181"/>
      <c r="FG181"/>
      <c r="FH181"/>
      <c r="FI181"/>
      <c r="FN181"/>
      <c r="FR181"/>
      <c r="FV181"/>
      <c r="FX181"/>
      <c r="FY181"/>
      <c r="FZ181"/>
    </row>
    <row r="182" spans="37:182" x14ac:dyDescent="0.2">
      <c r="AK182"/>
      <c r="AL182"/>
      <c r="AM182"/>
      <c r="AN182"/>
      <c r="AO182"/>
      <c r="AP182"/>
      <c r="AQ182"/>
      <c r="AR182"/>
      <c r="AS182"/>
      <c r="AT182"/>
      <c r="AU182"/>
      <c r="AV182"/>
      <c r="AW182"/>
      <c r="AX182"/>
      <c r="AY182"/>
      <c r="AZ182"/>
      <c r="BA182"/>
      <c r="BB182"/>
      <c r="BC182"/>
      <c r="BD182"/>
      <c r="BE182"/>
      <c r="BF182"/>
      <c r="BG182"/>
      <c r="BH182"/>
      <c r="BI182"/>
      <c r="BJ182"/>
      <c r="BK182"/>
      <c r="BL182"/>
      <c r="BM182"/>
      <c r="BN182"/>
      <c r="BO182"/>
      <c r="BP182"/>
      <c r="BQ182"/>
      <c r="BR182"/>
      <c r="BS182"/>
      <c r="BT182"/>
      <c r="BU182"/>
      <c r="BV182"/>
      <c r="BW182"/>
      <c r="BX182"/>
      <c r="BY182"/>
      <c r="BZ182"/>
      <c r="CA182"/>
      <c r="CB182"/>
      <c r="CC182"/>
      <c r="CD182"/>
      <c r="CE182"/>
      <c r="CF182"/>
      <c r="CG182"/>
      <c r="CH182"/>
      <c r="CI182"/>
      <c r="CJ182"/>
      <c r="CK182"/>
      <c r="CL182"/>
      <c r="CM182"/>
      <c r="CN182"/>
      <c r="CO182"/>
      <c r="CP182"/>
      <c r="CQ182"/>
      <c r="CR182"/>
      <c r="CS182"/>
      <c r="CT182"/>
      <c r="CU182"/>
      <c r="CV182"/>
      <c r="CW182"/>
      <c r="CX182"/>
      <c r="CY182"/>
      <c r="CZ182"/>
      <c r="DI182"/>
      <c r="DJ182"/>
      <c r="EX182"/>
      <c r="FB182"/>
      <c r="FC182"/>
      <c r="FD182"/>
      <c r="FE182"/>
      <c r="FF182"/>
      <c r="FG182"/>
      <c r="FH182"/>
      <c r="FI182"/>
      <c r="FN182"/>
      <c r="FR182"/>
      <c r="FV182"/>
      <c r="FX182"/>
      <c r="FY182"/>
      <c r="FZ182"/>
    </row>
    <row r="183" spans="37:182" x14ac:dyDescent="0.2">
      <c r="AK183"/>
      <c r="AL183"/>
      <c r="AM183"/>
      <c r="AN183"/>
      <c r="AO183"/>
      <c r="AP183"/>
      <c r="AQ183"/>
      <c r="AR183"/>
      <c r="AS183"/>
      <c r="AT183"/>
      <c r="AU183"/>
      <c r="AV183"/>
      <c r="AW183"/>
      <c r="AX183"/>
      <c r="AY183"/>
      <c r="AZ183"/>
      <c r="BA183"/>
      <c r="BB183"/>
      <c r="BC183"/>
      <c r="BD183"/>
      <c r="BE183"/>
      <c r="BF183"/>
      <c r="BG183"/>
      <c r="BH183"/>
      <c r="BI183"/>
      <c r="BJ183"/>
      <c r="BK183"/>
      <c r="BL183"/>
      <c r="BM183"/>
      <c r="BN183"/>
      <c r="BO183"/>
      <c r="BP183"/>
      <c r="BQ183"/>
      <c r="BR183"/>
      <c r="BS183"/>
      <c r="BT183"/>
      <c r="BU183"/>
      <c r="BV183"/>
      <c r="BW183"/>
      <c r="BX183"/>
      <c r="BY183"/>
      <c r="BZ183"/>
      <c r="CA183"/>
      <c r="CB183"/>
      <c r="CC183"/>
      <c r="CD183"/>
      <c r="CE183"/>
      <c r="CF183"/>
      <c r="CG183"/>
      <c r="CH183"/>
      <c r="CI183"/>
      <c r="CJ183"/>
      <c r="CK183"/>
      <c r="CL183"/>
      <c r="CM183"/>
      <c r="CN183"/>
      <c r="CO183"/>
      <c r="CP183"/>
      <c r="CQ183"/>
      <c r="CR183"/>
      <c r="CS183"/>
      <c r="CT183"/>
      <c r="CU183"/>
      <c r="CV183"/>
      <c r="CW183"/>
      <c r="CX183"/>
      <c r="CY183"/>
      <c r="CZ183"/>
      <c r="DI183"/>
      <c r="DJ183"/>
      <c r="EX183"/>
      <c r="FB183"/>
      <c r="FC183"/>
      <c r="FD183"/>
      <c r="FE183"/>
      <c r="FF183"/>
      <c r="FG183"/>
      <c r="FH183"/>
      <c r="FI183"/>
      <c r="FN183"/>
      <c r="FR183"/>
      <c r="FV183"/>
      <c r="FX183"/>
      <c r="FY183"/>
      <c r="FZ183"/>
    </row>
    <row r="184" spans="37:182" x14ac:dyDescent="0.2">
      <c r="AK184"/>
      <c r="AL184"/>
      <c r="AM184"/>
      <c r="AN184"/>
      <c r="AO184"/>
      <c r="AP184"/>
      <c r="AQ184"/>
      <c r="AR184"/>
      <c r="AS184"/>
      <c r="AT184"/>
      <c r="AU184"/>
      <c r="AV184"/>
      <c r="AW184"/>
      <c r="AX184"/>
      <c r="AY184"/>
      <c r="AZ184"/>
      <c r="BA184"/>
      <c r="BB184"/>
      <c r="BC184"/>
      <c r="BD184"/>
      <c r="BE184"/>
      <c r="BF184"/>
      <c r="BG184"/>
      <c r="BH184"/>
      <c r="BI184"/>
      <c r="BJ184"/>
      <c r="BK184"/>
      <c r="BL184"/>
      <c r="BM184"/>
      <c r="BN184"/>
      <c r="BO184"/>
      <c r="BP184"/>
      <c r="BQ184"/>
      <c r="BR184"/>
      <c r="BS184"/>
      <c r="BT184"/>
      <c r="BU184"/>
      <c r="BV184"/>
      <c r="BW184"/>
      <c r="BX184"/>
      <c r="BY184"/>
      <c r="BZ184"/>
      <c r="CA184"/>
      <c r="CB184"/>
      <c r="CC184"/>
      <c r="CD184"/>
      <c r="CE184"/>
      <c r="CF184"/>
      <c r="CG184"/>
      <c r="CH184"/>
      <c r="CI184"/>
      <c r="CJ184"/>
      <c r="CK184"/>
      <c r="CL184"/>
      <c r="CM184"/>
      <c r="CN184"/>
      <c r="CO184"/>
      <c r="CP184"/>
      <c r="CQ184"/>
      <c r="CR184"/>
      <c r="CS184"/>
      <c r="CT184"/>
      <c r="CU184"/>
      <c r="CV184"/>
      <c r="CW184"/>
      <c r="CX184"/>
      <c r="CY184"/>
      <c r="CZ184"/>
      <c r="DI184"/>
      <c r="DJ184"/>
      <c r="EX184"/>
      <c r="FB184"/>
      <c r="FC184"/>
      <c r="FD184"/>
      <c r="FE184"/>
      <c r="FF184"/>
      <c r="FG184"/>
      <c r="FH184"/>
      <c r="FI184"/>
      <c r="FN184"/>
      <c r="FR184"/>
      <c r="FV184"/>
      <c r="FX184"/>
      <c r="FY184"/>
      <c r="FZ184"/>
    </row>
    <row r="185" spans="37:182" x14ac:dyDescent="0.2">
      <c r="AK185"/>
      <c r="AL185"/>
      <c r="AM185"/>
      <c r="AN185"/>
      <c r="AO185"/>
      <c r="AP185"/>
      <c r="AQ185"/>
      <c r="AR185"/>
      <c r="AS185"/>
      <c r="AT185"/>
      <c r="AU185"/>
      <c r="AV185"/>
      <c r="AW185"/>
      <c r="AX185"/>
      <c r="AY185"/>
      <c r="AZ185"/>
      <c r="BA185"/>
      <c r="BB185"/>
      <c r="BC185"/>
      <c r="BD185"/>
      <c r="BE185"/>
      <c r="BF185"/>
      <c r="BG185"/>
      <c r="BH185"/>
      <c r="BI185"/>
      <c r="BJ185"/>
      <c r="BK185"/>
      <c r="BL185"/>
      <c r="BM185"/>
      <c r="BN185"/>
      <c r="BO185"/>
      <c r="BP185"/>
      <c r="BQ185"/>
      <c r="BR185"/>
      <c r="BS185"/>
      <c r="BT185"/>
      <c r="BU185"/>
      <c r="BV185"/>
      <c r="BW185"/>
      <c r="BX185"/>
      <c r="BY185"/>
      <c r="BZ185"/>
      <c r="CA185"/>
      <c r="CB185"/>
      <c r="CC185"/>
      <c r="CD185"/>
      <c r="CE185"/>
      <c r="CF185"/>
      <c r="CG185"/>
      <c r="CH185"/>
      <c r="CI185"/>
      <c r="CJ185"/>
      <c r="CK185"/>
      <c r="CL185"/>
      <c r="CM185"/>
      <c r="CN185"/>
      <c r="CO185"/>
      <c r="CP185"/>
      <c r="CQ185"/>
      <c r="CR185"/>
      <c r="CS185"/>
      <c r="CT185"/>
      <c r="CU185"/>
      <c r="CV185"/>
      <c r="CW185"/>
      <c r="CX185"/>
      <c r="CY185"/>
      <c r="CZ185"/>
      <c r="DI185"/>
      <c r="DJ185"/>
      <c r="EX185"/>
      <c r="FB185"/>
      <c r="FC185"/>
      <c r="FD185"/>
      <c r="FE185"/>
      <c r="FF185"/>
      <c r="FG185"/>
      <c r="FH185"/>
      <c r="FI185"/>
      <c r="FN185"/>
      <c r="FR185"/>
      <c r="FV185"/>
      <c r="FX185"/>
      <c r="FY185"/>
      <c r="FZ185"/>
    </row>
    <row r="186" spans="37:182" x14ac:dyDescent="0.2">
      <c r="AK186"/>
      <c r="AL186"/>
      <c r="AM186"/>
      <c r="AN186"/>
      <c r="AO186"/>
      <c r="AP186"/>
      <c r="AQ186"/>
      <c r="AR186"/>
      <c r="AS186"/>
      <c r="AT186"/>
      <c r="AU186"/>
      <c r="AV186"/>
      <c r="AW186"/>
      <c r="AX186"/>
      <c r="AY186"/>
      <c r="AZ186"/>
      <c r="BA186"/>
      <c r="BB186"/>
      <c r="BC186"/>
      <c r="BD186"/>
      <c r="BE186"/>
      <c r="BF186"/>
      <c r="BG186"/>
      <c r="BH186"/>
      <c r="BI186"/>
      <c r="BJ186"/>
      <c r="BK186"/>
      <c r="BL186"/>
      <c r="BM186"/>
      <c r="BN186"/>
      <c r="BO186"/>
      <c r="BP186"/>
      <c r="BQ186"/>
      <c r="BR186"/>
      <c r="BS186"/>
      <c r="BT186"/>
      <c r="BU186"/>
      <c r="BV186"/>
      <c r="BW186"/>
      <c r="BX186"/>
      <c r="BY186"/>
      <c r="BZ186"/>
      <c r="CA186"/>
      <c r="CB186"/>
      <c r="CC186"/>
      <c r="CD186"/>
      <c r="CE186"/>
      <c r="CF186"/>
      <c r="CG186"/>
      <c r="CH186"/>
      <c r="CI186"/>
      <c r="CJ186"/>
      <c r="CK186"/>
      <c r="CL186"/>
      <c r="CM186"/>
      <c r="CN186"/>
      <c r="CO186"/>
      <c r="CP186"/>
      <c r="CQ186"/>
      <c r="CR186"/>
      <c r="CS186"/>
      <c r="CT186"/>
      <c r="CU186"/>
      <c r="CV186"/>
      <c r="CW186"/>
      <c r="CX186"/>
      <c r="CY186"/>
      <c r="CZ186"/>
      <c r="DI186"/>
      <c r="DJ186"/>
      <c r="EX186"/>
      <c r="FB186"/>
      <c r="FC186"/>
      <c r="FD186"/>
      <c r="FE186"/>
      <c r="FF186"/>
      <c r="FG186"/>
      <c r="FH186"/>
      <c r="FI186"/>
      <c r="FN186"/>
      <c r="FR186"/>
      <c r="FV186"/>
      <c r="FX186"/>
      <c r="FY186"/>
      <c r="FZ186"/>
    </row>
    <row r="187" spans="37:182" x14ac:dyDescent="0.2">
      <c r="AK187"/>
      <c r="AL187"/>
      <c r="AM187"/>
      <c r="AN187"/>
      <c r="AO187"/>
      <c r="AP187"/>
      <c r="AQ187"/>
      <c r="AR187"/>
      <c r="AS187"/>
      <c r="AT187"/>
      <c r="AU187"/>
      <c r="AV187"/>
      <c r="AW187"/>
      <c r="AX187"/>
      <c r="AY187"/>
      <c r="AZ187"/>
      <c r="BA187"/>
      <c r="BB187"/>
      <c r="BC187"/>
      <c r="BD187"/>
      <c r="BE187"/>
      <c r="BF187"/>
      <c r="BG187"/>
      <c r="BH187"/>
      <c r="BI187"/>
      <c r="BJ187"/>
      <c r="BK187"/>
      <c r="BL187"/>
      <c r="BM187"/>
      <c r="BN187"/>
      <c r="BO187"/>
      <c r="BP187"/>
      <c r="BQ187"/>
      <c r="BR187"/>
      <c r="BS187"/>
      <c r="BT187"/>
      <c r="BU187"/>
      <c r="BV187"/>
      <c r="BW187"/>
      <c r="BX187"/>
      <c r="BY187"/>
      <c r="BZ187"/>
      <c r="CA187"/>
      <c r="CB187"/>
      <c r="CC187"/>
      <c r="CD187"/>
      <c r="CE187"/>
      <c r="CF187"/>
      <c r="CG187"/>
      <c r="CH187"/>
      <c r="CI187"/>
      <c r="CJ187"/>
      <c r="CK187"/>
      <c r="CL187"/>
      <c r="CM187"/>
      <c r="CN187"/>
      <c r="CO187"/>
      <c r="CP187"/>
      <c r="CQ187"/>
      <c r="CR187"/>
      <c r="CS187"/>
      <c r="CT187"/>
      <c r="CU187"/>
      <c r="CV187"/>
      <c r="CW187"/>
      <c r="CX187"/>
      <c r="CY187"/>
      <c r="CZ187"/>
      <c r="DI187"/>
      <c r="DJ187"/>
      <c r="EX187"/>
      <c r="FB187"/>
      <c r="FC187"/>
      <c r="FD187"/>
      <c r="FE187"/>
      <c r="FF187"/>
      <c r="FG187"/>
      <c r="FH187"/>
      <c r="FI187"/>
      <c r="FN187"/>
      <c r="FR187"/>
      <c r="FV187"/>
      <c r="FX187"/>
      <c r="FY187"/>
      <c r="FZ187"/>
    </row>
    <row r="188" spans="37:182" x14ac:dyDescent="0.2">
      <c r="AK188"/>
      <c r="AL188"/>
      <c r="AM188"/>
      <c r="AN188"/>
      <c r="AO188"/>
      <c r="AP188"/>
      <c r="AQ188"/>
      <c r="AR188"/>
      <c r="AS188"/>
      <c r="AT188"/>
      <c r="AU188"/>
      <c r="AV188"/>
      <c r="AW188"/>
      <c r="AX188"/>
      <c r="AY188"/>
      <c r="AZ188"/>
      <c r="BA188"/>
      <c r="BB188"/>
      <c r="BC188"/>
      <c r="BD188"/>
      <c r="BE188"/>
      <c r="BF188"/>
      <c r="BG188"/>
      <c r="BH188"/>
      <c r="BI188"/>
      <c r="BJ188"/>
      <c r="BK188"/>
      <c r="BL188"/>
      <c r="BM188"/>
      <c r="BN188"/>
      <c r="BO188"/>
      <c r="BP188"/>
      <c r="BQ188"/>
      <c r="BR188"/>
      <c r="BS188"/>
      <c r="BT188"/>
      <c r="BU188"/>
      <c r="BV188"/>
      <c r="BW188"/>
      <c r="BX188"/>
      <c r="BY188"/>
      <c r="BZ188"/>
      <c r="CA188"/>
      <c r="CB188"/>
      <c r="CC188"/>
      <c r="CD188"/>
      <c r="CE188"/>
      <c r="CF188"/>
      <c r="CG188"/>
      <c r="CH188"/>
      <c r="CI188"/>
      <c r="CJ188"/>
      <c r="CK188"/>
      <c r="CL188"/>
      <c r="CM188"/>
      <c r="CN188"/>
      <c r="CO188"/>
      <c r="CP188"/>
      <c r="CQ188"/>
      <c r="CR188"/>
      <c r="CS188"/>
      <c r="CT188"/>
      <c r="CU188"/>
      <c r="CV188"/>
      <c r="CW188"/>
      <c r="CX188"/>
      <c r="CY188"/>
      <c r="CZ188"/>
      <c r="DI188"/>
      <c r="DJ188"/>
      <c r="EX188"/>
      <c r="FB188"/>
      <c r="FC188"/>
      <c r="FD188"/>
      <c r="FE188"/>
      <c r="FF188"/>
      <c r="FG188"/>
      <c r="FH188"/>
      <c r="FI188"/>
      <c r="FN188"/>
      <c r="FR188"/>
      <c r="FV188"/>
      <c r="FX188"/>
      <c r="FY188"/>
      <c r="FZ188"/>
    </row>
    <row r="189" spans="37:182" x14ac:dyDescent="0.2">
      <c r="AK189"/>
      <c r="AL189"/>
      <c r="AM189"/>
      <c r="AN189"/>
      <c r="AO189"/>
      <c r="AP189"/>
      <c r="AQ189"/>
      <c r="AR189"/>
      <c r="AS189"/>
      <c r="AT189"/>
      <c r="AU189"/>
      <c r="AV189"/>
      <c r="AW189"/>
      <c r="AX189"/>
      <c r="AY189"/>
      <c r="AZ189"/>
      <c r="BA189"/>
      <c r="BB189"/>
      <c r="BC189"/>
      <c r="BD189"/>
      <c r="BE189"/>
      <c r="BF189"/>
      <c r="BG189"/>
      <c r="BH189"/>
      <c r="BI189"/>
      <c r="BJ189"/>
      <c r="BK189"/>
      <c r="BL189"/>
      <c r="BM189"/>
      <c r="BN189"/>
      <c r="BO189"/>
      <c r="BP189"/>
      <c r="BQ189"/>
      <c r="BR189"/>
      <c r="BS189"/>
      <c r="BT189"/>
      <c r="BU189"/>
      <c r="BV189"/>
      <c r="BW189"/>
      <c r="BX189"/>
      <c r="BY189"/>
      <c r="BZ189"/>
      <c r="CA189"/>
      <c r="CB189"/>
      <c r="CC189"/>
      <c r="CD189"/>
      <c r="CE189"/>
      <c r="CF189"/>
      <c r="CG189"/>
      <c r="CH189"/>
      <c r="CI189"/>
      <c r="CJ189"/>
      <c r="CK189"/>
      <c r="CL189"/>
      <c r="CM189"/>
      <c r="CN189"/>
      <c r="CO189"/>
      <c r="CP189"/>
      <c r="CQ189"/>
      <c r="CR189"/>
      <c r="CS189"/>
      <c r="CT189"/>
      <c r="CU189"/>
      <c r="CV189"/>
      <c r="CW189"/>
      <c r="CX189"/>
      <c r="CY189"/>
      <c r="CZ189"/>
      <c r="DI189"/>
      <c r="DJ189"/>
      <c r="EX189"/>
      <c r="FB189"/>
      <c r="FC189"/>
      <c r="FD189"/>
      <c r="FE189"/>
      <c r="FF189"/>
      <c r="FG189"/>
      <c r="FH189"/>
      <c r="FI189"/>
      <c r="FN189"/>
      <c r="FR189"/>
      <c r="FV189"/>
      <c r="FX189"/>
      <c r="FY189"/>
      <c r="FZ189"/>
    </row>
    <row r="190" spans="37:182" x14ac:dyDescent="0.2">
      <c r="AK190"/>
      <c r="AL190"/>
      <c r="AM190"/>
      <c r="AN190"/>
      <c r="AO190"/>
      <c r="AP190"/>
      <c r="AQ190"/>
      <c r="AR190"/>
      <c r="AS190"/>
      <c r="AT190"/>
      <c r="AU190"/>
      <c r="AV190"/>
      <c r="AW190"/>
      <c r="AX190"/>
      <c r="AY190"/>
      <c r="AZ190"/>
      <c r="BA190"/>
      <c r="BB190"/>
      <c r="BC190"/>
      <c r="BD190"/>
      <c r="BE190"/>
      <c r="BF190"/>
      <c r="BG190"/>
      <c r="BH190"/>
      <c r="BI190"/>
      <c r="BJ190"/>
      <c r="BK190"/>
      <c r="BL190"/>
      <c r="BM190"/>
      <c r="BN190"/>
      <c r="BO190"/>
      <c r="BP190"/>
      <c r="BQ190"/>
      <c r="BR190"/>
      <c r="BS190"/>
      <c r="BT190"/>
      <c r="BU190"/>
      <c r="BV190"/>
      <c r="BW190"/>
      <c r="BX190"/>
      <c r="BY190"/>
      <c r="BZ190"/>
      <c r="CA190"/>
      <c r="CB190"/>
      <c r="CC190"/>
      <c r="CD190"/>
      <c r="CE190"/>
      <c r="CF190"/>
      <c r="CG190"/>
      <c r="CH190"/>
      <c r="CI190"/>
      <c r="CJ190"/>
      <c r="CK190"/>
      <c r="CL190"/>
      <c r="CM190"/>
      <c r="CN190"/>
      <c r="CO190"/>
      <c r="CP190"/>
      <c r="CQ190"/>
      <c r="CR190"/>
      <c r="CS190"/>
      <c r="CT190"/>
      <c r="CU190"/>
      <c r="CV190"/>
      <c r="CW190"/>
      <c r="CX190"/>
      <c r="CY190"/>
      <c r="CZ190"/>
      <c r="DI190"/>
      <c r="DJ190"/>
      <c r="EX190"/>
      <c r="FB190"/>
      <c r="FC190"/>
      <c r="FD190"/>
      <c r="FE190"/>
      <c r="FF190"/>
      <c r="FG190"/>
      <c r="FH190"/>
      <c r="FI190"/>
      <c r="FN190"/>
      <c r="FR190"/>
      <c r="FV190"/>
      <c r="FX190"/>
      <c r="FY190"/>
      <c r="FZ190"/>
    </row>
    <row r="191" spans="37:182" x14ac:dyDescent="0.2">
      <c r="AK191"/>
      <c r="AL191"/>
      <c r="AM191"/>
      <c r="AN191"/>
      <c r="AO191"/>
      <c r="AP191"/>
      <c r="AQ191"/>
      <c r="AR191"/>
      <c r="AS191"/>
      <c r="AT191"/>
      <c r="AU191"/>
      <c r="AV191"/>
      <c r="AW191"/>
      <c r="AX191"/>
      <c r="AY191"/>
      <c r="AZ191"/>
      <c r="BA191"/>
      <c r="BB191"/>
      <c r="BC191"/>
      <c r="BD191"/>
      <c r="BE191"/>
      <c r="BF191"/>
      <c r="BG191"/>
      <c r="BH191"/>
      <c r="BI191"/>
      <c r="BJ191"/>
      <c r="BK191"/>
      <c r="BL191"/>
      <c r="BM191"/>
      <c r="BN191"/>
      <c r="BO191"/>
      <c r="BP191"/>
      <c r="BQ191"/>
      <c r="BR191"/>
      <c r="BS191"/>
      <c r="BT191"/>
      <c r="BU191"/>
      <c r="BV191"/>
      <c r="BW191"/>
      <c r="BX191"/>
      <c r="BY191"/>
      <c r="BZ191"/>
      <c r="CA191"/>
      <c r="CB191"/>
      <c r="CC191"/>
      <c r="CD191"/>
      <c r="CE191"/>
      <c r="CF191"/>
      <c r="CG191"/>
      <c r="CH191"/>
      <c r="CI191"/>
      <c r="CJ191"/>
      <c r="CK191"/>
      <c r="CL191"/>
      <c r="CM191"/>
      <c r="CN191"/>
      <c r="CO191"/>
      <c r="CP191"/>
      <c r="CQ191"/>
      <c r="CR191"/>
      <c r="CS191"/>
      <c r="CT191"/>
      <c r="CU191"/>
      <c r="CV191"/>
      <c r="CW191"/>
      <c r="CX191"/>
      <c r="CY191"/>
      <c r="CZ191"/>
      <c r="DI191"/>
      <c r="DJ191"/>
      <c r="EX191"/>
      <c r="FB191"/>
      <c r="FC191"/>
      <c r="FD191"/>
      <c r="FE191"/>
      <c r="FF191"/>
      <c r="FG191"/>
      <c r="FH191"/>
      <c r="FI191"/>
      <c r="FN191"/>
      <c r="FR191"/>
      <c r="FV191"/>
      <c r="FX191"/>
      <c r="FY191"/>
      <c r="FZ191"/>
    </row>
    <row r="192" spans="37:182" x14ac:dyDescent="0.2">
      <c r="AK192"/>
      <c r="AL192"/>
      <c r="AM192"/>
      <c r="AN192"/>
      <c r="AO192"/>
      <c r="AP192"/>
      <c r="AQ192"/>
      <c r="AR192"/>
      <c r="AS192"/>
      <c r="AT192"/>
      <c r="AU192"/>
      <c r="AV192"/>
      <c r="AW192"/>
      <c r="AX192"/>
      <c r="AY192"/>
      <c r="AZ192"/>
      <c r="BA192"/>
      <c r="BB192"/>
      <c r="BC192"/>
      <c r="BD192"/>
      <c r="BE192"/>
      <c r="BF192"/>
      <c r="BG192"/>
      <c r="BH192"/>
      <c r="BI192"/>
      <c r="BJ192"/>
      <c r="BK192"/>
      <c r="BL192"/>
      <c r="BM192"/>
      <c r="BN192"/>
      <c r="BO192"/>
      <c r="BP192"/>
      <c r="BQ192"/>
      <c r="BR192"/>
      <c r="BS192"/>
      <c r="BT192"/>
      <c r="BU192"/>
      <c r="BV192"/>
      <c r="BW192"/>
      <c r="BX192"/>
      <c r="BY192"/>
      <c r="BZ192"/>
      <c r="CA192"/>
      <c r="CB192"/>
      <c r="CC192"/>
      <c r="CD192"/>
      <c r="CE192"/>
      <c r="CF192"/>
      <c r="CG192"/>
      <c r="CH192"/>
      <c r="CI192"/>
      <c r="CJ192"/>
      <c r="CK192"/>
      <c r="CL192"/>
      <c r="CM192"/>
      <c r="CN192"/>
      <c r="CO192"/>
      <c r="CP192"/>
      <c r="CQ192"/>
      <c r="CR192"/>
      <c r="CS192"/>
      <c r="CT192"/>
      <c r="CU192"/>
      <c r="CV192"/>
      <c r="CW192"/>
      <c r="CX192"/>
      <c r="CY192"/>
      <c r="CZ192"/>
      <c r="DI192"/>
      <c r="DJ192"/>
      <c r="EX192"/>
      <c r="FB192"/>
      <c r="FC192"/>
      <c r="FD192"/>
      <c r="FE192"/>
      <c r="FF192"/>
      <c r="FG192"/>
      <c r="FH192"/>
      <c r="FI192"/>
      <c r="FN192"/>
      <c r="FR192"/>
      <c r="FV192"/>
      <c r="FX192"/>
      <c r="FY192"/>
      <c r="FZ192"/>
    </row>
    <row r="193" spans="37:182" x14ac:dyDescent="0.2">
      <c r="AK193"/>
      <c r="AL193"/>
      <c r="AM193"/>
      <c r="AN193"/>
      <c r="AO193"/>
      <c r="AP193"/>
      <c r="AQ193"/>
      <c r="AR193"/>
      <c r="AS193"/>
      <c r="AT193"/>
      <c r="AU193"/>
      <c r="AV193"/>
      <c r="AW193"/>
      <c r="AX193"/>
      <c r="AY193"/>
      <c r="AZ193"/>
      <c r="BA193"/>
      <c r="BB193"/>
      <c r="BC193"/>
      <c r="BD193"/>
      <c r="BE193"/>
      <c r="BF193"/>
      <c r="BG193"/>
      <c r="BH193"/>
      <c r="BI193"/>
      <c r="BJ193"/>
      <c r="BK193"/>
      <c r="BL193"/>
      <c r="BM193"/>
      <c r="BN193"/>
      <c r="BO193"/>
      <c r="BP193"/>
      <c r="BQ193"/>
      <c r="BR193"/>
      <c r="BS193"/>
      <c r="BT193"/>
      <c r="BU193"/>
      <c r="BV193"/>
      <c r="BW193"/>
      <c r="BX193"/>
      <c r="BY193"/>
      <c r="BZ193"/>
      <c r="CA193"/>
      <c r="CB193"/>
      <c r="CC193"/>
      <c r="CD193"/>
      <c r="CE193"/>
      <c r="CF193"/>
      <c r="CG193"/>
      <c r="CH193"/>
      <c r="CI193"/>
      <c r="CJ193"/>
      <c r="CK193"/>
      <c r="CL193"/>
      <c r="CM193"/>
      <c r="CN193"/>
      <c r="CO193"/>
      <c r="CP193"/>
      <c r="CQ193"/>
      <c r="CR193"/>
      <c r="CS193"/>
      <c r="CT193"/>
      <c r="CU193"/>
      <c r="CV193"/>
      <c r="CW193"/>
      <c r="CX193"/>
      <c r="CY193"/>
      <c r="CZ193"/>
      <c r="DI193"/>
      <c r="DJ193"/>
      <c r="EX193"/>
      <c r="FB193"/>
      <c r="FC193"/>
      <c r="FD193"/>
      <c r="FE193"/>
      <c r="FF193"/>
      <c r="FG193"/>
      <c r="FH193"/>
      <c r="FI193"/>
      <c r="FN193"/>
      <c r="FR193"/>
      <c r="FV193"/>
      <c r="FX193"/>
      <c r="FY193"/>
      <c r="FZ193"/>
    </row>
    <row r="194" spans="37:182" x14ac:dyDescent="0.2">
      <c r="AK194"/>
      <c r="AL194"/>
      <c r="AM194"/>
      <c r="AN194"/>
      <c r="AO194"/>
      <c r="AP194"/>
      <c r="AQ194"/>
      <c r="AR194"/>
      <c r="AS194"/>
      <c r="AT194"/>
      <c r="AU194"/>
      <c r="AV194"/>
      <c r="AW194"/>
      <c r="AX194"/>
      <c r="AY194"/>
      <c r="AZ194"/>
      <c r="BA194"/>
      <c r="BB194"/>
      <c r="BC194"/>
      <c r="BD194"/>
      <c r="BE194"/>
      <c r="BF194"/>
      <c r="BG194"/>
      <c r="BH194"/>
      <c r="BI194"/>
      <c r="BJ194"/>
      <c r="BK194"/>
      <c r="BL194"/>
      <c r="BM194"/>
      <c r="BN194"/>
      <c r="BO194"/>
      <c r="BP194"/>
      <c r="BQ194"/>
      <c r="BR194"/>
      <c r="BS194"/>
      <c r="BT194"/>
      <c r="BU194"/>
      <c r="BV194"/>
      <c r="BW194"/>
      <c r="BX194"/>
      <c r="BY194"/>
      <c r="BZ194"/>
      <c r="CA194"/>
      <c r="CB194"/>
      <c r="CC194"/>
      <c r="CD194"/>
      <c r="CE194"/>
      <c r="CF194"/>
      <c r="CG194"/>
      <c r="CH194"/>
      <c r="CI194"/>
      <c r="CJ194"/>
      <c r="CK194"/>
      <c r="CL194"/>
      <c r="CM194"/>
      <c r="CN194"/>
      <c r="CO194"/>
      <c r="CP194"/>
      <c r="CQ194"/>
      <c r="CR194"/>
      <c r="CS194"/>
      <c r="CT194"/>
      <c r="CU194"/>
      <c r="CV194"/>
      <c r="CW194"/>
      <c r="CX194"/>
      <c r="CY194"/>
      <c r="CZ194"/>
      <c r="DI194"/>
      <c r="DJ194"/>
      <c r="EX194"/>
      <c r="FB194"/>
      <c r="FC194"/>
      <c r="FD194"/>
      <c r="FE194"/>
      <c r="FF194"/>
      <c r="FG194"/>
      <c r="FH194"/>
      <c r="FI194"/>
      <c r="FN194"/>
      <c r="FR194"/>
      <c r="FV194"/>
      <c r="FX194"/>
      <c r="FY194"/>
      <c r="FZ194"/>
    </row>
    <row r="195" spans="37:182" x14ac:dyDescent="0.2">
      <c r="AK195"/>
      <c r="AL195"/>
      <c r="AM195"/>
      <c r="AN195"/>
      <c r="AO195"/>
      <c r="AP195"/>
      <c r="AQ195"/>
      <c r="AR195"/>
      <c r="AS195"/>
      <c r="AT195"/>
      <c r="AU195"/>
      <c r="AV195"/>
      <c r="AW195"/>
      <c r="AX195"/>
      <c r="AY195"/>
      <c r="AZ195"/>
      <c r="BA195"/>
      <c r="BB195"/>
      <c r="BC195"/>
      <c r="BD195"/>
      <c r="BE195"/>
      <c r="BF195"/>
      <c r="BG195"/>
      <c r="BH195"/>
      <c r="BI195"/>
      <c r="BJ195"/>
      <c r="BK195"/>
      <c r="BL195"/>
      <c r="BM195"/>
      <c r="BN195"/>
      <c r="BO195"/>
      <c r="BP195"/>
      <c r="BQ195"/>
      <c r="BR195"/>
      <c r="BS195"/>
      <c r="BT195"/>
      <c r="BU195"/>
      <c r="BV195"/>
      <c r="BW195"/>
      <c r="BX195"/>
      <c r="BY195"/>
      <c r="BZ195"/>
      <c r="CA195"/>
      <c r="CB195"/>
      <c r="CC195"/>
      <c r="CD195"/>
      <c r="CE195"/>
      <c r="CF195"/>
      <c r="CG195"/>
      <c r="CH195"/>
      <c r="CI195"/>
      <c r="CJ195"/>
      <c r="CK195"/>
      <c r="CL195"/>
      <c r="CM195"/>
      <c r="CN195"/>
      <c r="CO195"/>
      <c r="CP195"/>
      <c r="CQ195"/>
      <c r="CR195"/>
      <c r="CS195"/>
      <c r="CT195"/>
      <c r="CU195"/>
      <c r="CV195"/>
      <c r="CW195"/>
      <c r="CX195"/>
      <c r="CY195"/>
      <c r="CZ195"/>
      <c r="DI195"/>
      <c r="DJ195"/>
      <c r="EX195"/>
      <c r="FB195"/>
      <c r="FC195"/>
      <c r="FD195"/>
      <c r="FE195"/>
      <c r="FF195"/>
      <c r="FG195"/>
      <c r="FH195"/>
      <c r="FI195"/>
      <c r="FN195"/>
      <c r="FR195"/>
      <c r="FV195"/>
      <c r="FX195"/>
      <c r="FY195"/>
      <c r="FZ195"/>
    </row>
    <row r="196" spans="37:182" x14ac:dyDescent="0.2">
      <c r="AK196"/>
      <c r="AL196"/>
      <c r="AM196"/>
      <c r="AN196"/>
      <c r="AO196"/>
      <c r="AP196"/>
      <c r="AQ196"/>
      <c r="AR196"/>
      <c r="AS196"/>
      <c r="AT196"/>
      <c r="AU196"/>
      <c r="AV196"/>
      <c r="AW196"/>
      <c r="AX196"/>
      <c r="AY196"/>
      <c r="AZ196"/>
      <c r="BA196"/>
      <c r="BB196"/>
      <c r="BC196"/>
      <c r="BD196"/>
      <c r="BE196"/>
      <c r="BF196"/>
      <c r="BG196"/>
      <c r="BH196"/>
      <c r="BI196"/>
      <c r="BJ196"/>
      <c r="BK196"/>
      <c r="BL196"/>
      <c r="BM196"/>
      <c r="BN196"/>
      <c r="BO196"/>
      <c r="BP196"/>
      <c r="BQ196"/>
      <c r="BR196"/>
      <c r="BS196"/>
      <c r="BT196"/>
      <c r="BU196"/>
      <c r="BV196"/>
      <c r="BW196"/>
      <c r="BX196"/>
      <c r="BY196"/>
      <c r="BZ196"/>
      <c r="CA196"/>
      <c r="CB196"/>
      <c r="CC196"/>
      <c r="CD196"/>
      <c r="CE196"/>
      <c r="CF196"/>
      <c r="CG196"/>
      <c r="CH196"/>
      <c r="CI196"/>
      <c r="CJ196"/>
      <c r="CK196"/>
      <c r="CL196"/>
      <c r="CM196"/>
      <c r="CN196"/>
      <c r="CO196"/>
      <c r="CP196"/>
      <c r="CQ196"/>
      <c r="CR196"/>
      <c r="CS196"/>
      <c r="CT196"/>
      <c r="CU196"/>
      <c r="CV196"/>
      <c r="CW196"/>
      <c r="CX196"/>
      <c r="CY196"/>
      <c r="CZ196"/>
      <c r="DI196"/>
      <c r="DJ196"/>
      <c r="EX196"/>
      <c r="FB196"/>
      <c r="FC196"/>
      <c r="FD196"/>
      <c r="FE196"/>
      <c r="FF196"/>
      <c r="FG196"/>
      <c r="FH196"/>
      <c r="FI196"/>
      <c r="FN196"/>
      <c r="FR196"/>
      <c r="FV196"/>
      <c r="FX196"/>
      <c r="FY196"/>
      <c r="FZ196"/>
    </row>
    <row r="197" spans="37:182" x14ac:dyDescent="0.2">
      <c r="AK197"/>
      <c r="AL197"/>
      <c r="AM197"/>
      <c r="AN197"/>
      <c r="AO197"/>
      <c r="AP197"/>
      <c r="AQ197"/>
      <c r="AR197"/>
      <c r="AS197"/>
      <c r="AT197"/>
      <c r="AU197"/>
      <c r="AV197"/>
      <c r="AW197"/>
      <c r="AX197"/>
      <c r="AY197"/>
      <c r="AZ197"/>
      <c r="BA197"/>
      <c r="BB197"/>
      <c r="BC197"/>
      <c r="BD197"/>
      <c r="BE197"/>
      <c r="BF197"/>
      <c r="BG197"/>
      <c r="BH197"/>
      <c r="BI197"/>
      <c r="BJ197"/>
      <c r="BK197"/>
      <c r="BL197"/>
      <c r="BM197"/>
      <c r="BN197"/>
      <c r="BO197"/>
      <c r="BP197"/>
      <c r="BQ197"/>
      <c r="BR197"/>
      <c r="BS197"/>
      <c r="BT197"/>
      <c r="BU197"/>
      <c r="BV197"/>
      <c r="BW197"/>
      <c r="BX197"/>
      <c r="BY197"/>
      <c r="BZ197"/>
      <c r="CA197"/>
      <c r="CB197"/>
      <c r="CC197"/>
      <c r="CD197"/>
      <c r="CE197"/>
      <c r="CF197"/>
      <c r="CG197"/>
      <c r="CH197"/>
      <c r="CI197"/>
      <c r="CJ197"/>
      <c r="CK197"/>
      <c r="CL197"/>
      <c r="CM197"/>
      <c r="CN197"/>
      <c r="CO197"/>
      <c r="CP197"/>
      <c r="CQ197"/>
      <c r="CR197"/>
      <c r="CS197"/>
      <c r="CT197"/>
      <c r="CU197"/>
      <c r="CV197"/>
      <c r="CW197"/>
      <c r="CX197"/>
      <c r="CY197"/>
      <c r="CZ197"/>
      <c r="DI197"/>
      <c r="DJ197"/>
      <c r="EX197"/>
      <c r="FB197"/>
      <c r="FC197"/>
      <c r="FD197"/>
      <c r="FE197"/>
      <c r="FF197"/>
      <c r="FG197"/>
      <c r="FH197"/>
      <c r="FI197"/>
      <c r="FN197"/>
      <c r="FR197"/>
      <c r="FV197"/>
      <c r="FX197"/>
      <c r="FY197"/>
      <c r="FZ197"/>
    </row>
    <row r="198" spans="37:182" x14ac:dyDescent="0.2">
      <c r="AK198"/>
      <c r="AL198"/>
      <c r="AM198"/>
      <c r="AN198"/>
      <c r="AO198"/>
      <c r="AP198"/>
      <c r="AQ198"/>
      <c r="AR198"/>
      <c r="AS198"/>
      <c r="AT198"/>
      <c r="AU198"/>
      <c r="AV198"/>
      <c r="AW198"/>
      <c r="AX198"/>
      <c r="AY198"/>
      <c r="AZ198"/>
      <c r="BA198"/>
      <c r="BB198"/>
      <c r="BC198"/>
      <c r="BD198"/>
      <c r="BE198"/>
      <c r="BF198"/>
      <c r="BG198"/>
      <c r="BH198"/>
      <c r="BI198"/>
      <c r="BJ198"/>
      <c r="BK198"/>
      <c r="BL198"/>
      <c r="BM198"/>
      <c r="BN198"/>
      <c r="BO198"/>
      <c r="BP198"/>
      <c r="BQ198"/>
      <c r="BR198"/>
      <c r="BS198"/>
      <c r="BT198"/>
      <c r="BU198"/>
      <c r="BV198"/>
      <c r="BW198"/>
      <c r="BX198"/>
      <c r="BY198"/>
      <c r="BZ198"/>
      <c r="CA198"/>
      <c r="CB198"/>
      <c r="CC198"/>
      <c r="CD198"/>
      <c r="CE198"/>
      <c r="CF198"/>
      <c r="CG198"/>
      <c r="CH198"/>
      <c r="CI198"/>
      <c r="CJ198"/>
      <c r="CK198"/>
      <c r="CL198"/>
      <c r="CM198"/>
      <c r="CN198"/>
      <c r="CO198"/>
      <c r="CP198"/>
      <c r="CQ198"/>
      <c r="CR198"/>
      <c r="CS198"/>
      <c r="CT198"/>
      <c r="CU198"/>
      <c r="CV198"/>
      <c r="CW198"/>
      <c r="CX198"/>
      <c r="CY198"/>
      <c r="CZ198"/>
      <c r="DI198"/>
      <c r="DJ198"/>
      <c r="EX198"/>
      <c r="FB198"/>
      <c r="FC198"/>
      <c r="FD198"/>
      <c r="FE198"/>
      <c r="FF198"/>
      <c r="FG198"/>
      <c r="FH198"/>
      <c r="FI198"/>
      <c r="FN198"/>
      <c r="FR198"/>
      <c r="FV198"/>
      <c r="FX198"/>
      <c r="FY198"/>
      <c r="FZ198"/>
    </row>
    <row r="199" spans="37:182" x14ac:dyDescent="0.2">
      <c r="AK199"/>
      <c r="AL199"/>
      <c r="AM199"/>
      <c r="AN199"/>
      <c r="AO199"/>
      <c r="AP199"/>
      <c r="AQ199"/>
      <c r="AR199"/>
      <c r="AS199"/>
      <c r="AT199"/>
      <c r="AU199"/>
      <c r="AV199"/>
      <c r="AW199"/>
      <c r="AX199"/>
      <c r="AY199"/>
      <c r="AZ199"/>
      <c r="BA199"/>
      <c r="BB199"/>
      <c r="BC199"/>
      <c r="BD199"/>
      <c r="BE199"/>
      <c r="BF199"/>
      <c r="BG199"/>
      <c r="BH199"/>
      <c r="BI199"/>
      <c r="BJ199"/>
      <c r="BK199"/>
      <c r="BL199"/>
      <c r="BM199"/>
      <c r="BN199"/>
      <c r="BO199"/>
      <c r="BP199"/>
      <c r="BQ199"/>
      <c r="BR199"/>
      <c r="BS199"/>
      <c r="BT199"/>
      <c r="BU199"/>
      <c r="BV199"/>
      <c r="BW199"/>
      <c r="BX199"/>
      <c r="BY199"/>
      <c r="BZ199"/>
      <c r="CA199"/>
      <c r="CB199"/>
      <c r="CC199"/>
      <c r="CD199"/>
      <c r="CE199"/>
      <c r="CF199"/>
      <c r="CG199"/>
      <c r="CH199"/>
      <c r="CI199"/>
      <c r="CJ199"/>
      <c r="CK199"/>
      <c r="CL199"/>
      <c r="CM199"/>
      <c r="CN199"/>
      <c r="CO199"/>
      <c r="CP199"/>
      <c r="CQ199"/>
      <c r="CR199"/>
      <c r="CS199"/>
      <c r="CT199"/>
      <c r="CU199"/>
      <c r="CV199"/>
      <c r="CW199"/>
      <c r="CX199"/>
      <c r="CY199"/>
      <c r="CZ199"/>
      <c r="DI199"/>
      <c r="DJ199"/>
      <c r="EX199"/>
      <c r="FB199"/>
      <c r="FC199"/>
      <c r="FD199"/>
      <c r="FE199"/>
      <c r="FF199"/>
      <c r="FG199"/>
      <c r="FH199"/>
      <c r="FI199"/>
      <c r="FN199"/>
      <c r="FR199"/>
      <c r="FV199"/>
      <c r="FX199"/>
      <c r="FY199"/>
      <c r="FZ199"/>
    </row>
    <row r="200" spans="37:182" x14ac:dyDescent="0.2">
      <c r="AK200"/>
      <c r="AL200"/>
      <c r="AM200"/>
      <c r="AN200"/>
      <c r="AO200"/>
      <c r="AP200"/>
      <c r="AQ200"/>
      <c r="AR200"/>
      <c r="AS200"/>
      <c r="AT200"/>
      <c r="AU200"/>
      <c r="AV200"/>
      <c r="AW200"/>
      <c r="AX200"/>
      <c r="AY200"/>
      <c r="AZ200"/>
      <c r="BA200"/>
      <c r="BB200"/>
      <c r="BC200"/>
      <c r="BD200"/>
      <c r="BE200"/>
      <c r="BF200"/>
      <c r="BG200"/>
      <c r="BH200"/>
      <c r="BI200"/>
      <c r="BJ200"/>
      <c r="BK200"/>
      <c r="BL200"/>
      <c r="BM200"/>
      <c r="BN200"/>
      <c r="BO200"/>
      <c r="BP200"/>
      <c r="BQ200"/>
      <c r="BR200"/>
      <c r="BS200"/>
      <c r="BT200"/>
      <c r="BU200"/>
      <c r="BV200"/>
      <c r="BW200"/>
      <c r="BX200"/>
      <c r="BY200"/>
      <c r="BZ200"/>
      <c r="CA200"/>
      <c r="CB200"/>
      <c r="CC200"/>
      <c r="CD200"/>
      <c r="CE200"/>
      <c r="CF200"/>
      <c r="CG200"/>
      <c r="CH200"/>
      <c r="CI200"/>
      <c r="CJ200"/>
      <c r="CK200"/>
      <c r="CL200"/>
      <c r="CM200"/>
      <c r="CN200"/>
      <c r="CO200"/>
      <c r="CP200"/>
      <c r="CQ200"/>
      <c r="CR200"/>
      <c r="CS200"/>
      <c r="CT200"/>
      <c r="CU200"/>
      <c r="CV200"/>
      <c r="CW200"/>
      <c r="CX200"/>
      <c r="CY200"/>
      <c r="CZ200"/>
      <c r="DI200"/>
      <c r="DJ200"/>
      <c r="EX200"/>
      <c r="FB200"/>
      <c r="FC200"/>
      <c r="FD200"/>
      <c r="FE200"/>
      <c r="FF200"/>
      <c r="FG200"/>
      <c r="FH200"/>
      <c r="FI200"/>
      <c r="FN200"/>
      <c r="FR200"/>
      <c r="FV200"/>
      <c r="FX200"/>
      <c r="FY200"/>
      <c r="FZ200"/>
    </row>
    <row r="201" spans="37:182" x14ac:dyDescent="0.2">
      <c r="AK201"/>
      <c r="AL201"/>
      <c r="AM201"/>
      <c r="AN201"/>
      <c r="AO201"/>
      <c r="AP201"/>
      <c r="AQ201"/>
      <c r="AR201"/>
      <c r="AS201"/>
      <c r="AT201"/>
      <c r="AU201"/>
      <c r="AV201"/>
      <c r="AW201"/>
      <c r="AX201"/>
      <c r="AY201"/>
      <c r="AZ201"/>
      <c r="BA201"/>
      <c r="BB201"/>
      <c r="BC201"/>
      <c r="BD201"/>
      <c r="BE201"/>
      <c r="BF201"/>
      <c r="BG201"/>
      <c r="BH201"/>
      <c r="BI201"/>
      <c r="BJ201"/>
      <c r="BK201"/>
      <c r="BL201"/>
      <c r="BM201"/>
      <c r="BN201"/>
      <c r="BO201"/>
      <c r="BP201"/>
      <c r="BQ201"/>
      <c r="BR201"/>
      <c r="BS201"/>
      <c r="BT201"/>
      <c r="BU201"/>
      <c r="BV201"/>
      <c r="BW201"/>
      <c r="BX201"/>
      <c r="BY201"/>
      <c r="BZ201"/>
      <c r="CA201"/>
      <c r="CB201"/>
      <c r="CC201"/>
      <c r="CD201"/>
      <c r="CE201"/>
      <c r="CF201"/>
      <c r="CG201"/>
      <c r="CH201"/>
      <c r="CI201"/>
      <c r="CJ201"/>
      <c r="CK201"/>
      <c r="CL201"/>
      <c r="CM201"/>
      <c r="CN201"/>
      <c r="CO201"/>
      <c r="CP201"/>
      <c r="CQ201"/>
      <c r="CR201"/>
      <c r="CS201"/>
      <c r="CT201"/>
      <c r="CU201"/>
      <c r="CV201"/>
      <c r="CW201"/>
      <c r="CX201"/>
      <c r="CY201"/>
      <c r="CZ201"/>
      <c r="DI201"/>
      <c r="DJ201"/>
      <c r="EX201"/>
      <c r="FB201"/>
      <c r="FC201"/>
      <c r="FD201"/>
      <c r="FE201"/>
      <c r="FF201"/>
      <c r="FG201"/>
      <c r="FH201"/>
      <c r="FI201"/>
      <c r="FN201"/>
      <c r="FR201"/>
      <c r="FV201"/>
      <c r="FX201"/>
      <c r="FY201"/>
      <c r="FZ201"/>
    </row>
    <row r="202" spans="37:182" x14ac:dyDescent="0.2">
      <c r="AK202"/>
      <c r="AL202"/>
      <c r="AM202"/>
      <c r="AN202"/>
      <c r="AO202"/>
      <c r="AP202"/>
      <c r="AQ202"/>
      <c r="AR202"/>
      <c r="AS202"/>
      <c r="AT202"/>
      <c r="AU202"/>
      <c r="AV202"/>
      <c r="AW202"/>
      <c r="AX202"/>
      <c r="AY202"/>
      <c r="AZ202"/>
      <c r="BA202"/>
      <c r="BB202"/>
      <c r="BC202"/>
      <c r="BD202"/>
      <c r="BE202"/>
      <c r="BF202"/>
      <c r="BG202"/>
      <c r="BH202"/>
      <c r="BI202"/>
      <c r="BJ202"/>
      <c r="BK202"/>
      <c r="BL202"/>
      <c r="BM202"/>
      <c r="BN202"/>
      <c r="BO202"/>
      <c r="BP202"/>
      <c r="BQ202"/>
      <c r="BR202"/>
      <c r="BS202"/>
      <c r="BT202"/>
      <c r="BU202"/>
      <c r="BV202"/>
      <c r="BW202"/>
      <c r="BX202"/>
      <c r="BY202"/>
      <c r="BZ202"/>
      <c r="CA202"/>
      <c r="CB202"/>
      <c r="CC202"/>
      <c r="CD202"/>
      <c r="CE202"/>
      <c r="CF202"/>
      <c r="CG202"/>
      <c r="CH202"/>
      <c r="CI202"/>
      <c r="CJ202"/>
      <c r="CK202"/>
      <c r="CL202"/>
      <c r="CM202"/>
      <c r="CN202"/>
      <c r="CO202"/>
      <c r="CP202"/>
      <c r="CQ202"/>
      <c r="CR202"/>
      <c r="CS202"/>
      <c r="CT202"/>
      <c r="CU202"/>
      <c r="CV202"/>
      <c r="CW202"/>
      <c r="CX202"/>
      <c r="CY202"/>
      <c r="CZ202"/>
      <c r="DI202"/>
      <c r="DJ202"/>
      <c r="EX202"/>
      <c r="FB202"/>
      <c r="FC202"/>
      <c r="FD202"/>
      <c r="FE202"/>
      <c r="FF202"/>
      <c r="FG202"/>
      <c r="FH202"/>
      <c r="FI202"/>
      <c r="FN202"/>
      <c r="FR202"/>
      <c r="FV202"/>
      <c r="FX202"/>
      <c r="FY202"/>
      <c r="FZ202"/>
    </row>
    <row r="203" spans="37:182" x14ac:dyDescent="0.2">
      <c r="AK203"/>
      <c r="AL203"/>
      <c r="AM203"/>
      <c r="AN203"/>
      <c r="AO203"/>
      <c r="AP203"/>
      <c r="AQ203"/>
      <c r="AR203"/>
      <c r="AS203"/>
      <c r="AT203"/>
      <c r="AU203"/>
      <c r="AV203"/>
      <c r="AW203"/>
      <c r="AX203"/>
      <c r="AY203"/>
      <c r="AZ203"/>
      <c r="BA203"/>
      <c r="BB203"/>
      <c r="BC203"/>
      <c r="BD203"/>
      <c r="BE203"/>
      <c r="BF203"/>
      <c r="BG203"/>
      <c r="BH203"/>
      <c r="BI203"/>
      <c r="BJ203"/>
      <c r="BK203"/>
      <c r="BL203"/>
      <c r="BM203"/>
      <c r="BN203"/>
      <c r="BO203"/>
      <c r="BP203"/>
      <c r="BQ203"/>
      <c r="BR203"/>
      <c r="BS203"/>
      <c r="BT203"/>
      <c r="BU203"/>
      <c r="BV203"/>
      <c r="BW203"/>
      <c r="BX203"/>
      <c r="BY203"/>
      <c r="BZ203"/>
      <c r="CA203"/>
      <c r="CB203"/>
      <c r="CC203"/>
      <c r="CD203"/>
      <c r="CE203"/>
      <c r="CF203"/>
      <c r="CG203"/>
      <c r="CH203"/>
      <c r="CI203"/>
      <c r="CJ203"/>
      <c r="CK203"/>
      <c r="CL203"/>
      <c r="CM203"/>
      <c r="CN203"/>
      <c r="CO203"/>
      <c r="CP203"/>
      <c r="CQ203"/>
      <c r="CR203"/>
      <c r="CS203"/>
      <c r="CT203"/>
      <c r="CU203"/>
      <c r="CV203"/>
      <c r="CW203"/>
      <c r="CX203"/>
      <c r="CY203"/>
      <c r="CZ203"/>
      <c r="DI203"/>
      <c r="DJ203"/>
      <c r="EX203"/>
      <c r="FB203"/>
      <c r="FC203"/>
      <c r="FD203"/>
      <c r="FE203"/>
      <c r="FF203"/>
      <c r="FG203"/>
      <c r="FH203"/>
      <c r="FI203"/>
      <c r="FN203"/>
      <c r="FR203"/>
      <c r="FV203"/>
      <c r="FX203"/>
      <c r="FY203"/>
      <c r="FZ203"/>
    </row>
    <row r="204" spans="37:182" x14ac:dyDescent="0.2">
      <c r="AK204"/>
      <c r="AL204"/>
      <c r="AM204"/>
      <c r="AN204"/>
      <c r="AO204"/>
      <c r="AP204"/>
      <c r="AQ204"/>
      <c r="AR204"/>
      <c r="AS204"/>
      <c r="AT204"/>
      <c r="AU204"/>
      <c r="AV204"/>
      <c r="AW204"/>
      <c r="AX204"/>
      <c r="AY204"/>
      <c r="AZ204"/>
      <c r="BA204"/>
      <c r="BB204"/>
      <c r="BC204"/>
      <c r="BD204"/>
      <c r="BE204"/>
      <c r="BF204"/>
      <c r="BG204"/>
      <c r="BH204"/>
      <c r="BI204"/>
      <c r="BJ204"/>
      <c r="BK204"/>
      <c r="BL204"/>
      <c r="BM204"/>
      <c r="BN204"/>
      <c r="BO204"/>
      <c r="BP204"/>
      <c r="BQ204"/>
      <c r="BR204"/>
      <c r="BS204"/>
      <c r="BT204"/>
      <c r="BU204"/>
      <c r="BV204"/>
      <c r="BW204"/>
      <c r="BX204"/>
      <c r="BY204"/>
      <c r="BZ204"/>
      <c r="CA204"/>
      <c r="CB204"/>
      <c r="CC204"/>
      <c r="CD204"/>
      <c r="CE204"/>
      <c r="CF204"/>
      <c r="CG204"/>
      <c r="CH204"/>
      <c r="CI204"/>
      <c r="CJ204"/>
      <c r="CK204"/>
      <c r="CL204"/>
      <c r="CM204"/>
      <c r="CN204"/>
      <c r="CO204"/>
      <c r="CP204"/>
      <c r="CQ204"/>
      <c r="CR204"/>
      <c r="CS204"/>
      <c r="CT204"/>
      <c r="CU204"/>
      <c r="CV204"/>
      <c r="CW204"/>
      <c r="CX204"/>
      <c r="CY204"/>
      <c r="CZ204"/>
      <c r="DI204"/>
      <c r="DJ204"/>
      <c r="EX204"/>
      <c r="FB204"/>
      <c r="FC204"/>
      <c r="FD204"/>
      <c r="FE204"/>
      <c r="FF204"/>
      <c r="FG204"/>
      <c r="FH204"/>
      <c r="FI204"/>
      <c r="FN204"/>
      <c r="FR204"/>
      <c r="FV204"/>
      <c r="FX204"/>
      <c r="FY204"/>
      <c r="FZ204"/>
    </row>
    <row r="205" spans="37:182" x14ac:dyDescent="0.2">
      <c r="AK205"/>
      <c r="AL205"/>
      <c r="AM205"/>
      <c r="AN205"/>
      <c r="AO205"/>
      <c r="AP205"/>
      <c r="AQ205"/>
      <c r="AR205"/>
      <c r="AS205"/>
      <c r="AT205"/>
      <c r="AU205"/>
      <c r="AV205"/>
      <c r="AW205"/>
      <c r="AX205"/>
      <c r="AY205"/>
      <c r="AZ205"/>
      <c r="BA205"/>
      <c r="BB205"/>
      <c r="BC205"/>
      <c r="BD205"/>
      <c r="BE205"/>
      <c r="BF205"/>
      <c r="BG205"/>
      <c r="BH205"/>
      <c r="BI205"/>
      <c r="BJ205"/>
      <c r="BK205"/>
      <c r="BL205"/>
      <c r="BM205"/>
      <c r="BN205"/>
      <c r="BO205"/>
      <c r="BP205"/>
      <c r="BQ205"/>
      <c r="BR205"/>
      <c r="BS205"/>
      <c r="BT205"/>
      <c r="BU205"/>
      <c r="BV205"/>
      <c r="BW205"/>
      <c r="BX205"/>
      <c r="BY205"/>
      <c r="BZ205"/>
      <c r="CA205"/>
      <c r="CB205"/>
      <c r="CC205"/>
      <c r="CD205"/>
      <c r="CE205"/>
      <c r="CF205"/>
      <c r="CG205"/>
      <c r="CH205"/>
      <c r="CI205"/>
      <c r="CJ205"/>
      <c r="CK205"/>
      <c r="CL205"/>
      <c r="CM205"/>
      <c r="CN205"/>
      <c r="CO205"/>
      <c r="CP205"/>
      <c r="CQ205"/>
      <c r="CR205"/>
      <c r="CS205"/>
      <c r="CT205"/>
      <c r="CU205"/>
      <c r="CV205"/>
      <c r="CW205"/>
      <c r="CX205"/>
      <c r="CY205"/>
      <c r="CZ205"/>
      <c r="DI205"/>
      <c r="DJ205"/>
      <c r="EX205"/>
      <c r="FB205"/>
      <c r="FC205"/>
      <c r="FD205"/>
      <c r="FE205"/>
      <c r="FF205"/>
      <c r="FG205"/>
      <c r="FH205"/>
      <c r="FI205"/>
      <c r="FN205"/>
      <c r="FR205"/>
      <c r="FV205"/>
      <c r="FX205"/>
      <c r="FY205"/>
      <c r="FZ205"/>
    </row>
    <row r="206" spans="37:182" x14ac:dyDescent="0.2">
      <c r="AK206"/>
      <c r="AL206"/>
      <c r="AM206"/>
      <c r="AN206"/>
      <c r="AO206"/>
      <c r="AP206"/>
      <c r="AQ206"/>
      <c r="AR206"/>
      <c r="AS206"/>
      <c r="AT206"/>
      <c r="AU206"/>
      <c r="AV206"/>
      <c r="AW206"/>
      <c r="AX206"/>
      <c r="AY206"/>
      <c r="AZ206"/>
      <c r="BA206"/>
      <c r="BB206"/>
      <c r="BC206"/>
      <c r="BD206"/>
      <c r="BE206"/>
      <c r="BF206"/>
      <c r="BG206"/>
      <c r="BH206"/>
      <c r="BI206"/>
      <c r="BJ206"/>
      <c r="BK206"/>
      <c r="BL206"/>
      <c r="BM206"/>
      <c r="BN206"/>
      <c r="BO206"/>
      <c r="BP206"/>
      <c r="BQ206"/>
      <c r="BR206"/>
      <c r="BS206"/>
      <c r="BT206"/>
      <c r="BU206"/>
      <c r="BV206"/>
      <c r="BW206"/>
      <c r="BX206"/>
      <c r="BY206"/>
      <c r="BZ206"/>
      <c r="CA206"/>
      <c r="CB206"/>
      <c r="CC206"/>
      <c r="CD206"/>
      <c r="CE206"/>
      <c r="CF206"/>
      <c r="CG206"/>
      <c r="CH206"/>
      <c r="CI206"/>
      <c r="CJ206"/>
      <c r="CK206"/>
      <c r="CL206"/>
      <c r="CM206"/>
      <c r="CN206"/>
      <c r="CO206"/>
      <c r="CP206"/>
      <c r="CQ206"/>
      <c r="CR206"/>
      <c r="CS206"/>
      <c r="CT206"/>
      <c r="CU206"/>
      <c r="CV206"/>
      <c r="CW206"/>
      <c r="CX206"/>
      <c r="CY206"/>
      <c r="CZ206"/>
      <c r="DI206"/>
      <c r="DJ206"/>
      <c r="EX206"/>
      <c r="FB206"/>
      <c r="FC206"/>
      <c r="FD206"/>
      <c r="FE206"/>
      <c r="FF206"/>
      <c r="FG206"/>
      <c r="FH206"/>
      <c r="FI206"/>
      <c r="FN206"/>
      <c r="FR206"/>
      <c r="FV206"/>
      <c r="FX206"/>
      <c r="FY206"/>
      <c r="FZ206"/>
    </row>
    <row r="207" spans="37:182" x14ac:dyDescent="0.2">
      <c r="AK207"/>
      <c r="AL207"/>
      <c r="AM207"/>
      <c r="AN207"/>
      <c r="AO207"/>
      <c r="AP207"/>
      <c r="AQ207"/>
      <c r="AR207"/>
      <c r="AS207"/>
      <c r="AT207"/>
      <c r="AU207"/>
      <c r="AV207"/>
      <c r="AW207"/>
      <c r="AX207"/>
      <c r="AY207"/>
      <c r="AZ207"/>
      <c r="BA207"/>
      <c r="BB207"/>
      <c r="BC207"/>
      <c r="BD207"/>
      <c r="BE207"/>
      <c r="BF207"/>
      <c r="BG207"/>
      <c r="BH207"/>
      <c r="BI207"/>
      <c r="BJ207"/>
      <c r="BK207"/>
      <c r="BL207"/>
      <c r="BM207"/>
      <c r="BN207"/>
      <c r="BO207"/>
      <c r="BP207"/>
      <c r="BQ207"/>
      <c r="BR207"/>
      <c r="BS207"/>
      <c r="BT207"/>
      <c r="BU207"/>
      <c r="BV207"/>
      <c r="BW207"/>
      <c r="BX207"/>
      <c r="BY207"/>
      <c r="BZ207"/>
      <c r="CA207"/>
      <c r="CB207"/>
      <c r="CC207"/>
      <c r="CD207"/>
      <c r="CE207"/>
      <c r="CF207"/>
      <c r="CG207"/>
      <c r="CH207"/>
      <c r="CI207"/>
      <c r="CJ207"/>
      <c r="CK207"/>
      <c r="CL207"/>
      <c r="CM207"/>
      <c r="CN207"/>
      <c r="CO207"/>
      <c r="CP207"/>
      <c r="CQ207"/>
      <c r="CR207"/>
      <c r="CS207"/>
      <c r="CT207"/>
      <c r="CU207"/>
      <c r="CV207"/>
      <c r="CW207"/>
      <c r="CX207"/>
      <c r="CY207"/>
      <c r="CZ207"/>
      <c r="DI207"/>
      <c r="DJ207"/>
      <c r="EX207"/>
      <c r="FB207"/>
      <c r="FC207"/>
      <c r="FD207"/>
      <c r="FE207"/>
      <c r="FF207"/>
      <c r="FG207"/>
      <c r="FH207"/>
      <c r="FI207"/>
      <c r="FN207"/>
      <c r="FR207"/>
      <c r="FV207"/>
      <c r="FX207"/>
      <c r="FY207"/>
      <c r="FZ207"/>
    </row>
    <row r="208" spans="37:182" x14ac:dyDescent="0.2">
      <c r="AK208"/>
      <c r="AL208"/>
      <c r="AM208"/>
      <c r="AN208"/>
      <c r="AO208"/>
      <c r="AP208"/>
      <c r="AQ208"/>
      <c r="AR208"/>
      <c r="AS208"/>
      <c r="AT208"/>
      <c r="AU208"/>
      <c r="AV208"/>
      <c r="AW208"/>
      <c r="AX208"/>
      <c r="AY208"/>
      <c r="AZ208"/>
      <c r="BA208"/>
      <c r="BB208"/>
      <c r="BC208"/>
      <c r="BD208"/>
      <c r="BE208"/>
      <c r="BF208"/>
      <c r="BG208"/>
      <c r="BH208"/>
      <c r="BI208"/>
      <c r="BJ208"/>
      <c r="BK208"/>
      <c r="BL208"/>
      <c r="BM208"/>
      <c r="BN208"/>
      <c r="BO208"/>
      <c r="BP208"/>
      <c r="BQ208"/>
      <c r="BR208"/>
      <c r="BS208"/>
      <c r="BT208"/>
      <c r="BU208"/>
      <c r="BV208"/>
      <c r="BW208"/>
      <c r="BX208"/>
      <c r="BY208"/>
      <c r="BZ208"/>
      <c r="CA208"/>
      <c r="CB208"/>
      <c r="CC208"/>
      <c r="CD208"/>
      <c r="CE208"/>
      <c r="CF208"/>
      <c r="CG208"/>
      <c r="CH208"/>
      <c r="CI208"/>
      <c r="CJ208"/>
      <c r="CK208"/>
      <c r="CL208"/>
      <c r="CM208"/>
      <c r="CN208"/>
      <c r="CO208"/>
      <c r="CP208"/>
      <c r="CQ208"/>
      <c r="CR208"/>
      <c r="CS208"/>
      <c r="CT208"/>
      <c r="CU208"/>
      <c r="CV208"/>
      <c r="CW208"/>
      <c r="CX208"/>
      <c r="CY208"/>
      <c r="CZ208"/>
      <c r="DI208"/>
      <c r="DJ208"/>
      <c r="EX208"/>
      <c r="FB208"/>
      <c r="FC208"/>
      <c r="FD208"/>
      <c r="FE208"/>
      <c r="FF208"/>
      <c r="FG208"/>
      <c r="FH208"/>
      <c r="FI208"/>
      <c r="FN208"/>
      <c r="FR208"/>
      <c r="FV208"/>
      <c r="FX208"/>
      <c r="FY208"/>
      <c r="FZ208"/>
    </row>
    <row r="209" spans="37:182" x14ac:dyDescent="0.2">
      <c r="AK209"/>
      <c r="AL209"/>
      <c r="AM209"/>
      <c r="AN209"/>
      <c r="AO209"/>
      <c r="AP209"/>
      <c r="AQ209"/>
      <c r="AR209"/>
      <c r="AS209"/>
      <c r="AT209"/>
      <c r="AU209"/>
      <c r="AV209"/>
      <c r="AW209"/>
      <c r="AX209"/>
      <c r="AY209"/>
      <c r="AZ209"/>
      <c r="BA209"/>
      <c r="BB209"/>
      <c r="BC209"/>
      <c r="BD209"/>
      <c r="BE209"/>
      <c r="BF209"/>
      <c r="BG209"/>
      <c r="BH209"/>
      <c r="BI209"/>
      <c r="BJ209"/>
      <c r="BK209"/>
      <c r="BL209"/>
      <c r="BM209"/>
      <c r="BN209"/>
      <c r="BO209"/>
      <c r="BP209"/>
      <c r="BQ209"/>
      <c r="BR209"/>
      <c r="BS209"/>
      <c r="BT209"/>
      <c r="BU209"/>
      <c r="BV209"/>
      <c r="BW209"/>
      <c r="BX209"/>
      <c r="BY209"/>
      <c r="BZ209"/>
      <c r="CA209"/>
      <c r="CB209"/>
      <c r="CC209"/>
      <c r="CD209"/>
      <c r="CE209"/>
      <c r="CF209"/>
      <c r="CG209"/>
      <c r="CH209"/>
      <c r="CI209"/>
      <c r="CJ209"/>
      <c r="CK209"/>
      <c r="CL209"/>
      <c r="CM209"/>
      <c r="CN209"/>
      <c r="CO209"/>
      <c r="CP209"/>
      <c r="CQ209"/>
      <c r="CR209"/>
      <c r="CS209"/>
      <c r="CT209"/>
      <c r="CU209"/>
      <c r="CV209"/>
      <c r="CW209"/>
      <c r="CX209"/>
      <c r="CY209"/>
      <c r="CZ209"/>
      <c r="DI209"/>
      <c r="DJ209"/>
      <c r="EX209"/>
      <c r="FB209"/>
      <c r="FC209"/>
      <c r="FD209"/>
      <c r="FE209"/>
      <c r="FF209"/>
      <c r="FG209"/>
      <c r="FH209"/>
      <c r="FI209"/>
      <c r="FN209"/>
      <c r="FR209"/>
      <c r="FV209"/>
      <c r="FX209"/>
      <c r="FY209"/>
      <c r="FZ209"/>
    </row>
    <row r="210" spans="37:182" x14ac:dyDescent="0.2">
      <c r="AK210"/>
      <c r="AL210"/>
      <c r="AM210"/>
      <c r="AN210"/>
      <c r="AO210"/>
      <c r="AP210"/>
      <c r="AQ210"/>
      <c r="AR210"/>
      <c r="AS210"/>
      <c r="AT210"/>
      <c r="AU210"/>
      <c r="AV210"/>
      <c r="AW210"/>
      <c r="AX210"/>
      <c r="AY210"/>
      <c r="AZ210"/>
      <c r="BA210"/>
      <c r="BB210"/>
      <c r="BC210"/>
      <c r="BD210"/>
      <c r="BE210"/>
      <c r="BF210"/>
      <c r="BG210"/>
      <c r="BH210"/>
      <c r="BI210"/>
      <c r="BJ210"/>
      <c r="BK210"/>
      <c r="BL210"/>
      <c r="BM210"/>
      <c r="BN210"/>
      <c r="BO210"/>
      <c r="BP210"/>
      <c r="BQ210"/>
      <c r="BR210"/>
      <c r="BS210"/>
      <c r="BT210"/>
      <c r="BU210"/>
      <c r="BV210"/>
      <c r="BW210"/>
      <c r="BX210"/>
      <c r="BY210"/>
      <c r="BZ210"/>
      <c r="CA210"/>
      <c r="CB210"/>
      <c r="CC210"/>
      <c r="CD210"/>
      <c r="CE210"/>
      <c r="CF210"/>
      <c r="CG210"/>
      <c r="CH210"/>
      <c r="CI210"/>
      <c r="CJ210"/>
      <c r="CK210"/>
      <c r="CL210"/>
      <c r="CM210"/>
      <c r="CN210"/>
      <c r="CO210"/>
      <c r="CP210"/>
      <c r="CQ210"/>
      <c r="CR210"/>
      <c r="CS210"/>
      <c r="CT210"/>
      <c r="CU210"/>
      <c r="CV210"/>
      <c r="CW210"/>
      <c r="CX210"/>
      <c r="CY210"/>
      <c r="CZ210"/>
      <c r="DI210"/>
      <c r="DJ210"/>
      <c r="EX210"/>
      <c r="FB210"/>
      <c r="FC210"/>
      <c r="FD210"/>
      <c r="FE210"/>
      <c r="FF210"/>
      <c r="FG210"/>
      <c r="FH210"/>
      <c r="FI210"/>
      <c r="FN210"/>
      <c r="FR210"/>
      <c r="FV210"/>
      <c r="FX210"/>
      <c r="FY210"/>
      <c r="FZ210"/>
    </row>
    <row r="211" spans="37:182" x14ac:dyDescent="0.2">
      <c r="AK211"/>
      <c r="AL211"/>
      <c r="AM211"/>
      <c r="AN211"/>
      <c r="AO211"/>
      <c r="AP211"/>
      <c r="AQ211"/>
      <c r="AR211"/>
      <c r="AS211"/>
      <c r="AT211"/>
      <c r="AU211"/>
      <c r="AV211"/>
      <c r="AW211"/>
      <c r="AX211"/>
      <c r="AY211"/>
      <c r="AZ211"/>
      <c r="BA211"/>
      <c r="BB211"/>
      <c r="BC211"/>
      <c r="BD211"/>
      <c r="BE211"/>
      <c r="BF211"/>
      <c r="BG211"/>
      <c r="BH211"/>
      <c r="BI211"/>
      <c r="BJ211"/>
      <c r="BK211"/>
      <c r="BL211"/>
      <c r="BM211"/>
      <c r="BN211"/>
      <c r="BO211"/>
      <c r="BP211"/>
      <c r="BQ211"/>
      <c r="BR211"/>
      <c r="BS211"/>
      <c r="BT211"/>
      <c r="BU211"/>
      <c r="BV211"/>
      <c r="BW211"/>
      <c r="BX211"/>
      <c r="BY211"/>
      <c r="BZ211"/>
      <c r="CA211"/>
      <c r="CB211"/>
      <c r="CC211"/>
      <c r="CD211"/>
      <c r="CE211"/>
      <c r="CF211"/>
      <c r="CG211"/>
      <c r="CH211"/>
      <c r="CI211"/>
      <c r="CJ211"/>
      <c r="CK211"/>
      <c r="CL211"/>
      <c r="CM211"/>
      <c r="CN211"/>
      <c r="CO211"/>
      <c r="CP211"/>
      <c r="CQ211"/>
      <c r="CR211"/>
      <c r="CS211"/>
      <c r="CT211"/>
      <c r="CU211"/>
      <c r="CV211"/>
      <c r="CW211"/>
      <c r="CX211"/>
      <c r="CY211"/>
      <c r="CZ211"/>
      <c r="DI211"/>
      <c r="DJ211"/>
      <c r="EX211"/>
      <c r="FB211"/>
      <c r="FC211"/>
      <c r="FD211"/>
      <c r="FE211"/>
      <c r="FF211"/>
      <c r="FG211"/>
      <c r="FH211"/>
      <c r="FI211"/>
      <c r="FN211"/>
      <c r="FR211"/>
      <c r="FV211"/>
      <c r="FX211"/>
      <c r="FY211"/>
      <c r="FZ211"/>
    </row>
    <row r="212" spans="37:182" x14ac:dyDescent="0.2">
      <c r="AK212"/>
      <c r="AL212"/>
      <c r="AM212"/>
      <c r="AN212"/>
      <c r="AO212"/>
      <c r="AP212"/>
      <c r="AQ212"/>
      <c r="AR212"/>
      <c r="AS212"/>
      <c r="AT212"/>
      <c r="AU212"/>
      <c r="AV212"/>
      <c r="AW212"/>
      <c r="AX212"/>
      <c r="AY212"/>
      <c r="AZ212"/>
      <c r="BA212"/>
      <c r="BB212"/>
      <c r="BC212"/>
      <c r="BD212"/>
      <c r="BE212"/>
      <c r="BF212"/>
      <c r="BG212"/>
      <c r="BH212"/>
      <c r="BI212"/>
      <c r="BJ212"/>
      <c r="BK212"/>
      <c r="BL212"/>
      <c r="BM212"/>
      <c r="BN212"/>
      <c r="BO212"/>
      <c r="BP212"/>
      <c r="BQ212"/>
      <c r="BR212"/>
      <c r="BS212"/>
      <c r="BT212"/>
      <c r="BU212"/>
      <c r="BV212"/>
      <c r="BW212"/>
      <c r="BX212"/>
      <c r="BY212"/>
      <c r="BZ212"/>
      <c r="CA212"/>
      <c r="CB212"/>
      <c r="CC212"/>
      <c r="CD212"/>
      <c r="CE212"/>
      <c r="CF212"/>
      <c r="CG212"/>
      <c r="CH212"/>
      <c r="CI212"/>
      <c r="CJ212"/>
      <c r="CK212"/>
      <c r="CL212"/>
      <c r="CM212"/>
      <c r="CN212"/>
      <c r="CO212"/>
      <c r="CP212"/>
      <c r="CQ212"/>
      <c r="CR212"/>
      <c r="CS212"/>
      <c r="CT212"/>
      <c r="CU212"/>
      <c r="CV212"/>
      <c r="CW212"/>
      <c r="CX212"/>
      <c r="CY212"/>
      <c r="CZ212"/>
      <c r="DI212"/>
      <c r="DJ212"/>
      <c r="EX212"/>
      <c r="FB212"/>
      <c r="FC212"/>
      <c r="FD212"/>
      <c r="FE212"/>
      <c r="FF212"/>
      <c r="FG212"/>
      <c r="FH212"/>
      <c r="FI212"/>
      <c r="FN212"/>
      <c r="FR212"/>
      <c r="FV212"/>
      <c r="FX212"/>
      <c r="FY212"/>
      <c r="FZ212"/>
    </row>
    <row r="213" spans="37:182" x14ac:dyDescent="0.2">
      <c r="AK213"/>
      <c r="AL213"/>
      <c r="AM213"/>
      <c r="AN213"/>
      <c r="AO213"/>
      <c r="AP213"/>
      <c r="AQ213"/>
      <c r="AR213"/>
      <c r="AS213"/>
      <c r="AT213"/>
      <c r="AU213"/>
      <c r="AV213"/>
      <c r="AW213"/>
      <c r="AX213"/>
      <c r="AY213"/>
      <c r="AZ213"/>
      <c r="BA213"/>
      <c r="BB213"/>
      <c r="BC213"/>
      <c r="BD213"/>
      <c r="BE213"/>
      <c r="BF213"/>
      <c r="BG213"/>
      <c r="BH213"/>
      <c r="BI213"/>
      <c r="BJ213"/>
      <c r="BK213"/>
      <c r="BL213"/>
      <c r="BM213"/>
      <c r="BN213"/>
      <c r="BO213"/>
      <c r="BP213"/>
      <c r="BQ213"/>
      <c r="BR213"/>
      <c r="BS213"/>
      <c r="BT213"/>
      <c r="BU213"/>
      <c r="BV213"/>
      <c r="BW213"/>
      <c r="BX213"/>
      <c r="BY213"/>
      <c r="BZ213"/>
      <c r="CA213"/>
      <c r="CB213"/>
      <c r="CC213"/>
      <c r="CD213"/>
      <c r="CE213"/>
      <c r="CF213"/>
      <c r="CG213"/>
      <c r="CH213"/>
      <c r="CI213"/>
      <c r="CJ213"/>
      <c r="CK213"/>
      <c r="CL213"/>
      <c r="CM213"/>
      <c r="CN213"/>
      <c r="CO213"/>
      <c r="CP213"/>
      <c r="CQ213"/>
      <c r="CR213"/>
      <c r="CS213"/>
      <c r="CT213"/>
      <c r="CU213"/>
      <c r="CV213"/>
      <c r="CW213"/>
      <c r="CX213"/>
      <c r="CY213"/>
      <c r="CZ213"/>
      <c r="DI213"/>
      <c r="DJ213"/>
      <c r="EX213"/>
      <c r="FB213"/>
      <c r="FC213"/>
      <c r="FD213"/>
      <c r="FE213"/>
      <c r="FF213"/>
      <c r="FG213"/>
      <c r="FH213"/>
      <c r="FI213"/>
      <c r="FN213"/>
      <c r="FR213"/>
      <c r="FV213"/>
      <c r="FX213"/>
      <c r="FY213"/>
      <c r="FZ213"/>
    </row>
    <row r="214" spans="37:182" x14ac:dyDescent="0.2">
      <c r="AK214"/>
      <c r="AL214"/>
      <c r="AM214"/>
      <c r="AN214"/>
      <c r="AO214"/>
      <c r="AP214"/>
      <c r="AQ214"/>
      <c r="AR214"/>
      <c r="AS214"/>
      <c r="AT214"/>
      <c r="AU214"/>
      <c r="AV214"/>
      <c r="AW214"/>
      <c r="AX214"/>
      <c r="AY214"/>
      <c r="AZ214"/>
      <c r="BA214"/>
      <c r="BB214"/>
      <c r="BC214"/>
      <c r="BD214"/>
      <c r="BE214"/>
      <c r="BF214"/>
      <c r="BG214"/>
      <c r="BH214"/>
      <c r="BI214"/>
      <c r="BJ214"/>
      <c r="BK214"/>
      <c r="BL214"/>
      <c r="BM214"/>
      <c r="BN214"/>
      <c r="BO214"/>
      <c r="BP214"/>
      <c r="BQ214"/>
      <c r="BR214"/>
      <c r="BS214"/>
      <c r="BT214"/>
      <c r="BU214"/>
      <c r="BV214"/>
      <c r="BW214"/>
      <c r="BX214"/>
      <c r="BY214"/>
      <c r="BZ214"/>
      <c r="CA214"/>
      <c r="CB214"/>
      <c r="CC214"/>
      <c r="CD214"/>
      <c r="CE214"/>
      <c r="CF214"/>
      <c r="CG214"/>
      <c r="CH214"/>
      <c r="CI214"/>
      <c r="CJ214"/>
      <c r="CK214"/>
      <c r="CL214"/>
      <c r="CM214"/>
      <c r="CN214"/>
      <c r="CO214"/>
      <c r="CP214"/>
      <c r="CQ214"/>
      <c r="CR214"/>
      <c r="CS214"/>
      <c r="CT214"/>
      <c r="CU214"/>
      <c r="CV214"/>
      <c r="CW214"/>
      <c r="CX214"/>
      <c r="CY214"/>
      <c r="CZ214"/>
      <c r="DI214"/>
      <c r="DJ214"/>
      <c r="EX214"/>
      <c r="FB214"/>
      <c r="FC214"/>
      <c r="FD214"/>
      <c r="FE214"/>
      <c r="FF214"/>
      <c r="FG214"/>
      <c r="FH214"/>
      <c r="FI214"/>
      <c r="FN214"/>
      <c r="FR214"/>
      <c r="FV214"/>
      <c r="FX214"/>
      <c r="FY214"/>
      <c r="FZ214"/>
    </row>
    <row r="215" spans="37:182" x14ac:dyDescent="0.2">
      <c r="AK215"/>
      <c r="AL215"/>
      <c r="AM215"/>
      <c r="AN215"/>
      <c r="AO215"/>
      <c r="AP215"/>
      <c r="AQ215"/>
      <c r="AR215"/>
      <c r="AS215"/>
      <c r="AT215"/>
      <c r="AU215"/>
      <c r="AV215"/>
      <c r="AW215"/>
      <c r="AX215"/>
      <c r="AY215"/>
      <c r="AZ215"/>
      <c r="BA215"/>
      <c r="BB215"/>
      <c r="BC215"/>
      <c r="BD215"/>
      <c r="BE215"/>
      <c r="BF215"/>
      <c r="BG215"/>
      <c r="BH215"/>
      <c r="BI215"/>
      <c r="BJ215"/>
      <c r="BK215"/>
      <c r="BL215"/>
      <c r="BM215"/>
      <c r="BN215"/>
      <c r="BO215"/>
      <c r="BP215"/>
      <c r="BQ215"/>
      <c r="BR215"/>
      <c r="BS215"/>
      <c r="BT215"/>
      <c r="BU215"/>
      <c r="BV215"/>
      <c r="BW215"/>
      <c r="BX215"/>
      <c r="BY215"/>
      <c r="BZ215"/>
      <c r="CA215"/>
      <c r="CB215"/>
      <c r="CC215"/>
      <c r="CD215"/>
      <c r="CE215"/>
      <c r="CF215"/>
      <c r="CG215"/>
      <c r="CH215"/>
      <c r="CI215"/>
      <c r="CJ215"/>
      <c r="CK215"/>
      <c r="CL215"/>
      <c r="CM215"/>
      <c r="CN215"/>
      <c r="CO215"/>
      <c r="CP215"/>
      <c r="CQ215"/>
      <c r="CR215"/>
      <c r="CS215"/>
      <c r="CT215"/>
      <c r="CU215"/>
      <c r="CV215"/>
      <c r="CW215"/>
      <c r="CX215"/>
      <c r="CY215"/>
      <c r="CZ215"/>
      <c r="DI215"/>
      <c r="DJ215"/>
      <c r="EX215"/>
      <c r="FB215"/>
      <c r="FC215"/>
      <c r="FD215"/>
      <c r="FE215"/>
      <c r="FF215"/>
      <c r="FG215"/>
      <c r="FH215"/>
      <c r="FI215"/>
      <c r="FN215"/>
      <c r="FR215"/>
      <c r="FV215"/>
      <c r="FX215"/>
      <c r="FY215"/>
      <c r="FZ215"/>
    </row>
    <row r="216" spans="37:182" x14ac:dyDescent="0.2">
      <c r="AK216"/>
      <c r="AL216"/>
      <c r="AM216"/>
      <c r="AN216"/>
      <c r="AO216"/>
      <c r="AP216"/>
      <c r="AQ216"/>
      <c r="AR216"/>
      <c r="AS216"/>
      <c r="AT216"/>
      <c r="AU216"/>
      <c r="AV216"/>
      <c r="AW216"/>
      <c r="AX216"/>
      <c r="AY216"/>
      <c r="AZ216"/>
      <c r="BA216"/>
      <c r="BB216"/>
      <c r="BC216"/>
      <c r="BD216"/>
      <c r="BE216"/>
      <c r="BF216"/>
      <c r="BG216"/>
      <c r="BH216"/>
      <c r="BI216"/>
      <c r="BJ216"/>
      <c r="BK216"/>
      <c r="BL216"/>
      <c r="BM216"/>
      <c r="BN216"/>
      <c r="BO216"/>
      <c r="BP216"/>
      <c r="BQ216"/>
      <c r="BR216"/>
      <c r="BS216"/>
      <c r="BT216"/>
      <c r="BU216"/>
      <c r="BV216"/>
      <c r="BW216"/>
      <c r="BX216"/>
      <c r="BY216"/>
      <c r="BZ216"/>
      <c r="CA216"/>
      <c r="CB216"/>
      <c r="CC216"/>
      <c r="CD216"/>
      <c r="CE216"/>
      <c r="CF216"/>
      <c r="CG216"/>
      <c r="CH216"/>
      <c r="CI216"/>
      <c r="CJ216"/>
      <c r="CK216"/>
      <c r="CL216"/>
      <c r="CM216"/>
      <c r="CN216"/>
      <c r="CO216"/>
      <c r="CP216"/>
      <c r="CQ216"/>
      <c r="CR216"/>
      <c r="CS216"/>
      <c r="CT216"/>
      <c r="CU216"/>
      <c r="CV216"/>
      <c r="CW216"/>
      <c r="CX216"/>
      <c r="CY216"/>
      <c r="CZ216"/>
      <c r="DI216"/>
      <c r="DJ216"/>
      <c r="EX216"/>
      <c r="FB216"/>
      <c r="FC216"/>
      <c r="FD216"/>
      <c r="FE216"/>
      <c r="FF216"/>
      <c r="FG216"/>
      <c r="FH216"/>
      <c r="FI216"/>
      <c r="FN216"/>
      <c r="FR216"/>
      <c r="FV216"/>
      <c r="FX216"/>
      <c r="FY216"/>
      <c r="FZ216"/>
    </row>
    <row r="217" spans="37:182" x14ac:dyDescent="0.2">
      <c r="AK217"/>
      <c r="AL217"/>
      <c r="AM217"/>
      <c r="AN217"/>
      <c r="AO217"/>
      <c r="AP217"/>
      <c r="AQ217"/>
      <c r="AR217"/>
      <c r="AS217"/>
      <c r="AT217"/>
      <c r="AU217"/>
      <c r="AV217"/>
      <c r="AW217"/>
      <c r="AX217"/>
      <c r="AY217"/>
      <c r="AZ217"/>
      <c r="BA217"/>
      <c r="BB217"/>
      <c r="BC217"/>
      <c r="BD217"/>
      <c r="BE217"/>
      <c r="BF217"/>
      <c r="BG217"/>
      <c r="BH217"/>
      <c r="BI217"/>
      <c r="BJ217"/>
      <c r="BK217"/>
      <c r="BL217"/>
      <c r="BM217"/>
      <c r="BN217"/>
      <c r="BO217"/>
      <c r="BP217"/>
      <c r="BQ217"/>
      <c r="BR217"/>
      <c r="BS217"/>
      <c r="BT217"/>
      <c r="BU217"/>
      <c r="BV217"/>
      <c r="BW217"/>
      <c r="BX217"/>
      <c r="BY217"/>
      <c r="BZ217"/>
      <c r="CA217"/>
      <c r="CB217"/>
      <c r="CC217"/>
      <c r="CD217"/>
      <c r="CE217"/>
      <c r="CF217"/>
      <c r="CG217"/>
      <c r="CH217"/>
      <c r="CI217"/>
      <c r="CJ217"/>
      <c r="CK217"/>
      <c r="CL217"/>
      <c r="CM217"/>
      <c r="CN217"/>
      <c r="CO217"/>
      <c r="CP217"/>
      <c r="CQ217"/>
      <c r="CR217"/>
      <c r="CS217"/>
      <c r="CT217"/>
      <c r="CU217"/>
      <c r="CV217"/>
      <c r="CW217"/>
      <c r="CX217"/>
      <c r="CY217"/>
      <c r="CZ217"/>
      <c r="DI217"/>
      <c r="DJ217"/>
      <c r="EX217"/>
      <c r="FB217"/>
      <c r="FC217"/>
      <c r="FD217"/>
      <c r="FE217"/>
      <c r="FF217"/>
      <c r="FG217"/>
      <c r="FH217"/>
      <c r="FI217"/>
      <c r="FN217"/>
      <c r="FR217"/>
      <c r="FV217"/>
      <c r="FX217"/>
      <c r="FY217"/>
      <c r="FZ217"/>
    </row>
    <row r="218" spans="37:182" x14ac:dyDescent="0.2">
      <c r="AK218"/>
      <c r="AL218"/>
      <c r="AM218"/>
      <c r="AN218"/>
      <c r="AO218"/>
      <c r="AP218"/>
      <c r="AQ218"/>
      <c r="AR218"/>
      <c r="AS218"/>
      <c r="AT218"/>
      <c r="AU218"/>
      <c r="AV218"/>
      <c r="AW218"/>
      <c r="AX218"/>
      <c r="AY218"/>
      <c r="AZ218"/>
      <c r="BA218"/>
      <c r="BB218"/>
      <c r="BC218"/>
      <c r="BD218"/>
      <c r="BE218"/>
      <c r="BF218"/>
      <c r="BG218"/>
      <c r="BH218"/>
      <c r="BI218"/>
      <c r="BJ218"/>
      <c r="BK218"/>
      <c r="BL218"/>
      <c r="BM218"/>
      <c r="BN218"/>
      <c r="BO218"/>
      <c r="BP218"/>
      <c r="BQ218"/>
      <c r="BR218"/>
      <c r="BS218"/>
      <c r="BT218"/>
      <c r="BU218"/>
      <c r="BV218"/>
      <c r="BW218"/>
      <c r="BX218"/>
      <c r="BY218"/>
      <c r="BZ218"/>
      <c r="CA218"/>
      <c r="CB218"/>
      <c r="CC218"/>
      <c r="CD218"/>
      <c r="CE218"/>
      <c r="CF218"/>
      <c r="CG218"/>
      <c r="CH218"/>
      <c r="CI218"/>
      <c r="CJ218"/>
      <c r="CK218"/>
      <c r="CL218"/>
      <c r="CM218"/>
      <c r="CN218"/>
      <c r="CO218"/>
      <c r="CP218"/>
      <c r="CQ218"/>
      <c r="CR218"/>
      <c r="CS218"/>
      <c r="CT218"/>
      <c r="CU218"/>
      <c r="CV218"/>
      <c r="CW218"/>
      <c r="CX218"/>
      <c r="CY218"/>
      <c r="CZ218"/>
      <c r="DI218"/>
      <c r="DJ218"/>
      <c r="EX218"/>
      <c r="FB218"/>
      <c r="FC218"/>
      <c r="FD218"/>
      <c r="FE218"/>
      <c r="FF218"/>
      <c r="FG218"/>
      <c r="FH218"/>
      <c r="FI218"/>
      <c r="FN218"/>
      <c r="FR218"/>
      <c r="FV218"/>
      <c r="FX218"/>
      <c r="FY218"/>
      <c r="FZ218"/>
    </row>
    <row r="219" spans="37:182" x14ac:dyDescent="0.2">
      <c r="AK219"/>
      <c r="AL219"/>
      <c r="AM219"/>
      <c r="AN219"/>
      <c r="AO219"/>
      <c r="AP219"/>
      <c r="AQ219"/>
      <c r="AR219"/>
      <c r="AS219"/>
      <c r="AT219"/>
      <c r="AU219"/>
      <c r="AV219"/>
      <c r="AW219"/>
      <c r="AX219"/>
      <c r="AY219"/>
      <c r="AZ219"/>
      <c r="BA219"/>
      <c r="BB219"/>
      <c r="BC219"/>
      <c r="BD219"/>
      <c r="BE219"/>
      <c r="BF219"/>
      <c r="BG219"/>
      <c r="BH219"/>
      <c r="BI219"/>
      <c r="BJ219"/>
      <c r="BK219"/>
      <c r="BL219"/>
      <c r="BM219"/>
      <c r="BN219"/>
      <c r="BO219"/>
      <c r="BP219"/>
      <c r="BQ219"/>
      <c r="BR219"/>
      <c r="BS219"/>
      <c r="BT219"/>
      <c r="BU219"/>
      <c r="BV219"/>
      <c r="BW219"/>
      <c r="BX219"/>
      <c r="BY219"/>
      <c r="BZ219"/>
      <c r="CA219"/>
      <c r="CB219"/>
      <c r="CC219"/>
      <c r="CD219"/>
      <c r="CE219"/>
      <c r="CF219"/>
      <c r="CG219"/>
      <c r="CH219"/>
      <c r="CI219"/>
      <c r="CJ219"/>
      <c r="CK219"/>
      <c r="CL219"/>
      <c r="CM219"/>
      <c r="CN219"/>
      <c r="CO219"/>
      <c r="CP219"/>
      <c r="CQ219"/>
      <c r="CR219"/>
      <c r="CS219"/>
      <c r="CT219"/>
      <c r="CU219"/>
      <c r="CV219"/>
      <c r="CW219"/>
      <c r="CX219"/>
      <c r="CY219"/>
      <c r="CZ219"/>
      <c r="DI219"/>
      <c r="DJ219"/>
      <c r="EX219"/>
      <c r="FB219"/>
      <c r="FC219"/>
      <c r="FD219"/>
      <c r="FE219"/>
      <c r="FF219"/>
      <c r="FG219"/>
      <c r="FH219"/>
      <c r="FI219"/>
      <c r="FN219"/>
      <c r="FR219"/>
      <c r="FV219"/>
      <c r="FX219"/>
      <c r="FY219"/>
      <c r="FZ219"/>
    </row>
    <row r="220" spans="37:182" x14ac:dyDescent="0.2">
      <c r="AK220"/>
      <c r="AL220"/>
      <c r="AM220"/>
      <c r="AN220"/>
      <c r="AO220"/>
      <c r="AP220"/>
      <c r="AQ220"/>
      <c r="AR220"/>
      <c r="AS220"/>
      <c r="AT220"/>
      <c r="AU220"/>
      <c r="AV220"/>
      <c r="AW220"/>
      <c r="AX220"/>
      <c r="AY220"/>
      <c r="AZ220"/>
      <c r="BA220"/>
      <c r="BB220"/>
      <c r="BC220"/>
      <c r="BD220"/>
      <c r="BE220"/>
      <c r="BF220"/>
      <c r="BG220"/>
      <c r="BH220"/>
      <c r="BI220"/>
      <c r="BJ220"/>
      <c r="BK220"/>
      <c r="BL220"/>
      <c r="BM220"/>
      <c r="BN220"/>
      <c r="BO220"/>
      <c r="BP220"/>
      <c r="BQ220"/>
      <c r="BR220"/>
      <c r="BS220"/>
      <c r="BT220"/>
      <c r="BU220"/>
      <c r="BV220"/>
      <c r="BW220"/>
      <c r="BX220"/>
      <c r="BY220"/>
      <c r="BZ220"/>
      <c r="CA220"/>
      <c r="CB220"/>
      <c r="CC220"/>
      <c r="CD220"/>
      <c r="CE220"/>
      <c r="CF220"/>
      <c r="CG220"/>
      <c r="CH220"/>
      <c r="CI220"/>
      <c r="CJ220"/>
      <c r="CK220"/>
      <c r="CL220"/>
      <c r="CM220"/>
      <c r="CN220"/>
      <c r="CO220"/>
      <c r="CP220"/>
      <c r="CQ220"/>
      <c r="CR220"/>
      <c r="CS220"/>
      <c r="CT220"/>
      <c r="CU220"/>
      <c r="CV220"/>
      <c r="CW220"/>
      <c r="CX220"/>
      <c r="CY220"/>
      <c r="CZ220"/>
      <c r="DI220"/>
      <c r="DJ220"/>
      <c r="EX220"/>
      <c r="FB220"/>
      <c r="FC220"/>
      <c r="FD220"/>
      <c r="FE220"/>
      <c r="FF220"/>
      <c r="FG220"/>
      <c r="FH220"/>
      <c r="FI220"/>
      <c r="FN220"/>
      <c r="FR220"/>
      <c r="FV220"/>
      <c r="FX220"/>
      <c r="FY220"/>
      <c r="FZ220"/>
    </row>
    <row r="221" spans="37:182" x14ac:dyDescent="0.2">
      <c r="AK221"/>
      <c r="AL221"/>
      <c r="AM221"/>
      <c r="AN221"/>
      <c r="AO221"/>
      <c r="AP221"/>
      <c r="AQ221"/>
      <c r="AR221"/>
      <c r="AS221"/>
      <c r="AT221"/>
      <c r="AU221"/>
      <c r="AV221"/>
      <c r="AW221"/>
      <c r="AX221"/>
      <c r="AY221"/>
      <c r="AZ221"/>
      <c r="BA221"/>
      <c r="BB221"/>
      <c r="BC221"/>
      <c r="BD221"/>
      <c r="BE221"/>
      <c r="BF221"/>
      <c r="BG221"/>
      <c r="BH221"/>
      <c r="BI221"/>
      <c r="BJ221"/>
      <c r="BK221"/>
      <c r="BL221"/>
      <c r="BM221"/>
      <c r="BN221"/>
      <c r="BO221"/>
      <c r="BP221"/>
      <c r="BQ221"/>
      <c r="BR221"/>
      <c r="BS221"/>
      <c r="BT221"/>
      <c r="BU221"/>
      <c r="BV221"/>
      <c r="BW221"/>
      <c r="BX221"/>
      <c r="BY221"/>
      <c r="BZ221"/>
      <c r="CA221"/>
      <c r="CB221"/>
      <c r="CC221"/>
      <c r="CD221"/>
      <c r="CE221"/>
      <c r="CF221"/>
      <c r="CG221"/>
      <c r="CH221"/>
      <c r="CI221"/>
      <c r="CJ221"/>
      <c r="CK221"/>
      <c r="CL221"/>
      <c r="CM221"/>
      <c r="CN221"/>
      <c r="CO221"/>
      <c r="CP221"/>
      <c r="CQ221"/>
      <c r="CR221"/>
      <c r="CS221"/>
      <c r="CT221"/>
      <c r="CU221"/>
      <c r="CV221"/>
      <c r="CW221"/>
      <c r="CX221"/>
      <c r="CY221"/>
      <c r="CZ221"/>
      <c r="DI221"/>
      <c r="DJ221"/>
      <c r="EX221"/>
      <c r="FB221"/>
      <c r="FC221"/>
      <c r="FD221"/>
      <c r="FE221"/>
      <c r="FF221"/>
      <c r="FG221"/>
      <c r="FH221"/>
      <c r="FI221"/>
      <c r="FN221"/>
      <c r="FR221"/>
      <c r="FV221"/>
      <c r="FX221"/>
      <c r="FY221"/>
      <c r="FZ221"/>
    </row>
    <row r="222" spans="37:182" x14ac:dyDescent="0.2">
      <c r="AK222"/>
      <c r="AL222"/>
      <c r="AM222"/>
      <c r="AN222"/>
      <c r="AO222"/>
      <c r="AP222"/>
      <c r="AQ222"/>
      <c r="AR222"/>
      <c r="AS222"/>
      <c r="AT222"/>
      <c r="AU222"/>
      <c r="AV222"/>
      <c r="AW222"/>
      <c r="AX222"/>
      <c r="AY222"/>
      <c r="AZ222"/>
      <c r="BA222"/>
      <c r="BB222"/>
      <c r="BC222"/>
      <c r="BD222"/>
      <c r="BE222"/>
      <c r="BF222"/>
      <c r="BG222"/>
      <c r="BH222"/>
      <c r="BI222"/>
      <c r="BJ222"/>
      <c r="BK222"/>
      <c r="BL222"/>
      <c r="BM222"/>
      <c r="BN222"/>
      <c r="BO222"/>
      <c r="BP222"/>
      <c r="BQ222"/>
      <c r="BR222"/>
      <c r="BS222"/>
      <c r="BT222"/>
      <c r="BU222"/>
      <c r="BV222"/>
      <c r="BW222"/>
      <c r="BX222"/>
      <c r="BY222"/>
      <c r="BZ222"/>
      <c r="CA222"/>
      <c r="CB222"/>
      <c r="CC222"/>
      <c r="CD222"/>
      <c r="CE222"/>
      <c r="CF222"/>
      <c r="CG222"/>
      <c r="CH222"/>
      <c r="CI222"/>
      <c r="CJ222"/>
      <c r="CK222"/>
      <c r="CL222"/>
      <c r="CM222"/>
      <c r="CN222"/>
      <c r="CO222"/>
      <c r="CP222"/>
      <c r="CQ222"/>
      <c r="CR222"/>
      <c r="CS222"/>
      <c r="CT222"/>
      <c r="CU222"/>
      <c r="CV222"/>
      <c r="CW222"/>
      <c r="CX222"/>
      <c r="CY222"/>
      <c r="CZ222"/>
      <c r="DI222"/>
      <c r="DJ222"/>
      <c r="EX222"/>
      <c r="FB222"/>
      <c r="FC222"/>
      <c r="FD222"/>
      <c r="FE222"/>
      <c r="FF222"/>
      <c r="FG222"/>
      <c r="FH222"/>
      <c r="FI222"/>
      <c r="FN222"/>
      <c r="FR222"/>
      <c r="FV222"/>
      <c r="FX222"/>
      <c r="FY222"/>
      <c r="FZ222"/>
    </row>
    <row r="223" spans="37:182" x14ac:dyDescent="0.2">
      <c r="AK223"/>
      <c r="AL223"/>
      <c r="AM223"/>
      <c r="AN223"/>
      <c r="AO223"/>
      <c r="AP223"/>
      <c r="AQ223"/>
      <c r="AR223"/>
      <c r="AS223"/>
      <c r="AT223"/>
      <c r="AU223"/>
      <c r="AV223"/>
      <c r="AW223"/>
      <c r="AX223"/>
      <c r="AY223"/>
      <c r="AZ223"/>
      <c r="BA223"/>
      <c r="BB223"/>
      <c r="BC223"/>
      <c r="BD223"/>
      <c r="BE223"/>
      <c r="BF223"/>
      <c r="BG223"/>
      <c r="BH223"/>
      <c r="BI223"/>
      <c r="BJ223"/>
      <c r="BK223"/>
      <c r="BL223"/>
      <c r="BM223"/>
      <c r="BN223"/>
      <c r="BO223"/>
      <c r="BP223"/>
      <c r="BQ223"/>
      <c r="BR223"/>
      <c r="BS223"/>
      <c r="BT223"/>
      <c r="BU223"/>
      <c r="BV223"/>
      <c r="BW223"/>
      <c r="BX223"/>
      <c r="BY223"/>
      <c r="BZ223"/>
      <c r="CA223"/>
      <c r="CB223"/>
      <c r="CC223"/>
      <c r="CD223"/>
      <c r="CE223"/>
      <c r="CF223"/>
      <c r="CG223"/>
      <c r="CH223"/>
      <c r="CI223"/>
      <c r="CJ223"/>
      <c r="CK223"/>
      <c r="CL223"/>
      <c r="CM223"/>
      <c r="CN223"/>
      <c r="CO223"/>
      <c r="CP223"/>
      <c r="CQ223"/>
      <c r="CR223"/>
      <c r="CS223"/>
      <c r="CT223"/>
      <c r="CU223"/>
      <c r="CV223"/>
      <c r="CW223"/>
      <c r="CX223"/>
      <c r="CY223"/>
      <c r="CZ223"/>
      <c r="DI223"/>
      <c r="DJ223"/>
      <c r="EX223"/>
      <c r="FB223"/>
      <c r="FC223"/>
      <c r="FD223"/>
      <c r="FE223"/>
      <c r="FF223"/>
      <c r="FG223"/>
      <c r="FH223"/>
      <c r="FI223"/>
      <c r="FN223"/>
      <c r="FR223"/>
      <c r="FV223"/>
      <c r="FX223"/>
      <c r="FY223"/>
      <c r="FZ223"/>
    </row>
    <row r="224" spans="37:182" x14ac:dyDescent="0.2">
      <c r="AK224"/>
      <c r="AL224"/>
      <c r="AM224"/>
      <c r="AN224"/>
      <c r="AO224"/>
      <c r="AP224"/>
      <c r="AQ224"/>
      <c r="AR224"/>
      <c r="AS224"/>
      <c r="AT224"/>
      <c r="AU224"/>
      <c r="AV224"/>
      <c r="AW224"/>
      <c r="AX224"/>
      <c r="AY224"/>
      <c r="AZ224"/>
      <c r="BA224"/>
      <c r="BB224"/>
      <c r="BC224"/>
      <c r="BD224"/>
      <c r="BE224"/>
      <c r="BF224"/>
      <c r="BG224"/>
      <c r="BH224"/>
      <c r="BI224"/>
      <c r="BJ224"/>
      <c r="BK224"/>
      <c r="BL224"/>
      <c r="BM224"/>
      <c r="BN224"/>
      <c r="BO224"/>
      <c r="BP224"/>
      <c r="BQ224"/>
      <c r="BR224"/>
      <c r="BS224"/>
      <c r="BT224"/>
      <c r="BU224"/>
      <c r="BV224"/>
      <c r="BW224"/>
      <c r="BX224"/>
      <c r="BY224"/>
      <c r="BZ224"/>
      <c r="CA224"/>
      <c r="CB224"/>
      <c r="CC224"/>
      <c r="CD224"/>
      <c r="CE224"/>
      <c r="CF224"/>
      <c r="CG224"/>
      <c r="CH224"/>
      <c r="CI224"/>
      <c r="CJ224"/>
      <c r="CK224"/>
      <c r="CL224"/>
      <c r="CM224"/>
      <c r="CN224"/>
      <c r="CO224"/>
      <c r="CP224"/>
      <c r="CQ224"/>
      <c r="CR224"/>
      <c r="CS224"/>
      <c r="CT224"/>
      <c r="CU224"/>
      <c r="CV224"/>
      <c r="CW224"/>
      <c r="CX224"/>
      <c r="CY224"/>
      <c r="CZ224"/>
      <c r="DI224"/>
      <c r="DJ224"/>
      <c r="EX224"/>
      <c r="FB224"/>
      <c r="FC224"/>
      <c r="FD224"/>
      <c r="FE224"/>
      <c r="FF224"/>
      <c r="FG224"/>
      <c r="FH224"/>
      <c r="FI224"/>
      <c r="FN224"/>
      <c r="FR224"/>
      <c r="FV224"/>
      <c r="FX224"/>
      <c r="FY224"/>
      <c r="FZ224"/>
    </row>
    <row r="225" spans="37:182" x14ac:dyDescent="0.2">
      <c r="AK225"/>
      <c r="AL225"/>
      <c r="AM225"/>
      <c r="AN225"/>
      <c r="AO225"/>
      <c r="AP225"/>
      <c r="AQ225"/>
      <c r="AR225"/>
      <c r="AS225"/>
      <c r="AT225"/>
      <c r="AU225"/>
      <c r="AV225"/>
      <c r="AW225"/>
      <c r="AX225"/>
      <c r="AY225"/>
      <c r="AZ225"/>
      <c r="BA225"/>
      <c r="BB225"/>
      <c r="BC225"/>
      <c r="BD225"/>
      <c r="BE225"/>
      <c r="BF225"/>
      <c r="BG225"/>
      <c r="BH225"/>
      <c r="BI225"/>
      <c r="BJ225"/>
      <c r="BK225"/>
      <c r="BL225"/>
      <c r="BM225"/>
      <c r="BN225"/>
      <c r="BO225"/>
      <c r="BP225"/>
      <c r="BQ225"/>
      <c r="BR225"/>
      <c r="BS225"/>
      <c r="BT225"/>
      <c r="BU225"/>
      <c r="BV225"/>
      <c r="BW225"/>
      <c r="BX225"/>
      <c r="BY225"/>
      <c r="BZ225"/>
      <c r="CA225"/>
      <c r="CB225"/>
      <c r="CC225"/>
      <c r="CD225"/>
      <c r="CE225"/>
      <c r="CF225"/>
      <c r="CG225"/>
      <c r="CH225"/>
      <c r="CI225"/>
      <c r="CJ225"/>
      <c r="CK225"/>
      <c r="CL225"/>
      <c r="CM225"/>
      <c r="CN225"/>
      <c r="CO225"/>
      <c r="CP225"/>
      <c r="CQ225"/>
      <c r="CR225"/>
      <c r="CS225"/>
      <c r="CT225"/>
      <c r="CU225"/>
      <c r="CV225"/>
      <c r="CW225"/>
      <c r="CX225"/>
      <c r="CY225"/>
      <c r="CZ225"/>
      <c r="DI225"/>
      <c r="DJ225"/>
      <c r="EX225"/>
      <c r="FB225"/>
      <c r="FC225"/>
      <c r="FD225"/>
      <c r="FE225"/>
      <c r="FF225"/>
      <c r="FG225"/>
      <c r="FH225"/>
      <c r="FI225"/>
      <c r="FN225"/>
      <c r="FR225"/>
      <c r="FV225"/>
      <c r="FX225"/>
      <c r="FY225"/>
      <c r="FZ225"/>
    </row>
    <row r="226" spans="37:182" x14ac:dyDescent="0.2">
      <c r="AK226"/>
      <c r="AL226"/>
      <c r="AM226"/>
      <c r="AN226"/>
      <c r="AO226"/>
      <c r="AP226"/>
      <c r="AQ226"/>
      <c r="AR226"/>
      <c r="AS226"/>
      <c r="AT226"/>
      <c r="AU226"/>
      <c r="AV226"/>
      <c r="AW226"/>
      <c r="AX226"/>
      <c r="AY226"/>
      <c r="AZ226"/>
      <c r="BA226"/>
      <c r="BB226"/>
      <c r="BC226"/>
      <c r="BD226"/>
      <c r="BE226"/>
      <c r="BF226"/>
      <c r="BG226"/>
      <c r="BH226"/>
      <c r="BI226"/>
      <c r="BJ226"/>
      <c r="BK226"/>
      <c r="BL226"/>
      <c r="BM226"/>
      <c r="BN226"/>
      <c r="BO226"/>
      <c r="BP226"/>
      <c r="BQ226"/>
      <c r="BR226"/>
      <c r="BS226"/>
      <c r="BT226"/>
      <c r="BU226"/>
      <c r="BV226"/>
      <c r="BW226"/>
      <c r="BX226"/>
      <c r="BY226"/>
      <c r="BZ226"/>
      <c r="CA226"/>
      <c r="CB226"/>
      <c r="CC226"/>
      <c r="CD226"/>
      <c r="CE226"/>
      <c r="CF226"/>
      <c r="CG226"/>
      <c r="CH226"/>
      <c r="CI226"/>
      <c r="CJ226"/>
      <c r="CK226"/>
      <c r="CL226"/>
      <c r="CM226"/>
      <c r="CN226"/>
      <c r="CO226"/>
      <c r="CP226"/>
      <c r="CQ226"/>
      <c r="CR226"/>
      <c r="CS226"/>
      <c r="CT226"/>
      <c r="CU226"/>
      <c r="CV226"/>
      <c r="CW226"/>
      <c r="CX226"/>
      <c r="CY226"/>
      <c r="CZ226"/>
      <c r="DI226"/>
      <c r="DJ226"/>
      <c r="EX226"/>
      <c r="FB226"/>
      <c r="FC226"/>
      <c r="FD226"/>
      <c r="FE226"/>
      <c r="FF226"/>
      <c r="FG226"/>
      <c r="FH226"/>
      <c r="FI226"/>
      <c r="FN226"/>
      <c r="FR226"/>
      <c r="FV226"/>
      <c r="FX226"/>
      <c r="FY226"/>
      <c r="FZ226"/>
    </row>
    <row r="227" spans="37:182" x14ac:dyDescent="0.2">
      <c r="AK227"/>
      <c r="AL227"/>
      <c r="AM227"/>
      <c r="AN227"/>
      <c r="AO227"/>
      <c r="AP227"/>
      <c r="AQ227"/>
      <c r="AR227"/>
      <c r="AS227"/>
      <c r="AT227"/>
      <c r="AU227"/>
      <c r="AV227"/>
      <c r="AW227"/>
      <c r="AX227"/>
      <c r="AY227"/>
      <c r="AZ227"/>
      <c r="BA227"/>
      <c r="BB227"/>
      <c r="BC227"/>
      <c r="BD227"/>
      <c r="BE227"/>
      <c r="BF227"/>
      <c r="BG227"/>
      <c r="BH227"/>
      <c r="BI227"/>
      <c r="BJ227"/>
      <c r="BK227"/>
      <c r="BL227"/>
      <c r="BM227"/>
      <c r="BN227"/>
      <c r="BO227"/>
      <c r="BP227"/>
      <c r="BQ227"/>
      <c r="BR227"/>
      <c r="BS227"/>
      <c r="BT227"/>
      <c r="BU227"/>
      <c r="BV227"/>
      <c r="BW227"/>
      <c r="BX227"/>
      <c r="BY227"/>
      <c r="BZ227"/>
      <c r="CA227"/>
      <c r="CB227"/>
      <c r="CC227"/>
      <c r="CD227"/>
      <c r="CE227"/>
      <c r="CF227"/>
      <c r="CG227"/>
      <c r="CH227"/>
      <c r="CI227"/>
      <c r="CJ227"/>
      <c r="CK227"/>
      <c r="CL227"/>
      <c r="CM227"/>
      <c r="CN227"/>
      <c r="CO227"/>
      <c r="CP227"/>
      <c r="CQ227"/>
      <c r="CR227"/>
      <c r="CS227"/>
      <c r="CT227"/>
      <c r="CU227"/>
      <c r="CV227"/>
      <c r="CW227"/>
      <c r="CX227"/>
      <c r="CY227"/>
      <c r="CZ227"/>
      <c r="DI227"/>
      <c r="DJ227"/>
      <c r="EX227"/>
      <c r="FB227"/>
      <c r="FC227"/>
      <c r="FD227"/>
      <c r="FE227"/>
      <c r="FF227"/>
      <c r="FG227"/>
      <c r="FH227"/>
      <c r="FI227"/>
      <c r="FN227"/>
      <c r="FR227"/>
      <c r="FV227"/>
      <c r="FX227"/>
      <c r="FY227"/>
      <c r="FZ227"/>
    </row>
    <row r="228" spans="37:182" x14ac:dyDescent="0.2">
      <c r="AK228"/>
      <c r="AL228"/>
      <c r="AM228"/>
      <c r="AN228"/>
      <c r="AO228"/>
      <c r="AP228"/>
      <c r="AQ228"/>
      <c r="AR228"/>
      <c r="AS228"/>
      <c r="AT228"/>
      <c r="AU228"/>
      <c r="AV228"/>
      <c r="AW228"/>
      <c r="AX228"/>
      <c r="AY228"/>
      <c r="AZ228"/>
      <c r="BA228"/>
      <c r="BB228"/>
      <c r="BC228"/>
      <c r="BD228"/>
      <c r="BE228"/>
      <c r="BF228"/>
      <c r="BG228"/>
      <c r="BH228"/>
      <c r="BI228"/>
      <c r="BJ228"/>
      <c r="BK228"/>
      <c r="BL228"/>
      <c r="BM228"/>
      <c r="BN228"/>
      <c r="BO228"/>
      <c r="BP228"/>
      <c r="BQ228"/>
      <c r="BR228"/>
      <c r="BS228"/>
      <c r="BT228"/>
      <c r="BU228"/>
      <c r="BV228"/>
      <c r="BW228"/>
      <c r="BX228"/>
      <c r="BY228"/>
      <c r="BZ228"/>
      <c r="CA228"/>
      <c r="CB228"/>
      <c r="CC228"/>
      <c r="CD228"/>
      <c r="CE228"/>
      <c r="CF228"/>
      <c r="CG228"/>
      <c r="CH228"/>
      <c r="CI228"/>
      <c r="CJ228"/>
      <c r="CK228"/>
      <c r="CL228"/>
      <c r="CM228"/>
      <c r="CN228"/>
      <c r="CO228"/>
      <c r="CP228"/>
      <c r="CQ228"/>
      <c r="CR228"/>
      <c r="CS228"/>
      <c r="CT228"/>
      <c r="CU228"/>
      <c r="CV228"/>
      <c r="CW228"/>
      <c r="CX228"/>
      <c r="CY228"/>
      <c r="CZ228"/>
      <c r="DI228"/>
      <c r="DJ228"/>
      <c r="EX228"/>
      <c r="FB228"/>
      <c r="FC228"/>
      <c r="FD228"/>
      <c r="FE228"/>
      <c r="FF228"/>
      <c r="FG228"/>
      <c r="FH228"/>
      <c r="FI228"/>
      <c r="FN228"/>
      <c r="FR228"/>
      <c r="FV228"/>
      <c r="FX228"/>
      <c r="FY228"/>
      <c r="FZ228"/>
    </row>
    <row r="229" spans="37:182" x14ac:dyDescent="0.2">
      <c r="AK229"/>
      <c r="AL229"/>
      <c r="AM229"/>
      <c r="AN229"/>
      <c r="AO229"/>
      <c r="AP229"/>
      <c r="AQ229"/>
      <c r="AR229"/>
      <c r="AS229"/>
      <c r="AT229"/>
      <c r="AU229"/>
      <c r="AV229"/>
      <c r="AW229"/>
      <c r="AX229"/>
      <c r="AY229"/>
      <c r="AZ229"/>
      <c r="BA229"/>
      <c r="BB229"/>
      <c r="BC229"/>
      <c r="BD229"/>
      <c r="BE229"/>
      <c r="BF229"/>
      <c r="BG229"/>
      <c r="BH229"/>
      <c r="BI229"/>
      <c r="BJ229"/>
      <c r="BK229"/>
      <c r="BL229"/>
      <c r="BM229"/>
      <c r="BN229"/>
      <c r="BO229"/>
      <c r="BP229"/>
      <c r="BQ229"/>
      <c r="BR229"/>
      <c r="BS229"/>
      <c r="BT229"/>
      <c r="BU229"/>
      <c r="BV229"/>
      <c r="BW229"/>
      <c r="BX229"/>
      <c r="BY229"/>
      <c r="BZ229"/>
      <c r="CA229"/>
      <c r="CB229"/>
      <c r="CC229"/>
      <c r="CD229"/>
      <c r="CE229"/>
      <c r="CF229"/>
      <c r="CG229"/>
      <c r="CH229"/>
      <c r="CI229"/>
      <c r="CJ229"/>
      <c r="CK229"/>
      <c r="CL229"/>
      <c r="CM229"/>
      <c r="CN229"/>
      <c r="CO229"/>
      <c r="CP229"/>
      <c r="CQ229"/>
      <c r="CR229"/>
      <c r="CS229"/>
      <c r="CT229"/>
      <c r="CU229"/>
      <c r="CV229"/>
      <c r="CW229"/>
      <c r="CX229"/>
      <c r="CY229"/>
      <c r="CZ229"/>
      <c r="DI229"/>
      <c r="DJ229"/>
      <c r="EX229"/>
      <c r="FB229"/>
      <c r="FC229"/>
      <c r="FD229"/>
      <c r="FE229"/>
      <c r="FF229"/>
      <c r="FG229"/>
      <c r="FH229"/>
      <c r="FI229"/>
      <c r="FN229"/>
      <c r="FR229"/>
      <c r="FV229"/>
      <c r="FX229"/>
      <c r="FY229"/>
      <c r="FZ229"/>
    </row>
    <row r="230" spans="37:182" x14ac:dyDescent="0.2">
      <c r="AK230"/>
      <c r="AL230"/>
      <c r="AM230"/>
      <c r="AN230"/>
      <c r="AO230"/>
      <c r="AP230"/>
      <c r="AQ230"/>
      <c r="AR230"/>
      <c r="AS230"/>
      <c r="AT230"/>
      <c r="AU230"/>
      <c r="AV230"/>
      <c r="AW230"/>
      <c r="AX230"/>
      <c r="AY230"/>
      <c r="AZ230"/>
      <c r="BA230"/>
      <c r="BB230"/>
      <c r="BC230"/>
      <c r="BD230"/>
      <c r="BE230"/>
      <c r="BF230"/>
      <c r="BG230"/>
      <c r="BH230"/>
      <c r="BI230"/>
      <c r="BJ230"/>
      <c r="BK230"/>
      <c r="BL230"/>
      <c r="BM230"/>
      <c r="BN230"/>
      <c r="BO230"/>
      <c r="BP230"/>
      <c r="BQ230"/>
      <c r="BR230"/>
      <c r="BS230"/>
      <c r="BT230"/>
      <c r="BU230"/>
      <c r="BV230"/>
      <c r="BW230"/>
      <c r="BX230"/>
      <c r="BY230"/>
      <c r="BZ230"/>
      <c r="CA230"/>
      <c r="CB230"/>
      <c r="CC230"/>
      <c r="CD230"/>
      <c r="CE230"/>
      <c r="CF230"/>
      <c r="CG230"/>
      <c r="CH230"/>
      <c r="CI230"/>
      <c r="CJ230"/>
      <c r="CK230"/>
      <c r="CL230"/>
      <c r="CM230"/>
      <c r="CN230"/>
      <c r="CO230"/>
      <c r="CP230"/>
      <c r="CQ230"/>
      <c r="CR230"/>
      <c r="CS230"/>
      <c r="CT230"/>
      <c r="CU230"/>
      <c r="CV230"/>
      <c r="CW230"/>
      <c r="CX230"/>
      <c r="CY230"/>
      <c r="CZ230"/>
      <c r="DI230"/>
      <c r="DJ230"/>
      <c r="EX230"/>
      <c r="FB230"/>
      <c r="FC230"/>
      <c r="FD230"/>
      <c r="FE230"/>
      <c r="FF230"/>
      <c r="FG230"/>
      <c r="FH230"/>
      <c r="FI230"/>
      <c r="FN230"/>
      <c r="FR230"/>
      <c r="FV230"/>
      <c r="FX230"/>
      <c r="FY230"/>
      <c r="FZ230"/>
    </row>
    <row r="231" spans="37:182" x14ac:dyDescent="0.2">
      <c r="AK231"/>
      <c r="AL231"/>
      <c r="AM231"/>
      <c r="AN231"/>
      <c r="AO231"/>
      <c r="AP231"/>
      <c r="AQ231"/>
      <c r="AR231"/>
      <c r="AS231"/>
      <c r="AT231"/>
      <c r="AU231"/>
      <c r="AV231"/>
      <c r="AW231"/>
      <c r="AX231"/>
      <c r="AY231"/>
      <c r="AZ231"/>
      <c r="BA231"/>
      <c r="BB231"/>
      <c r="BC231"/>
      <c r="BD231"/>
      <c r="BE231"/>
      <c r="BF231"/>
      <c r="BG231"/>
      <c r="BH231"/>
      <c r="BI231"/>
      <c r="BJ231"/>
      <c r="BK231"/>
      <c r="BL231"/>
      <c r="BM231"/>
      <c r="BN231"/>
      <c r="BO231"/>
      <c r="BP231"/>
      <c r="BQ231"/>
      <c r="BR231"/>
      <c r="BS231"/>
      <c r="BT231"/>
      <c r="BU231"/>
      <c r="BV231"/>
      <c r="BW231"/>
      <c r="BX231"/>
      <c r="BY231"/>
      <c r="BZ231"/>
      <c r="CA231"/>
      <c r="CB231"/>
      <c r="CC231"/>
      <c r="CD231"/>
      <c r="CE231"/>
      <c r="CF231"/>
      <c r="CG231"/>
      <c r="CH231"/>
      <c r="CI231"/>
      <c r="CJ231"/>
      <c r="CK231"/>
      <c r="CL231"/>
      <c r="CM231"/>
      <c r="CN231"/>
      <c r="CO231"/>
      <c r="CP231"/>
      <c r="CQ231"/>
      <c r="CR231"/>
      <c r="CS231"/>
      <c r="CT231"/>
      <c r="CU231"/>
      <c r="CV231"/>
      <c r="CW231"/>
      <c r="CX231"/>
      <c r="CY231"/>
      <c r="CZ231"/>
      <c r="DI231"/>
      <c r="DJ231"/>
      <c r="EX231"/>
      <c r="FB231"/>
      <c r="FC231"/>
      <c r="FD231"/>
      <c r="FE231"/>
      <c r="FF231"/>
      <c r="FG231"/>
      <c r="FH231"/>
      <c r="FI231"/>
      <c r="FN231"/>
      <c r="FR231"/>
      <c r="FV231"/>
      <c r="FX231"/>
      <c r="FY231"/>
      <c r="FZ231"/>
    </row>
    <row r="232" spans="37:182" x14ac:dyDescent="0.2">
      <c r="AK232"/>
      <c r="AL232"/>
      <c r="AM232"/>
      <c r="AN232"/>
      <c r="AO232"/>
      <c r="AP232"/>
      <c r="AQ232"/>
      <c r="AR232"/>
      <c r="AS232"/>
      <c r="AT232"/>
      <c r="AU232"/>
      <c r="AV232"/>
      <c r="AW232"/>
      <c r="AX232"/>
      <c r="AY232"/>
      <c r="AZ232"/>
      <c r="BA232"/>
      <c r="BB232"/>
      <c r="BC232"/>
      <c r="BD232"/>
      <c r="BE232"/>
      <c r="BF232"/>
      <c r="BG232"/>
      <c r="BH232"/>
      <c r="BI232"/>
      <c r="BJ232"/>
      <c r="BK232"/>
      <c r="BL232"/>
      <c r="BM232"/>
      <c r="BN232"/>
      <c r="BO232"/>
      <c r="BP232"/>
      <c r="BQ232"/>
      <c r="BR232"/>
      <c r="BS232"/>
      <c r="BT232"/>
      <c r="BU232"/>
      <c r="BV232"/>
      <c r="BW232"/>
      <c r="BX232"/>
      <c r="BY232"/>
      <c r="BZ232"/>
      <c r="CA232"/>
      <c r="CB232"/>
      <c r="CC232"/>
      <c r="CD232"/>
      <c r="CE232"/>
      <c r="CF232"/>
      <c r="CG232"/>
      <c r="CH232"/>
      <c r="CI232"/>
      <c r="CJ232"/>
      <c r="CK232"/>
      <c r="CL232"/>
      <c r="CM232"/>
      <c r="CN232"/>
      <c r="CO232"/>
      <c r="CP232"/>
      <c r="CQ232"/>
      <c r="CR232"/>
      <c r="CS232"/>
      <c r="CT232"/>
      <c r="CU232"/>
      <c r="CV232"/>
      <c r="CW232"/>
      <c r="CX232"/>
      <c r="CY232"/>
      <c r="CZ232"/>
      <c r="DI232"/>
      <c r="DJ232"/>
      <c r="EX232"/>
      <c r="FB232"/>
      <c r="FC232"/>
      <c r="FD232"/>
      <c r="FE232"/>
      <c r="FF232"/>
      <c r="FG232"/>
      <c r="FH232"/>
      <c r="FI232"/>
      <c r="FN232"/>
      <c r="FR232"/>
      <c r="FV232"/>
      <c r="FX232"/>
      <c r="FY232"/>
      <c r="FZ232"/>
    </row>
    <row r="233" spans="37:182" x14ac:dyDescent="0.2">
      <c r="AK233"/>
      <c r="AL233"/>
      <c r="AM233"/>
      <c r="AN233"/>
      <c r="AO233"/>
      <c r="AP233"/>
      <c r="AQ233"/>
      <c r="AR233"/>
      <c r="AS233"/>
      <c r="AT233"/>
      <c r="AU233"/>
      <c r="AV233"/>
      <c r="AW233"/>
      <c r="AX233"/>
      <c r="AY233"/>
      <c r="AZ233"/>
      <c r="BA233"/>
      <c r="BB233"/>
      <c r="BC233"/>
      <c r="BD233"/>
      <c r="BE233"/>
      <c r="BF233"/>
      <c r="BG233"/>
      <c r="BH233"/>
      <c r="BI233"/>
      <c r="BJ233"/>
      <c r="BK233"/>
      <c r="BL233"/>
      <c r="BM233"/>
      <c r="BN233"/>
      <c r="BO233"/>
      <c r="BP233"/>
      <c r="BQ233"/>
      <c r="BR233"/>
      <c r="BS233"/>
      <c r="BT233"/>
      <c r="BU233"/>
      <c r="BV233"/>
      <c r="BW233"/>
      <c r="BX233"/>
      <c r="BY233"/>
      <c r="BZ233"/>
      <c r="CA233"/>
      <c r="CB233"/>
      <c r="CC233"/>
      <c r="CD233"/>
      <c r="CE233"/>
      <c r="CF233"/>
      <c r="CG233"/>
      <c r="CH233"/>
      <c r="CI233"/>
      <c r="CJ233"/>
      <c r="CK233"/>
      <c r="CL233"/>
      <c r="CM233"/>
      <c r="CN233"/>
      <c r="CO233"/>
      <c r="CP233"/>
      <c r="CQ233"/>
      <c r="CR233"/>
      <c r="CS233"/>
      <c r="CT233"/>
      <c r="CU233"/>
      <c r="CV233"/>
      <c r="CW233"/>
      <c r="CX233"/>
      <c r="CY233"/>
      <c r="CZ233"/>
      <c r="DI233"/>
      <c r="DJ233"/>
      <c r="EX233"/>
      <c r="FB233"/>
      <c r="FC233"/>
      <c r="FD233"/>
      <c r="FE233"/>
      <c r="FF233"/>
      <c r="FG233"/>
      <c r="FH233"/>
      <c r="FI233"/>
      <c r="FN233"/>
      <c r="FR233"/>
      <c r="FV233"/>
      <c r="FX233"/>
      <c r="FY233"/>
      <c r="FZ233"/>
    </row>
    <row r="234" spans="37:182" x14ac:dyDescent="0.2">
      <c r="AK234"/>
      <c r="AL234"/>
      <c r="AM234"/>
      <c r="AN234"/>
      <c r="AO234"/>
      <c r="AP234"/>
      <c r="AQ234"/>
      <c r="AR234"/>
      <c r="AS234"/>
      <c r="AT234"/>
      <c r="AU234"/>
      <c r="AV234"/>
      <c r="AW234"/>
      <c r="AX234"/>
      <c r="AY234"/>
      <c r="AZ234"/>
      <c r="BA234"/>
      <c r="BB234"/>
      <c r="BC234"/>
      <c r="BD234"/>
      <c r="BE234"/>
      <c r="BF234"/>
      <c r="BG234"/>
      <c r="BH234"/>
      <c r="BI234"/>
      <c r="BJ234"/>
      <c r="BK234"/>
      <c r="BL234"/>
      <c r="BM234"/>
      <c r="BN234"/>
      <c r="BO234"/>
      <c r="BP234"/>
      <c r="BQ234"/>
      <c r="BR234"/>
      <c r="BS234"/>
      <c r="BT234"/>
      <c r="BU234"/>
      <c r="BV234"/>
      <c r="BW234"/>
      <c r="BX234"/>
      <c r="BY234"/>
      <c r="BZ234"/>
      <c r="CA234"/>
      <c r="CB234"/>
      <c r="CC234"/>
      <c r="CD234"/>
      <c r="CE234"/>
      <c r="CF234"/>
      <c r="CG234"/>
      <c r="CH234"/>
      <c r="CI234"/>
      <c r="CJ234"/>
      <c r="CK234"/>
      <c r="CL234"/>
      <c r="CM234"/>
      <c r="CN234"/>
      <c r="CO234"/>
      <c r="CP234"/>
      <c r="CQ234"/>
      <c r="CR234"/>
      <c r="CS234"/>
      <c r="CT234"/>
      <c r="CU234"/>
      <c r="CV234"/>
      <c r="CW234"/>
      <c r="CX234"/>
      <c r="CY234"/>
      <c r="CZ234"/>
      <c r="DI234"/>
      <c r="DJ234"/>
      <c r="EX234"/>
      <c r="FB234"/>
      <c r="FC234"/>
      <c r="FD234"/>
      <c r="FE234"/>
      <c r="FF234"/>
      <c r="FG234"/>
      <c r="FH234"/>
      <c r="FI234"/>
      <c r="FN234"/>
      <c r="FR234"/>
      <c r="FV234"/>
      <c r="FX234"/>
      <c r="FY234"/>
      <c r="FZ234"/>
    </row>
    <row r="235" spans="37:182" x14ac:dyDescent="0.2">
      <c r="AK235"/>
      <c r="AL235"/>
      <c r="AM235"/>
      <c r="AN235"/>
      <c r="AO235"/>
      <c r="AP235"/>
      <c r="AQ235"/>
      <c r="AR235"/>
      <c r="AS235"/>
      <c r="AT235"/>
      <c r="AU235"/>
      <c r="AV235"/>
      <c r="AW235"/>
      <c r="AX235"/>
      <c r="AY235"/>
      <c r="AZ235"/>
      <c r="BA235"/>
      <c r="BB235"/>
      <c r="BC235"/>
      <c r="BD235"/>
      <c r="BE235"/>
      <c r="BF235"/>
      <c r="BG235"/>
      <c r="BH235"/>
      <c r="BI235"/>
      <c r="BJ235"/>
      <c r="BK235"/>
      <c r="BL235"/>
      <c r="BM235"/>
      <c r="BN235"/>
      <c r="BO235"/>
      <c r="BP235"/>
      <c r="BQ235"/>
      <c r="BR235"/>
      <c r="BS235"/>
      <c r="BT235"/>
      <c r="BU235"/>
      <c r="BV235"/>
      <c r="BW235"/>
      <c r="BX235"/>
      <c r="BY235"/>
      <c r="BZ235"/>
      <c r="CA235"/>
      <c r="CB235"/>
      <c r="CC235"/>
      <c r="CD235"/>
      <c r="CE235"/>
      <c r="CF235"/>
      <c r="CG235"/>
      <c r="CH235"/>
      <c r="CI235"/>
      <c r="CJ235"/>
      <c r="CK235"/>
      <c r="CL235"/>
      <c r="CM235"/>
      <c r="CN235"/>
      <c r="CO235"/>
      <c r="CP235"/>
      <c r="CQ235"/>
      <c r="CR235"/>
      <c r="CS235"/>
      <c r="CT235"/>
      <c r="CU235"/>
      <c r="CV235"/>
      <c r="CW235"/>
      <c r="CX235"/>
      <c r="CY235"/>
      <c r="CZ235"/>
      <c r="DI235"/>
      <c r="DJ235"/>
      <c r="EX235"/>
      <c r="FB235"/>
      <c r="FC235"/>
      <c r="FD235"/>
      <c r="FE235"/>
      <c r="FF235"/>
      <c r="FG235"/>
      <c r="FH235"/>
      <c r="FI235"/>
      <c r="FN235"/>
      <c r="FR235"/>
      <c r="FV235"/>
      <c r="FX235"/>
      <c r="FY235"/>
      <c r="FZ235"/>
    </row>
  </sheetData>
  <pageMargins left="0.7" right="0.7" top="0.75" bottom="0.75" header="0.3" footer="0.3"/>
  <ignoredErrors>
    <ignoredError sqref="N69:V69 DG69" formula="1"/>
    <ignoredError sqref="DA6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Tore-Øystein Gløersen</dc:creator>
  <cp:lastModifiedBy>Magnus Sandem</cp:lastModifiedBy>
  <dcterms:created xsi:type="dcterms:W3CDTF">2020-10-26T17:11:28Z</dcterms:created>
  <dcterms:modified xsi:type="dcterms:W3CDTF">2020-10-28T11:44:09Z</dcterms:modified>
</cp:coreProperties>
</file>