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ikaalliansen.sharepoint.com/sites/felles-ko-ebk/Okonomi_og_Backoffice/Rapportering/Oslo Børs/2023/"/>
    </mc:Choice>
  </mc:AlternateContent>
  <xr:revisionPtr revIDLastSave="312" documentId="8_{02247B03-3544-491E-9509-37A82298780F}" xr6:coauthVersionLast="47" xr6:coauthVersionMax="47" xr10:uidLastSave="{8639E961-9B87-4C1A-95B3-E2376DF9B5A2}"/>
  <bookViews>
    <workbookView xWindow="38280" yWindow="-120" windowWidth="38640" windowHeight="21240" xr2:uid="{00000000-000D-0000-FFFF-FFFF00000000}"/>
  </bookViews>
  <sheets>
    <sheet name="2023-05" sheetId="123" r:id="rId1"/>
    <sheet name="2023-04" sheetId="122" r:id="rId2"/>
    <sheet name="2023-03" sheetId="121" r:id="rId3"/>
    <sheet name="2023-02" sheetId="120" r:id="rId4"/>
    <sheet name="2023-01" sheetId="119" r:id="rId5"/>
    <sheet name="2022-12" sheetId="118" r:id="rId6"/>
    <sheet name="2022-11" sheetId="117" r:id="rId7"/>
    <sheet name="2022-10" sheetId="116" r:id="rId8"/>
    <sheet name="2022-09" sheetId="114" r:id="rId9"/>
    <sheet name="2022-08" sheetId="113" r:id="rId10"/>
    <sheet name="2022-07" sheetId="112" r:id="rId11"/>
    <sheet name="2022-06" sheetId="111" r:id="rId12"/>
    <sheet name="2022-05" sheetId="110" r:id="rId13"/>
    <sheet name="2022-04" sheetId="109" r:id="rId14"/>
    <sheet name="2022-03" sheetId="108" r:id="rId15"/>
    <sheet name="2022-02" sheetId="107" r:id="rId16"/>
    <sheet name="2022-01" sheetId="106" r:id="rId17"/>
    <sheet name="2021-12" sheetId="105" r:id="rId18"/>
    <sheet name="2021-11" sheetId="104" r:id="rId19"/>
    <sheet name="2021-10" sheetId="103" r:id="rId20"/>
    <sheet name="2021-09" sheetId="102" r:id="rId21"/>
    <sheet name="2021-08" sheetId="101" r:id="rId22"/>
    <sheet name="2021-07" sheetId="99" r:id="rId23"/>
    <sheet name="2021-06" sheetId="98" r:id="rId24"/>
    <sheet name="2021-05" sheetId="97" r:id="rId25"/>
    <sheet name="2021-04" sheetId="96" r:id="rId26"/>
    <sheet name="2021-03" sheetId="95" r:id="rId27"/>
    <sheet name="2021-02" sheetId="94" r:id="rId28"/>
    <sheet name="2021-01" sheetId="93" r:id="rId29"/>
    <sheet name="2020-12" sheetId="92" r:id="rId30"/>
    <sheet name="2020-11" sheetId="91" r:id="rId31"/>
    <sheet name="2020-10" sheetId="90" r:id="rId32"/>
    <sheet name="2020-09" sheetId="89" r:id="rId33"/>
    <sheet name="2020-08" sheetId="88" r:id="rId34"/>
    <sheet name="2020-07" sheetId="87" r:id="rId35"/>
    <sheet name="2020-06" sheetId="86" r:id="rId36"/>
    <sheet name="2020-05" sheetId="85" r:id="rId37"/>
    <sheet name="2020-04" sheetId="84" r:id="rId38"/>
    <sheet name="2020-03" sheetId="83" r:id="rId39"/>
    <sheet name="2020-02" sheetId="82" r:id="rId40"/>
    <sheet name="2020-01" sheetId="81" r:id="rId41"/>
    <sheet name="2019-12" sheetId="80" r:id="rId42"/>
    <sheet name="2019- 11" sheetId="79" r:id="rId43"/>
    <sheet name="2019- 10" sheetId="78" r:id="rId44"/>
    <sheet name="2019- 09" sheetId="77" r:id="rId45"/>
    <sheet name="2019- 08" sheetId="76" r:id="rId46"/>
    <sheet name="2019 - 07" sheetId="75" r:id="rId47"/>
    <sheet name="2019 - 06" sheetId="74" r:id="rId48"/>
    <sheet name="2019 - 05" sheetId="73" r:id="rId49"/>
    <sheet name="2019 - 04" sheetId="72" r:id="rId50"/>
    <sheet name="2019 - 03" sheetId="71" r:id="rId51"/>
    <sheet name="2019 - 02" sheetId="70" r:id="rId52"/>
    <sheet name="2019 - 01" sheetId="69" r:id="rId53"/>
    <sheet name="2018 - 12" sheetId="68" r:id="rId54"/>
    <sheet name="2018 - 11" sheetId="67" r:id="rId55"/>
    <sheet name="2018-10" sheetId="66" r:id="rId56"/>
    <sheet name="2018-09" sheetId="65" r:id="rId57"/>
    <sheet name="2018-08" sheetId="64" r:id="rId58"/>
    <sheet name="2018-07" sheetId="63" r:id="rId59"/>
    <sheet name="2018-06" sheetId="62" r:id="rId60"/>
    <sheet name="2018-05" sheetId="61" r:id="rId61"/>
    <sheet name="2018-04" sheetId="60" r:id="rId62"/>
    <sheet name="2018-03" sheetId="59" r:id="rId63"/>
    <sheet name="2018-02" sheetId="58" r:id="rId64"/>
    <sheet name="2018-01" sheetId="57" r:id="rId65"/>
    <sheet name="2017-12" sheetId="56" r:id="rId66"/>
    <sheet name="2017-11" sheetId="55" r:id="rId67"/>
    <sheet name="2017-10" sheetId="53" r:id="rId68"/>
    <sheet name="2017-09" sheetId="54" r:id="rId69"/>
    <sheet name="2017-08" sheetId="51" r:id="rId70"/>
    <sheet name="2017-07" sheetId="50" r:id="rId71"/>
    <sheet name="2017-06" sheetId="49" r:id="rId72"/>
    <sheet name="2017-05" sheetId="48" r:id="rId73"/>
    <sheet name="2017-04" sheetId="47" r:id="rId74"/>
    <sheet name="2017-03" sheetId="46" r:id="rId75"/>
    <sheet name="2017-02" sheetId="45" r:id="rId76"/>
    <sheet name="2017-01" sheetId="44" r:id="rId77"/>
    <sheet name="2016-12" sheetId="43" r:id="rId78"/>
    <sheet name="2016-11" sheetId="42" r:id="rId79"/>
    <sheet name="2016-10" sheetId="41" r:id="rId80"/>
    <sheet name="2016-09" sheetId="40" r:id="rId81"/>
    <sheet name="2016-08" sheetId="38" r:id="rId82"/>
    <sheet name="2016-07" sheetId="39" r:id="rId83"/>
    <sheet name="2016-06" sheetId="37" r:id="rId84"/>
    <sheet name="2016-05" sheetId="36" r:id="rId85"/>
    <sheet name="2016-04" sheetId="35" r:id="rId86"/>
    <sheet name="2016-03" sheetId="34" r:id="rId87"/>
    <sheet name="2016-02" sheetId="33" r:id="rId88"/>
    <sheet name="2016-01" sheetId="32" r:id="rId89"/>
    <sheet name="2015-12" sheetId="29" r:id="rId90"/>
    <sheet name="2015-11" sheetId="31" r:id="rId91"/>
    <sheet name="2015-10" sheetId="30" r:id="rId92"/>
    <sheet name="2015-09" sheetId="28" r:id="rId93"/>
    <sheet name="2015-08" sheetId="27" r:id="rId94"/>
    <sheet name="2015-07" sheetId="26" r:id="rId95"/>
    <sheet name="2015-06" sheetId="24" r:id="rId96"/>
    <sheet name="2015-05" sheetId="25" r:id="rId97"/>
    <sheet name="2015-04" sheetId="23" r:id="rId98"/>
    <sheet name="2015-03" sheetId="22" r:id="rId99"/>
    <sheet name="2015-02" sheetId="20" r:id="rId100"/>
    <sheet name="2015-01" sheetId="21" r:id="rId101"/>
    <sheet name="2014-12" sheetId="19" r:id="rId102"/>
    <sheet name="2014-11" sheetId="18" r:id="rId103"/>
    <sheet name="2014-10" sheetId="17" r:id="rId104"/>
    <sheet name="2014-09" sheetId="16" r:id="rId105"/>
    <sheet name="2014-08" sheetId="15" r:id="rId106"/>
    <sheet name="2014-07" sheetId="14" r:id="rId107"/>
    <sheet name="2014-06" sheetId="13" r:id="rId108"/>
    <sheet name="2014-05" sheetId="10" r:id="rId109"/>
    <sheet name="2014-04" sheetId="11" r:id="rId110"/>
    <sheet name="2014-03" sheetId="9" r:id="rId111"/>
    <sheet name="2014-02" sheetId="8" r:id="rId112"/>
    <sheet name="2014-01" sheetId="7" r:id="rId113"/>
    <sheet name="2013-12" sheetId="6" r:id="rId114"/>
    <sheet name="2013-11" sheetId="5" r:id="rId115"/>
    <sheet name="2013-10" sheetId="4" r:id="rId116"/>
    <sheet name="2013-09" sheetId="3" r:id="rId117"/>
    <sheet name="2013-08" sheetId="2" r:id="rId11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23" l="1"/>
  <c r="J30" i="123"/>
  <c r="M30" i="123" s="1"/>
  <c r="J29" i="123"/>
  <c r="J28" i="123"/>
  <c r="J27" i="123"/>
  <c r="J26" i="123"/>
  <c r="J25" i="123"/>
  <c r="J24" i="123"/>
  <c r="M24" i="123" s="1"/>
  <c r="J23" i="123"/>
  <c r="J22" i="123"/>
  <c r="J21" i="123"/>
  <c r="J20" i="123"/>
  <c r="J15" i="123"/>
  <c r="J14" i="123"/>
  <c r="J13" i="123"/>
  <c r="J12" i="123"/>
  <c r="J11" i="123"/>
  <c r="J10" i="123"/>
  <c r="J9" i="123"/>
  <c r="J8" i="123"/>
  <c r="J7" i="123"/>
  <c r="J6" i="123"/>
  <c r="J5" i="123"/>
  <c r="M5" i="123" s="1"/>
  <c r="J4" i="123"/>
  <c r="I36" i="123"/>
  <c r="H36" i="123"/>
  <c r="F36" i="123"/>
  <c r="E36" i="123"/>
  <c r="M35" i="123"/>
  <c r="L35" i="123"/>
  <c r="K35" i="123"/>
  <c r="M34" i="123"/>
  <c r="L34" i="123"/>
  <c r="K34" i="123"/>
  <c r="M33" i="123"/>
  <c r="L33" i="123"/>
  <c r="K33" i="123"/>
  <c r="L31" i="123"/>
  <c r="K31" i="123"/>
  <c r="G31" i="123"/>
  <c r="M31" i="123" s="1"/>
  <c r="L30" i="123"/>
  <c r="K30" i="123"/>
  <c r="G30" i="123"/>
  <c r="L29" i="123"/>
  <c r="K29" i="123"/>
  <c r="G29" i="123"/>
  <c r="M29" i="123" s="1"/>
  <c r="M28" i="123"/>
  <c r="L28" i="123"/>
  <c r="K28" i="123"/>
  <c r="G28" i="123"/>
  <c r="L27" i="123"/>
  <c r="K27" i="123"/>
  <c r="G27" i="123"/>
  <c r="M26" i="123"/>
  <c r="L26" i="123"/>
  <c r="K26" i="123"/>
  <c r="G26" i="123"/>
  <c r="L25" i="123"/>
  <c r="K25" i="123"/>
  <c r="G25" i="123"/>
  <c r="M25" i="123" s="1"/>
  <c r="L24" i="123"/>
  <c r="K24" i="123"/>
  <c r="G24" i="123"/>
  <c r="L23" i="123"/>
  <c r="K23" i="123"/>
  <c r="G23" i="123"/>
  <c r="M23" i="123" s="1"/>
  <c r="M22" i="123"/>
  <c r="L22" i="123"/>
  <c r="K22" i="123"/>
  <c r="G22" i="123"/>
  <c r="L21" i="123"/>
  <c r="K21" i="123"/>
  <c r="G21" i="123"/>
  <c r="M21" i="123" s="1"/>
  <c r="M20" i="123"/>
  <c r="L20" i="123"/>
  <c r="K20" i="123"/>
  <c r="G20" i="123"/>
  <c r="M18" i="123"/>
  <c r="L18" i="123"/>
  <c r="K18" i="123"/>
  <c r="M17" i="123"/>
  <c r="L17" i="123"/>
  <c r="K17" i="123"/>
  <c r="M16" i="123"/>
  <c r="L16" i="123"/>
  <c r="K16" i="123"/>
  <c r="L15" i="123"/>
  <c r="K15" i="123"/>
  <c r="G15" i="123"/>
  <c r="L14" i="123"/>
  <c r="K14" i="123"/>
  <c r="G14" i="123"/>
  <c r="M14" i="123" s="1"/>
  <c r="M13" i="123"/>
  <c r="L13" i="123"/>
  <c r="K13" i="123"/>
  <c r="G13" i="123"/>
  <c r="L12" i="123"/>
  <c r="K12" i="123"/>
  <c r="G12" i="123"/>
  <c r="L11" i="123"/>
  <c r="K11" i="123"/>
  <c r="G11" i="123"/>
  <c r="M11" i="123" s="1"/>
  <c r="M10" i="123"/>
  <c r="L10" i="123"/>
  <c r="K10" i="123"/>
  <c r="G10" i="123"/>
  <c r="L9" i="123"/>
  <c r="K9" i="123"/>
  <c r="G9" i="123"/>
  <c r="M9" i="123" s="1"/>
  <c r="M8" i="123"/>
  <c r="L8" i="123"/>
  <c r="K8" i="123"/>
  <c r="G8" i="123"/>
  <c r="L7" i="123"/>
  <c r="K7" i="123"/>
  <c r="G7" i="123"/>
  <c r="L6" i="123"/>
  <c r="K6" i="123"/>
  <c r="G6" i="123"/>
  <c r="M6" i="123" s="1"/>
  <c r="L5" i="123"/>
  <c r="K5" i="123"/>
  <c r="G5" i="123"/>
  <c r="L4" i="123"/>
  <c r="K4" i="123"/>
  <c r="J36" i="123"/>
  <c r="G4" i="123"/>
  <c r="F36" i="122"/>
  <c r="I36" i="122"/>
  <c r="J15" i="122"/>
  <c r="J14" i="122"/>
  <c r="J13" i="122"/>
  <c r="J12" i="122"/>
  <c r="J11" i="122"/>
  <c r="M11" i="122" s="1"/>
  <c r="J10" i="122"/>
  <c r="J9" i="122"/>
  <c r="J8" i="122"/>
  <c r="J7" i="122"/>
  <c r="J6" i="122"/>
  <c r="J5" i="122"/>
  <c r="J4" i="122"/>
  <c r="J31" i="122"/>
  <c r="M31" i="122" s="1"/>
  <c r="L31" i="122"/>
  <c r="K31" i="122"/>
  <c r="G31" i="122"/>
  <c r="H36" i="122"/>
  <c r="E36" i="122"/>
  <c r="M35" i="122"/>
  <c r="L35" i="122"/>
  <c r="K35" i="122"/>
  <c r="M34" i="122"/>
  <c r="L34" i="122"/>
  <c r="K34" i="122"/>
  <c r="M33" i="122"/>
  <c r="L33" i="122"/>
  <c r="K33" i="122"/>
  <c r="L30" i="122"/>
  <c r="K30" i="122"/>
  <c r="G30" i="122"/>
  <c r="L29" i="122"/>
  <c r="K29" i="122"/>
  <c r="G29" i="122"/>
  <c r="M29" i="122" s="1"/>
  <c r="L28" i="122"/>
  <c r="K28" i="122"/>
  <c r="G28" i="122"/>
  <c r="M28" i="122" s="1"/>
  <c r="L27" i="122"/>
  <c r="K27" i="122"/>
  <c r="G27" i="122"/>
  <c r="L26" i="122"/>
  <c r="K26" i="122"/>
  <c r="G26" i="122"/>
  <c r="M26" i="122" s="1"/>
  <c r="L25" i="122"/>
  <c r="K25" i="122"/>
  <c r="G25" i="122"/>
  <c r="L24" i="122"/>
  <c r="K24" i="122"/>
  <c r="M24" i="122"/>
  <c r="G24" i="122"/>
  <c r="L23" i="122"/>
  <c r="K23" i="122"/>
  <c r="G23" i="122"/>
  <c r="L22" i="122"/>
  <c r="K22" i="122"/>
  <c r="G22" i="122"/>
  <c r="L21" i="122"/>
  <c r="K21" i="122"/>
  <c r="G21" i="122"/>
  <c r="M21" i="122" s="1"/>
  <c r="L20" i="122"/>
  <c r="K20" i="122"/>
  <c r="G20" i="122"/>
  <c r="M18" i="122"/>
  <c r="L18" i="122"/>
  <c r="K18" i="122"/>
  <c r="M17" i="122"/>
  <c r="L17" i="122"/>
  <c r="K17" i="122"/>
  <c r="M16" i="122"/>
  <c r="L16" i="122"/>
  <c r="K16" i="122"/>
  <c r="L15" i="122"/>
  <c r="K15" i="122"/>
  <c r="G15" i="122"/>
  <c r="M14" i="122"/>
  <c r="L14" i="122"/>
  <c r="K14" i="122"/>
  <c r="G14" i="122"/>
  <c r="L13" i="122"/>
  <c r="K13" i="122"/>
  <c r="G13" i="122"/>
  <c r="L12" i="122"/>
  <c r="K12" i="122"/>
  <c r="G12" i="122"/>
  <c r="M12" i="122" s="1"/>
  <c r="L11" i="122"/>
  <c r="K11" i="122"/>
  <c r="G11" i="122"/>
  <c r="L10" i="122"/>
  <c r="K10" i="122"/>
  <c r="G10" i="122"/>
  <c r="M9" i="122"/>
  <c r="L9" i="122"/>
  <c r="K9" i="122"/>
  <c r="G9" i="122"/>
  <c r="L8" i="122"/>
  <c r="K8" i="122"/>
  <c r="G8" i="122"/>
  <c r="L7" i="122"/>
  <c r="K7" i="122"/>
  <c r="G7" i="122"/>
  <c r="L6" i="122"/>
  <c r="K6" i="122"/>
  <c r="G6" i="122"/>
  <c r="M6" i="122" s="1"/>
  <c r="L5" i="122"/>
  <c r="K5" i="122"/>
  <c r="G5" i="122"/>
  <c r="L4" i="122"/>
  <c r="K4" i="122"/>
  <c r="G4" i="122"/>
  <c r="M4" i="122" s="1"/>
  <c r="L36" i="123" l="1"/>
  <c r="M7" i="123"/>
  <c r="M27" i="123"/>
  <c r="M15" i="123"/>
  <c r="K36" i="123"/>
  <c r="M12" i="123"/>
  <c r="M4" i="123"/>
  <c r="M36" i="123"/>
  <c r="G36" i="123"/>
  <c r="M15" i="122"/>
  <c r="M30" i="122"/>
  <c r="M5" i="122"/>
  <c r="M13" i="122"/>
  <c r="M25" i="122"/>
  <c r="M8" i="122"/>
  <c r="M10" i="122"/>
  <c r="M23" i="122"/>
  <c r="J36" i="122"/>
  <c r="L36" i="122"/>
  <c r="M7" i="122"/>
  <c r="M20" i="122"/>
  <c r="M27" i="122"/>
  <c r="K36" i="122"/>
  <c r="M22" i="122"/>
  <c r="G36" i="122"/>
  <c r="M36" i="122" l="1"/>
  <c r="J30" i="121" l="1"/>
  <c r="J29" i="121"/>
  <c r="J28" i="121"/>
  <c r="J27" i="121"/>
  <c r="J26" i="121"/>
  <c r="J25" i="121"/>
  <c r="J24" i="121"/>
  <c r="J23" i="121"/>
  <c r="J22" i="121"/>
  <c r="J21" i="121"/>
  <c r="J20" i="121"/>
  <c r="J15" i="121"/>
  <c r="J14" i="121"/>
  <c r="J13" i="121"/>
  <c r="J12" i="121"/>
  <c r="J11" i="121"/>
  <c r="J10" i="121"/>
  <c r="J9" i="121"/>
  <c r="J8" i="121"/>
  <c r="J7" i="121"/>
  <c r="J6" i="121"/>
  <c r="J5" i="121"/>
  <c r="J4" i="121"/>
  <c r="I35" i="121"/>
  <c r="H35" i="121"/>
  <c r="F35" i="121"/>
  <c r="E35" i="121"/>
  <c r="M34" i="121"/>
  <c r="L34" i="121"/>
  <c r="K34" i="121"/>
  <c r="M33" i="121"/>
  <c r="L33" i="121"/>
  <c r="K33" i="121"/>
  <c r="M32" i="121"/>
  <c r="L32" i="121"/>
  <c r="K32" i="121"/>
  <c r="L30" i="121"/>
  <c r="K30" i="121"/>
  <c r="G30" i="121"/>
  <c r="M30" i="121" s="1"/>
  <c r="L29" i="121"/>
  <c r="K29" i="121"/>
  <c r="G29" i="121"/>
  <c r="M29" i="121" s="1"/>
  <c r="L28" i="121"/>
  <c r="K28" i="121"/>
  <c r="G28" i="121"/>
  <c r="M28" i="121" s="1"/>
  <c r="L27" i="121"/>
  <c r="K27" i="121"/>
  <c r="G27" i="121"/>
  <c r="M27" i="121" s="1"/>
  <c r="L26" i="121"/>
  <c r="K26" i="121"/>
  <c r="G26" i="121"/>
  <c r="L25" i="121"/>
  <c r="K25" i="121"/>
  <c r="G25" i="121"/>
  <c r="L24" i="121"/>
  <c r="K24" i="121"/>
  <c r="G24" i="121"/>
  <c r="M24" i="121" s="1"/>
  <c r="L23" i="121"/>
  <c r="K23" i="121"/>
  <c r="G23" i="121"/>
  <c r="L22" i="121"/>
  <c r="K22" i="121"/>
  <c r="G22" i="121"/>
  <c r="M22" i="121" s="1"/>
  <c r="L21" i="121"/>
  <c r="K21" i="121"/>
  <c r="G21" i="121"/>
  <c r="L20" i="121"/>
  <c r="K20" i="121"/>
  <c r="G20" i="121"/>
  <c r="M20" i="121" s="1"/>
  <c r="M18" i="121"/>
  <c r="L18" i="121"/>
  <c r="K18" i="121"/>
  <c r="M17" i="121"/>
  <c r="L17" i="121"/>
  <c r="K17" i="121"/>
  <c r="M16" i="121"/>
  <c r="L16" i="121"/>
  <c r="K16" i="121"/>
  <c r="L15" i="121"/>
  <c r="K15" i="121"/>
  <c r="G15" i="121"/>
  <c r="M15" i="121" s="1"/>
  <c r="L14" i="121"/>
  <c r="K14" i="121"/>
  <c r="G14" i="121"/>
  <c r="L13" i="121"/>
  <c r="K13" i="121"/>
  <c r="G13" i="121"/>
  <c r="L12" i="121"/>
  <c r="K12" i="121"/>
  <c r="G12" i="121"/>
  <c r="L11" i="121"/>
  <c r="K11" i="121"/>
  <c r="G11" i="121"/>
  <c r="L10" i="121"/>
  <c r="K10" i="121"/>
  <c r="G10" i="121"/>
  <c r="L9" i="121"/>
  <c r="K9" i="121"/>
  <c r="G9" i="121"/>
  <c r="M9" i="121" s="1"/>
  <c r="L8" i="121"/>
  <c r="K8" i="121"/>
  <c r="G8" i="121"/>
  <c r="M8" i="121" s="1"/>
  <c r="L7" i="121"/>
  <c r="K7" i="121"/>
  <c r="G7" i="121"/>
  <c r="M7" i="121" s="1"/>
  <c r="L6" i="121"/>
  <c r="K6" i="121"/>
  <c r="G6" i="121"/>
  <c r="L5" i="121"/>
  <c r="K5" i="121"/>
  <c r="G5" i="121"/>
  <c r="L4" i="121"/>
  <c r="K4" i="121"/>
  <c r="G4" i="121"/>
  <c r="J33" i="120"/>
  <c r="J31" i="120"/>
  <c r="J30" i="120"/>
  <c r="J29" i="120"/>
  <c r="J28" i="120"/>
  <c r="J27" i="120"/>
  <c r="J26" i="120"/>
  <c r="J25" i="120"/>
  <c r="J24" i="120"/>
  <c r="M24" i="120" s="1"/>
  <c r="J23" i="120"/>
  <c r="J22" i="120"/>
  <c r="J21" i="120"/>
  <c r="M21" i="120" s="1"/>
  <c r="J20" i="120"/>
  <c r="J15" i="120"/>
  <c r="J14" i="120"/>
  <c r="J13" i="120"/>
  <c r="J12" i="120"/>
  <c r="M12" i="120" s="1"/>
  <c r="J11" i="120"/>
  <c r="J10" i="120"/>
  <c r="J9" i="120"/>
  <c r="M9" i="120" s="1"/>
  <c r="J8" i="120"/>
  <c r="J7" i="120"/>
  <c r="J6" i="120"/>
  <c r="J5" i="120"/>
  <c r="J4" i="120"/>
  <c r="M4" i="120" s="1"/>
  <c r="I37" i="120"/>
  <c r="H37" i="120"/>
  <c r="F37" i="120"/>
  <c r="E37" i="120"/>
  <c r="M36" i="120"/>
  <c r="L36" i="120"/>
  <c r="K36" i="120"/>
  <c r="M35" i="120"/>
  <c r="L35" i="120"/>
  <c r="K35" i="120"/>
  <c r="M34" i="120"/>
  <c r="L34" i="120"/>
  <c r="K34" i="120"/>
  <c r="L33" i="120"/>
  <c r="K33" i="120"/>
  <c r="G33" i="120"/>
  <c r="L31" i="120"/>
  <c r="K31" i="120"/>
  <c r="G31" i="120"/>
  <c r="M31" i="120" s="1"/>
  <c r="L30" i="120"/>
  <c r="K30" i="120"/>
  <c r="G30" i="120"/>
  <c r="M30" i="120" s="1"/>
  <c r="M29" i="120"/>
  <c r="L29" i="120"/>
  <c r="K29" i="120"/>
  <c r="G29" i="120"/>
  <c r="L28" i="120"/>
  <c r="K28" i="120"/>
  <c r="G28" i="120"/>
  <c r="M27" i="120"/>
  <c r="L27" i="120"/>
  <c r="K27" i="120"/>
  <c r="G27" i="120"/>
  <c r="L26" i="120"/>
  <c r="K26" i="120"/>
  <c r="M26" i="120"/>
  <c r="G26" i="120"/>
  <c r="L25" i="120"/>
  <c r="K25" i="120"/>
  <c r="G25" i="120"/>
  <c r="L24" i="120"/>
  <c r="K24" i="120"/>
  <c r="G24" i="120"/>
  <c r="L23" i="120"/>
  <c r="K23" i="120"/>
  <c r="G23" i="120"/>
  <c r="M23" i="120" s="1"/>
  <c r="L22" i="120"/>
  <c r="K22" i="120"/>
  <c r="G22" i="120"/>
  <c r="M22" i="120" s="1"/>
  <c r="L21" i="120"/>
  <c r="K21" i="120"/>
  <c r="G21" i="120"/>
  <c r="L20" i="120"/>
  <c r="K20" i="120"/>
  <c r="G20" i="120"/>
  <c r="M18" i="120"/>
  <c r="L18" i="120"/>
  <c r="K18" i="120"/>
  <c r="M17" i="120"/>
  <c r="L17" i="120"/>
  <c r="K17" i="120"/>
  <c r="M16" i="120"/>
  <c r="L16" i="120"/>
  <c r="K16" i="120"/>
  <c r="L15" i="120"/>
  <c r="K15" i="120"/>
  <c r="G15" i="120"/>
  <c r="M14" i="120"/>
  <c r="L14" i="120"/>
  <c r="K14" i="120"/>
  <c r="G14" i="120"/>
  <c r="L13" i="120"/>
  <c r="K13" i="120"/>
  <c r="G13" i="120"/>
  <c r="L12" i="120"/>
  <c r="K12" i="120"/>
  <c r="G12" i="120"/>
  <c r="L11" i="120"/>
  <c r="K11" i="120"/>
  <c r="M11" i="120"/>
  <c r="G11" i="120"/>
  <c r="L10" i="120"/>
  <c r="K10" i="120"/>
  <c r="G10" i="120"/>
  <c r="M10" i="120" s="1"/>
  <c r="L9" i="120"/>
  <c r="K9" i="120"/>
  <c r="G9" i="120"/>
  <c r="L8" i="120"/>
  <c r="K8" i="120"/>
  <c r="G8" i="120"/>
  <c r="M8" i="120" s="1"/>
  <c r="L7" i="120"/>
  <c r="K7" i="120"/>
  <c r="G7" i="120"/>
  <c r="M6" i="120"/>
  <c r="L6" i="120"/>
  <c r="K6" i="120"/>
  <c r="G6" i="120"/>
  <c r="L5" i="120"/>
  <c r="K5" i="120"/>
  <c r="G5" i="120"/>
  <c r="L4" i="120"/>
  <c r="K4" i="120"/>
  <c r="G4" i="120"/>
  <c r="M18" i="119"/>
  <c r="L18" i="119"/>
  <c r="K18" i="119"/>
  <c r="J33" i="119"/>
  <c r="J31" i="119"/>
  <c r="J30" i="119"/>
  <c r="J29" i="119"/>
  <c r="J28" i="119"/>
  <c r="M28" i="119" s="1"/>
  <c r="J27" i="119"/>
  <c r="J26" i="119"/>
  <c r="J25" i="119"/>
  <c r="M25" i="119" s="1"/>
  <c r="J24" i="119"/>
  <c r="J23" i="119"/>
  <c r="J22" i="119"/>
  <c r="J21" i="119"/>
  <c r="J20" i="119"/>
  <c r="J15" i="119"/>
  <c r="J14" i="119"/>
  <c r="J13" i="119"/>
  <c r="J12" i="119"/>
  <c r="J11" i="119"/>
  <c r="J10" i="119"/>
  <c r="J9" i="119"/>
  <c r="J8" i="119"/>
  <c r="J7" i="119"/>
  <c r="J6" i="119"/>
  <c r="J5" i="119"/>
  <c r="J37" i="119" s="1"/>
  <c r="J4" i="119"/>
  <c r="I37" i="119"/>
  <c r="H37" i="119"/>
  <c r="F37" i="119"/>
  <c r="E37" i="119"/>
  <c r="M36" i="119"/>
  <c r="L36" i="119"/>
  <c r="K36" i="119"/>
  <c r="M35" i="119"/>
  <c r="L35" i="119"/>
  <c r="K35" i="119"/>
  <c r="M34" i="119"/>
  <c r="L34" i="119"/>
  <c r="K34" i="119"/>
  <c r="L33" i="119"/>
  <c r="K33" i="119"/>
  <c r="G33" i="119"/>
  <c r="M33" i="119" s="1"/>
  <c r="L31" i="119"/>
  <c r="K31" i="119"/>
  <c r="G31" i="119"/>
  <c r="M31" i="119" s="1"/>
  <c r="L30" i="119"/>
  <c r="K30" i="119"/>
  <c r="G30" i="119"/>
  <c r="M30" i="119" s="1"/>
  <c r="L29" i="119"/>
  <c r="K29" i="119"/>
  <c r="G29" i="119"/>
  <c r="L28" i="119"/>
  <c r="K28" i="119"/>
  <c r="G28" i="119"/>
  <c r="L27" i="119"/>
  <c r="K27" i="119"/>
  <c r="G27" i="119"/>
  <c r="M27" i="119" s="1"/>
  <c r="L26" i="119"/>
  <c r="K26" i="119"/>
  <c r="G26" i="119"/>
  <c r="L25" i="119"/>
  <c r="K25" i="119"/>
  <c r="G25" i="119"/>
  <c r="L24" i="119"/>
  <c r="K24" i="119"/>
  <c r="G24" i="119"/>
  <c r="L23" i="119"/>
  <c r="K23" i="119"/>
  <c r="G23" i="119"/>
  <c r="M23" i="119" s="1"/>
  <c r="L22" i="119"/>
  <c r="K22" i="119"/>
  <c r="G22" i="119"/>
  <c r="M22" i="119" s="1"/>
  <c r="L21" i="119"/>
  <c r="K21" i="119"/>
  <c r="G21" i="119"/>
  <c r="M21" i="119" s="1"/>
  <c r="L20" i="119"/>
  <c r="K20" i="119"/>
  <c r="G20" i="119"/>
  <c r="M20" i="119" s="1"/>
  <c r="M17" i="119"/>
  <c r="L17" i="119"/>
  <c r="K17" i="119"/>
  <c r="M16" i="119"/>
  <c r="L16" i="119"/>
  <c r="K16" i="119"/>
  <c r="L15" i="119"/>
  <c r="K15" i="119"/>
  <c r="G15" i="119"/>
  <c r="M15" i="119" s="1"/>
  <c r="L14" i="119"/>
  <c r="K14" i="119"/>
  <c r="G14" i="119"/>
  <c r="L13" i="119"/>
  <c r="K13" i="119"/>
  <c r="G13" i="119"/>
  <c r="M12" i="119"/>
  <c r="L12" i="119"/>
  <c r="K12" i="119"/>
  <c r="G12" i="119"/>
  <c r="L11" i="119"/>
  <c r="K11" i="119"/>
  <c r="G11" i="119"/>
  <c r="M11" i="119" s="1"/>
  <c r="L10" i="119"/>
  <c r="K10" i="119"/>
  <c r="G10" i="119"/>
  <c r="M10" i="119" s="1"/>
  <c r="L9" i="119"/>
  <c r="K9" i="119"/>
  <c r="G9" i="119"/>
  <c r="M9" i="119" s="1"/>
  <c r="L8" i="119"/>
  <c r="K8" i="119"/>
  <c r="G8" i="119"/>
  <c r="M8" i="119" s="1"/>
  <c r="L7" i="119"/>
  <c r="K7" i="119"/>
  <c r="G7" i="119"/>
  <c r="M7" i="119" s="1"/>
  <c r="L6" i="119"/>
  <c r="K6" i="119"/>
  <c r="G6" i="119"/>
  <c r="L5" i="119"/>
  <c r="K5" i="119"/>
  <c r="G5" i="119"/>
  <c r="L4" i="119"/>
  <c r="K4" i="119"/>
  <c r="G4" i="119"/>
  <c r="M4" i="119" s="1"/>
  <c r="J32" i="118"/>
  <c r="J30" i="118"/>
  <c r="J29" i="118"/>
  <c r="J28" i="118"/>
  <c r="J27" i="118"/>
  <c r="J26" i="118"/>
  <c r="J25" i="118"/>
  <c r="J24" i="118"/>
  <c r="M24" i="118" s="1"/>
  <c r="J23" i="118"/>
  <c r="J22" i="118"/>
  <c r="J21" i="118"/>
  <c r="J20" i="118"/>
  <c r="J19" i="118"/>
  <c r="J15" i="118"/>
  <c r="J14" i="118"/>
  <c r="J13" i="118"/>
  <c r="J12" i="118"/>
  <c r="J11" i="118"/>
  <c r="J10" i="118"/>
  <c r="J9" i="118"/>
  <c r="J8" i="118"/>
  <c r="J7" i="118"/>
  <c r="J6" i="118"/>
  <c r="J5" i="118"/>
  <c r="J36" i="118" s="1"/>
  <c r="J4" i="118"/>
  <c r="I36" i="118"/>
  <c r="H36" i="118"/>
  <c r="F36" i="118"/>
  <c r="E36" i="118"/>
  <c r="M35" i="118"/>
  <c r="L35" i="118"/>
  <c r="K35" i="118"/>
  <c r="M34" i="118"/>
  <c r="L34" i="118"/>
  <c r="K34" i="118"/>
  <c r="M33" i="118"/>
  <c r="L33" i="118"/>
  <c r="K33" i="118"/>
  <c r="L32" i="118"/>
  <c r="K32" i="118"/>
  <c r="G32" i="118"/>
  <c r="M32" i="118" s="1"/>
  <c r="M30" i="118"/>
  <c r="L30" i="118"/>
  <c r="K30" i="118"/>
  <c r="G30" i="118"/>
  <c r="M29" i="118"/>
  <c r="L29" i="118"/>
  <c r="K29" i="118"/>
  <c r="G29" i="118"/>
  <c r="L28" i="118"/>
  <c r="K28" i="118"/>
  <c r="G28" i="118"/>
  <c r="M28" i="118" s="1"/>
  <c r="L27" i="118"/>
  <c r="K27" i="118"/>
  <c r="G27" i="118"/>
  <c r="M27" i="118" s="1"/>
  <c r="L26" i="118"/>
  <c r="K26" i="118"/>
  <c r="G26" i="118"/>
  <c r="L25" i="118"/>
  <c r="K25" i="118"/>
  <c r="G25" i="118"/>
  <c r="L24" i="118"/>
  <c r="K24" i="118"/>
  <c r="G24" i="118"/>
  <c r="L23" i="118"/>
  <c r="K23" i="118"/>
  <c r="M23" i="118"/>
  <c r="G23" i="118"/>
  <c r="M22" i="118"/>
  <c r="L22" i="118"/>
  <c r="K22" i="118"/>
  <c r="G22" i="118"/>
  <c r="L21" i="118"/>
  <c r="K21" i="118"/>
  <c r="M21" i="118"/>
  <c r="G21" i="118"/>
  <c r="L20" i="118"/>
  <c r="K20" i="118"/>
  <c r="G20" i="118"/>
  <c r="M20" i="118" s="1"/>
  <c r="L19" i="118"/>
  <c r="K19" i="118"/>
  <c r="G19" i="118"/>
  <c r="M17" i="118"/>
  <c r="L17" i="118"/>
  <c r="K17" i="118"/>
  <c r="M16" i="118"/>
  <c r="L16" i="118"/>
  <c r="K16" i="118"/>
  <c r="L15" i="118"/>
  <c r="K15" i="118"/>
  <c r="G15" i="118"/>
  <c r="L14" i="118"/>
  <c r="K14" i="118"/>
  <c r="G14" i="118"/>
  <c r="M14" i="118" s="1"/>
  <c r="L13" i="118"/>
  <c r="K13" i="118"/>
  <c r="G13" i="118"/>
  <c r="L12" i="118"/>
  <c r="K12" i="118"/>
  <c r="G12" i="118"/>
  <c r="M12" i="118" s="1"/>
  <c r="M11" i="118"/>
  <c r="L11" i="118"/>
  <c r="K11" i="118"/>
  <c r="G11" i="118"/>
  <c r="L10" i="118"/>
  <c r="K10" i="118"/>
  <c r="M10" i="118"/>
  <c r="G10" i="118"/>
  <c r="M9" i="118"/>
  <c r="L9" i="118"/>
  <c r="K9" i="118"/>
  <c r="G9" i="118"/>
  <c r="L8" i="118"/>
  <c r="K8" i="118"/>
  <c r="M8" i="118"/>
  <c r="G8" i="118"/>
  <c r="L7" i="118"/>
  <c r="K7" i="118"/>
  <c r="G7" i="118"/>
  <c r="L6" i="118"/>
  <c r="K6" i="118"/>
  <c r="G6" i="118"/>
  <c r="L5" i="118"/>
  <c r="K5" i="118"/>
  <c r="G5" i="118"/>
  <c r="L4" i="118"/>
  <c r="L36" i="118" s="1"/>
  <c r="K4" i="118"/>
  <c r="G4" i="118"/>
  <c r="M4" i="118" s="1"/>
  <c r="J32" i="117"/>
  <c r="J30" i="117"/>
  <c r="J29" i="117"/>
  <c r="J28" i="117"/>
  <c r="J27" i="117"/>
  <c r="J26" i="117"/>
  <c r="J25" i="117"/>
  <c r="J24" i="117"/>
  <c r="J23" i="117"/>
  <c r="J22" i="117"/>
  <c r="J21" i="117"/>
  <c r="J20" i="117"/>
  <c r="J19" i="117"/>
  <c r="J15" i="117"/>
  <c r="J14" i="117"/>
  <c r="J13" i="117"/>
  <c r="J12" i="117"/>
  <c r="J11" i="117"/>
  <c r="J10" i="117"/>
  <c r="J9" i="117"/>
  <c r="J8" i="117"/>
  <c r="J7" i="117"/>
  <c r="J36" i="117" s="1"/>
  <c r="J6" i="117"/>
  <c r="J5" i="117"/>
  <c r="J4" i="117"/>
  <c r="I36" i="117"/>
  <c r="H36" i="117"/>
  <c r="F36" i="117"/>
  <c r="E36" i="117"/>
  <c r="M35" i="117"/>
  <c r="L35" i="117"/>
  <c r="K35" i="117"/>
  <c r="M34" i="117"/>
  <c r="L34" i="117"/>
  <c r="K34" i="117"/>
  <c r="M33" i="117"/>
  <c r="L33" i="117"/>
  <c r="K33" i="117"/>
  <c r="L32" i="117"/>
  <c r="K32" i="117"/>
  <c r="G32" i="117"/>
  <c r="M32" i="117" s="1"/>
  <c r="M30" i="117"/>
  <c r="L30" i="117"/>
  <c r="K30" i="117"/>
  <c r="G30" i="117"/>
  <c r="L29" i="117"/>
  <c r="K29" i="117"/>
  <c r="G29" i="117"/>
  <c r="L28" i="117"/>
  <c r="K28" i="117"/>
  <c r="G28" i="117"/>
  <c r="M28" i="117" s="1"/>
  <c r="L27" i="117"/>
  <c r="K27" i="117"/>
  <c r="G27" i="117"/>
  <c r="M27" i="117" s="1"/>
  <c r="L26" i="117"/>
  <c r="K26" i="117"/>
  <c r="G26" i="117"/>
  <c r="M25" i="117"/>
  <c r="L25" i="117"/>
  <c r="K25" i="117"/>
  <c r="G25" i="117"/>
  <c r="M24" i="117"/>
  <c r="L24" i="117"/>
  <c r="K24" i="117"/>
  <c r="G24" i="117"/>
  <c r="L23" i="117"/>
  <c r="K23" i="117"/>
  <c r="M23" i="117"/>
  <c r="G23" i="117"/>
  <c r="M22" i="117"/>
  <c r="L22" i="117"/>
  <c r="K22" i="117"/>
  <c r="G22" i="117"/>
  <c r="L21" i="117"/>
  <c r="K21" i="117"/>
  <c r="G21" i="117"/>
  <c r="M21" i="117" s="1"/>
  <c r="L20" i="117"/>
  <c r="K20" i="117"/>
  <c r="G20" i="117"/>
  <c r="M20" i="117" s="1"/>
  <c r="L19" i="117"/>
  <c r="K19" i="117"/>
  <c r="G19" i="117"/>
  <c r="M19" i="117" s="1"/>
  <c r="M17" i="117"/>
  <c r="L17" i="117"/>
  <c r="K17" i="117"/>
  <c r="M16" i="117"/>
  <c r="L16" i="117"/>
  <c r="K16" i="117"/>
  <c r="L15" i="117"/>
  <c r="K15" i="117"/>
  <c r="G15" i="117"/>
  <c r="L14" i="117"/>
  <c r="K14" i="117"/>
  <c r="G14" i="117"/>
  <c r="M14" i="117" s="1"/>
  <c r="L13" i="117"/>
  <c r="K13" i="117"/>
  <c r="G13" i="117"/>
  <c r="M13" i="117" s="1"/>
  <c r="M12" i="117"/>
  <c r="L12" i="117"/>
  <c r="K12" i="117"/>
  <c r="G12" i="117"/>
  <c r="M11" i="117"/>
  <c r="L11" i="117"/>
  <c r="K11" i="117"/>
  <c r="G11" i="117"/>
  <c r="L10" i="117"/>
  <c r="K10" i="117"/>
  <c r="M10" i="117"/>
  <c r="G10" i="117"/>
  <c r="M9" i="117"/>
  <c r="L9" i="117"/>
  <c r="K9" i="117"/>
  <c r="G9" i="117"/>
  <c r="L8" i="117"/>
  <c r="K8" i="117"/>
  <c r="G8" i="117"/>
  <c r="M8" i="117" s="1"/>
  <c r="L7" i="117"/>
  <c r="K7" i="117"/>
  <c r="G7" i="117"/>
  <c r="L6" i="117"/>
  <c r="K6" i="117"/>
  <c r="G6" i="117"/>
  <c r="M6" i="117" s="1"/>
  <c r="L5" i="117"/>
  <c r="K5" i="117"/>
  <c r="G5" i="117"/>
  <c r="M5" i="117" s="1"/>
  <c r="M4" i="117"/>
  <c r="L4" i="117"/>
  <c r="K4" i="117"/>
  <c r="G4" i="117"/>
  <c r="G36" i="117" s="1"/>
  <c r="M16" i="116"/>
  <c r="M17" i="116"/>
  <c r="L17" i="116"/>
  <c r="K17" i="116"/>
  <c r="J32" i="116"/>
  <c r="J30" i="116"/>
  <c r="J29" i="116"/>
  <c r="J28" i="116"/>
  <c r="J27" i="116"/>
  <c r="J26" i="116"/>
  <c r="M26" i="116" s="1"/>
  <c r="J25" i="116"/>
  <c r="J24" i="116"/>
  <c r="J23" i="116"/>
  <c r="J22" i="116"/>
  <c r="J21" i="116"/>
  <c r="J20" i="116"/>
  <c r="J19" i="116"/>
  <c r="J15" i="116"/>
  <c r="J14" i="116"/>
  <c r="J13" i="116"/>
  <c r="M13" i="116" s="1"/>
  <c r="J12" i="116"/>
  <c r="J11" i="116"/>
  <c r="J10" i="116"/>
  <c r="J9" i="116"/>
  <c r="J8" i="116"/>
  <c r="J7" i="116"/>
  <c r="J6" i="116"/>
  <c r="J5" i="116"/>
  <c r="J36" i="116" s="1"/>
  <c r="J4" i="116"/>
  <c r="I36" i="116"/>
  <c r="H36" i="116"/>
  <c r="F36" i="116"/>
  <c r="E36" i="116"/>
  <c r="M35" i="116"/>
  <c r="L35" i="116"/>
  <c r="K35" i="116"/>
  <c r="M34" i="116"/>
  <c r="L34" i="116"/>
  <c r="K34" i="116"/>
  <c r="M33" i="116"/>
  <c r="L33" i="116"/>
  <c r="K33" i="116"/>
  <c r="L32" i="116"/>
  <c r="K32" i="116"/>
  <c r="G32" i="116"/>
  <c r="M32" i="116" s="1"/>
  <c r="L30" i="116"/>
  <c r="K30" i="116"/>
  <c r="G30" i="116"/>
  <c r="M30" i="116" s="1"/>
  <c r="L29" i="116"/>
  <c r="K29" i="116"/>
  <c r="G29" i="116"/>
  <c r="M29" i="116" s="1"/>
  <c r="M28" i="116"/>
  <c r="L28" i="116"/>
  <c r="K28" i="116"/>
  <c r="G28" i="116"/>
  <c r="L27" i="116"/>
  <c r="K27" i="116"/>
  <c r="G27" i="116"/>
  <c r="M27" i="116" s="1"/>
  <c r="L26" i="116"/>
  <c r="K26" i="116"/>
  <c r="G26" i="116"/>
  <c r="L25" i="116"/>
  <c r="K25" i="116"/>
  <c r="G25" i="116"/>
  <c r="M25" i="116" s="1"/>
  <c r="L24" i="116"/>
  <c r="K24" i="116"/>
  <c r="G24" i="116"/>
  <c r="L23" i="116"/>
  <c r="K23" i="116"/>
  <c r="G23" i="116"/>
  <c r="M23" i="116" s="1"/>
  <c r="L22" i="116"/>
  <c r="K22" i="116"/>
  <c r="G22" i="116"/>
  <c r="M22" i="116" s="1"/>
  <c r="L21" i="116"/>
  <c r="K21" i="116"/>
  <c r="G21" i="116"/>
  <c r="M21" i="116" s="1"/>
  <c r="L20" i="116"/>
  <c r="K20" i="116"/>
  <c r="G20" i="116"/>
  <c r="M20" i="116" s="1"/>
  <c r="L19" i="116"/>
  <c r="K19" i="116"/>
  <c r="G19" i="116"/>
  <c r="M19" i="116" s="1"/>
  <c r="L16" i="116"/>
  <c r="K16" i="116"/>
  <c r="L15" i="116"/>
  <c r="K15" i="116"/>
  <c r="G15" i="116"/>
  <c r="M15" i="116" s="1"/>
  <c r="M14" i="116"/>
  <c r="L14" i="116"/>
  <c r="K14" i="116"/>
  <c r="G14" i="116"/>
  <c r="L13" i="116"/>
  <c r="K13" i="116"/>
  <c r="G13" i="116"/>
  <c r="L12" i="116"/>
  <c r="K12" i="116"/>
  <c r="G12" i="116"/>
  <c r="M12" i="116" s="1"/>
  <c r="L11" i="116"/>
  <c r="K11" i="116"/>
  <c r="G11" i="116"/>
  <c r="M11" i="116" s="1"/>
  <c r="L10" i="116"/>
  <c r="K10" i="116"/>
  <c r="G10" i="116"/>
  <c r="M10" i="116" s="1"/>
  <c r="L9" i="116"/>
  <c r="K9" i="116"/>
  <c r="G9" i="116"/>
  <c r="M9" i="116" s="1"/>
  <c r="L8" i="116"/>
  <c r="K8" i="116"/>
  <c r="G8" i="116"/>
  <c r="M8" i="116" s="1"/>
  <c r="L7" i="116"/>
  <c r="K7" i="116"/>
  <c r="G7" i="116"/>
  <c r="M6" i="116"/>
  <c r="L6" i="116"/>
  <c r="K6" i="116"/>
  <c r="G6" i="116"/>
  <c r="L5" i="116"/>
  <c r="K5" i="116"/>
  <c r="G5" i="116"/>
  <c r="M5" i="116" s="1"/>
  <c r="L4" i="116"/>
  <c r="K4" i="116"/>
  <c r="G4" i="116"/>
  <c r="M4" i="116" s="1"/>
  <c r="E35" i="114"/>
  <c r="J16" i="114"/>
  <c r="L16" i="114"/>
  <c r="K16" i="114"/>
  <c r="M34" i="114"/>
  <c r="I35" i="114"/>
  <c r="L34" i="114"/>
  <c r="H35" i="114"/>
  <c r="K34" i="114"/>
  <c r="F35" i="114"/>
  <c r="J31" i="114"/>
  <c r="J29" i="114"/>
  <c r="J28" i="114"/>
  <c r="J27" i="114"/>
  <c r="J26" i="114"/>
  <c r="J25" i="114"/>
  <c r="J24" i="114"/>
  <c r="J23" i="114"/>
  <c r="J22" i="114"/>
  <c r="J21" i="114"/>
  <c r="J20" i="114"/>
  <c r="J19" i="114"/>
  <c r="J18" i="114"/>
  <c r="J15" i="114"/>
  <c r="J14" i="114"/>
  <c r="J13" i="114"/>
  <c r="J12" i="114"/>
  <c r="J11" i="114"/>
  <c r="J10" i="114"/>
  <c r="J9" i="114"/>
  <c r="J8" i="114"/>
  <c r="J7" i="114"/>
  <c r="J6" i="114"/>
  <c r="J5" i="114"/>
  <c r="J4" i="114"/>
  <c r="M33" i="114"/>
  <c r="L33" i="114"/>
  <c r="K33" i="114"/>
  <c r="M32" i="114"/>
  <c r="L32" i="114"/>
  <c r="K32" i="114"/>
  <c r="L31" i="114"/>
  <c r="K31" i="114"/>
  <c r="G31" i="114"/>
  <c r="L29" i="114"/>
  <c r="K29" i="114"/>
  <c r="G29" i="114"/>
  <c r="L28" i="114"/>
  <c r="K28" i="114"/>
  <c r="G28" i="114"/>
  <c r="M28" i="114" s="1"/>
  <c r="L27" i="114"/>
  <c r="K27" i="114"/>
  <c r="G27" i="114"/>
  <c r="L26" i="114"/>
  <c r="K26" i="114"/>
  <c r="G26" i="114"/>
  <c r="L25" i="114"/>
  <c r="K25" i="114"/>
  <c r="G25" i="114"/>
  <c r="L24" i="114"/>
  <c r="K24" i="114"/>
  <c r="G24" i="114"/>
  <c r="L23" i="114"/>
  <c r="K23" i="114"/>
  <c r="G23" i="114"/>
  <c r="L22" i="114"/>
  <c r="K22" i="114"/>
  <c r="G22" i="114"/>
  <c r="L21" i="114"/>
  <c r="K21" i="114"/>
  <c r="G21" i="114"/>
  <c r="L20" i="114"/>
  <c r="K20" i="114"/>
  <c r="G20" i="114"/>
  <c r="M20" i="114" s="1"/>
  <c r="L19" i="114"/>
  <c r="K19" i="114"/>
  <c r="G19" i="114"/>
  <c r="L18" i="114"/>
  <c r="K18" i="114"/>
  <c r="G18" i="114"/>
  <c r="L15" i="114"/>
  <c r="K15" i="114"/>
  <c r="G15" i="114"/>
  <c r="M15" i="114" s="1"/>
  <c r="L14" i="114"/>
  <c r="K14" i="114"/>
  <c r="G14" i="114"/>
  <c r="L13" i="114"/>
  <c r="K13" i="114"/>
  <c r="G13" i="114"/>
  <c r="L12" i="114"/>
  <c r="K12" i="114"/>
  <c r="G12" i="114"/>
  <c r="L11" i="114"/>
  <c r="K11" i="114"/>
  <c r="G11" i="114"/>
  <c r="L10" i="114"/>
  <c r="K10" i="114"/>
  <c r="G10" i="114"/>
  <c r="L9" i="114"/>
  <c r="K9" i="114"/>
  <c r="G9" i="114"/>
  <c r="L8" i="114"/>
  <c r="K8" i="114"/>
  <c r="G8" i="114"/>
  <c r="M8" i="114" s="1"/>
  <c r="L7" i="114"/>
  <c r="K7" i="114"/>
  <c r="G7" i="114"/>
  <c r="L6" i="114"/>
  <c r="K6" i="114"/>
  <c r="G6" i="114"/>
  <c r="L5" i="114"/>
  <c r="K5" i="114"/>
  <c r="G5" i="114"/>
  <c r="L4" i="114"/>
  <c r="K4" i="114"/>
  <c r="G4" i="114"/>
  <c r="J30" i="113"/>
  <c r="M30" i="113"/>
  <c r="L30" i="113"/>
  <c r="K30" i="113"/>
  <c r="G30" i="113"/>
  <c r="J34" i="113"/>
  <c r="J32" i="113"/>
  <c r="J29" i="113"/>
  <c r="J28" i="113"/>
  <c r="J27" i="113"/>
  <c r="J26" i="113"/>
  <c r="J25" i="113"/>
  <c r="J24" i="113"/>
  <c r="J23" i="113"/>
  <c r="J22" i="113"/>
  <c r="J21" i="113"/>
  <c r="J20" i="113"/>
  <c r="J19" i="113"/>
  <c r="J18" i="113"/>
  <c r="J16" i="113"/>
  <c r="J15" i="113"/>
  <c r="J14" i="113"/>
  <c r="J13" i="113"/>
  <c r="M13" i="113" s="1"/>
  <c r="J12" i="113"/>
  <c r="J11" i="113"/>
  <c r="J10" i="113"/>
  <c r="J8" i="113"/>
  <c r="J7" i="113"/>
  <c r="J6" i="113"/>
  <c r="M6" i="113" s="1"/>
  <c r="J5" i="113"/>
  <c r="J4" i="113"/>
  <c r="I37" i="113"/>
  <c r="H37" i="113"/>
  <c r="F37" i="113"/>
  <c r="E37" i="113"/>
  <c r="M36" i="113"/>
  <c r="L36" i="113"/>
  <c r="K36" i="113"/>
  <c r="M35" i="113"/>
  <c r="L35" i="113"/>
  <c r="K35" i="113"/>
  <c r="M34" i="113"/>
  <c r="L34" i="113"/>
  <c r="K34" i="113"/>
  <c r="G34" i="113"/>
  <c r="L32" i="113"/>
  <c r="K32" i="113"/>
  <c r="G32" i="113"/>
  <c r="M32" i="113" s="1"/>
  <c r="L29" i="113"/>
  <c r="K29" i="113"/>
  <c r="M29" i="113"/>
  <c r="G29" i="113"/>
  <c r="L28" i="113"/>
  <c r="K28" i="113"/>
  <c r="G28" i="113"/>
  <c r="M28" i="113" s="1"/>
  <c r="L27" i="113"/>
  <c r="K27" i="113"/>
  <c r="G27" i="113"/>
  <c r="M27" i="113" s="1"/>
  <c r="L26" i="113"/>
  <c r="K26" i="113"/>
  <c r="G26" i="113"/>
  <c r="L25" i="113"/>
  <c r="K25" i="113"/>
  <c r="G25" i="113"/>
  <c r="L24" i="113"/>
  <c r="K24" i="113"/>
  <c r="G24" i="113"/>
  <c r="M23" i="113"/>
  <c r="L23" i="113"/>
  <c r="K23" i="113"/>
  <c r="G23" i="113"/>
  <c r="L22" i="113"/>
  <c r="K22" i="113"/>
  <c r="M22" i="113"/>
  <c r="G22" i="113"/>
  <c r="L21" i="113"/>
  <c r="K21" i="113"/>
  <c r="M21" i="113"/>
  <c r="G21" i="113"/>
  <c r="L20" i="113"/>
  <c r="K20" i="113"/>
  <c r="G20" i="113"/>
  <c r="M20" i="113" s="1"/>
  <c r="L19" i="113"/>
  <c r="K19" i="113"/>
  <c r="G19" i="113"/>
  <c r="L18" i="113"/>
  <c r="K18" i="113"/>
  <c r="G18" i="113"/>
  <c r="M18" i="113" s="1"/>
  <c r="L16" i="113"/>
  <c r="K16" i="113"/>
  <c r="G16" i="113"/>
  <c r="M16" i="113" s="1"/>
  <c r="L15" i="113"/>
  <c r="K15" i="113"/>
  <c r="G15" i="113"/>
  <c r="L14" i="113"/>
  <c r="K14" i="113"/>
  <c r="G14" i="113"/>
  <c r="M14" i="113" s="1"/>
  <c r="L13" i="113"/>
  <c r="K13" i="113"/>
  <c r="G13" i="113"/>
  <c r="L12" i="113"/>
  <c r="K12" i="113"/>
  <c r="M12" i="113"/>
  <c r="G12" i="113"/>
  <c r="M11" i="113"/>
  <c r="L11" i="113"/>
  <c r="K11" i="113"/>
  <c r="G11" i="113"/>
  <c r="L10" i="113"/>
  <c r="K10" i="113"/>
  <c r="G10" i="113"/>
  <c r="M10" i="113" s="1"/>
  <c r="L9" i="113"/>
  <c r="K9" i="113"/>
  <c r="M9" i="113"/>
  <c r="L8" i="113"/>
  <c r="K8" i="113"/>
  <c r="M8" i="113"/>
  <c r="G8" i="113"/>
  <c r="L7" i="113"/>
  <c r="K7" i="113"/>
  <c r="M7" i="113"/>
  <c r="G7" i="113"/>
  <c r="L6" i="113"/>
  <c r="K6" i="113"/>
  <c r="G6" i="113"/>
  <c r="L5" i="113"/>
  <c r="K5" i="113"/>
  <c r="G5" i="113"/>
  <c r="M5" i="113" s="1"/>
  <c r="L4" i="113"/>
  <c r="K4" i="113"/>
  <c r="G4" i="113"/>
  <c r="M4" i="113" s="1"/>
  <c r="G37" i="112"/>
  <c r="F37" i="112"/>
  <c r="M9" i="112"/>
  <c r="L9" i="112"/>
  <c r="M32" i="112"/>
  <c r="L32" i="112"/>
  <c r="K32" i="112"/>
  <c r="G32" i="112"/>
  <c r="M11" i="121" l="1"/>
  <c r="M26" i="121"/>
  <c r="M5" i="121"/>
  <c r="M10" i="121"/>
  <c r="M21" i="121"/>
  <c r="J35" i="121"/>
  <c r="M13" i="121"/>
  <c r="M4" i="121"/>
  <c r="M6" i="121"/>
  <c r="K35" i="121"/>
  <c r="M25" i="121"/>
  <c r="L35" i="121"/>
  <c r="M23" i="121"/>
  <c r="M14" i="121"/>
  <c r="M12" i="121"/>
  <c r="G35" i="121"/>
  <c r="G37" i="120"/>
  <c r="M33" i="120"/>
  <c r="M15" i="120"/>
  <c r="M28" i="120"/>
  <c r="J37" i="120"/>
  <c r="M13" i="120"/>
  <c r="K37" i="120"/>
  <c r="M7" i="120"/>
  <c r="M20" i="120"/>
  <c r="L37" i="120"/>
  <c r="M5" i="120"/>
  <c r="M37" i="120" s="1"/>
  <c r="M25" i="120"/>
  <c r="M6" i="119"/>
  <c r="M14" i="119"/>
  <c r="M26" i="119"/>
  <c r="G37" i="119"/>
  <c r="M24" i="119"/>
  <c r="M13" i="119"/>
  <c r="M29" i="119"/>
  <c r="K37" i="119"/>
  <c r="L37" i="119"/>
  <c r="M5" i="119"/>
  <c r="M25" i="118"/>
  <c r="M15" i="118"/>
  <c r="M6" i="118"/>
  <c r="M19" i="118"/>
  <c r="M13" i="118"/>
  <c r="M26" i="118"/>
  <c r="M5" i="118"/>
  <c r="M36" i="118" s="1"/>
  <c r="K36" i="118"/>
  <c r="M7" i="118"/>
  <c r="G36" i="118"/>
  <c r="L36" i="117"/>
  <c r="M7" i="117"/>
  <c r="M15" i="117"/>
  <c r="M26" i="117"/>
  <c r="K36" i="117"/>
  <c r="M29" i="117"/>
  <c r="M36" i="117" s="1"/>
  <c r="K36" i="116"/>
  <c r="L36" i="116"/>
  <c r="M7" i="116"/>
  <c r="M24" i="116"/>
  <c r="M36" i="116" s="1"/>
  <c r="G36" i="116"/>
  <c r="M19" i="114"/>
  <c r="M27" i="114"/>
  <c r="M11" i="114"/>
  <c r="M21" i="114"/>
  <c r="M29" i="114"/>
  <c r="M23" i="114"/>
  <c r="M18" i="114"/>
  <c r="M4" i="114"/>
  <c r="M5" i="114"/>
  <c r="M12" i="114"/>
  <c r="J35" i="114"/>
  <c r="M6" i="114"/>
  <c r="M13" i="114"/>
  <c r="K35" i="114"/>
  <c r="M24" i="114"/>
  <c r="L35" i="114"/>
  <c r="M14" i="114"/>
  <c r="M22" i="114"/>
  <c r="M31" i="114"/>
  <c r="M9" i="114"/>
  <c r="M10" i="114"/>
  <c r="M25" i="114"/>
  <c r="M7" i="114"/>
  <c r="M26" i="114"/>
  <c r="G35" i="114"/>
  <c r="L37" i="113"/>
  <c r="M24" i="113"/>
  <c r="M25" i="113"/>
  <c r="J37" i="113"/>
  <c r="M15" i="113"/>
  <c r="K37" i="113"/>
  <c r="M19" i="113"/>
  <c r="M37" i="113" s="1"/>
  <c r="M26" i="113"/>
  <c r="G37" i="113"/>
  <c r="J34" i="112"/>
  <c r="J32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6" i="112"/>
  <c r="J15" i="112"/>
  <c r="J14" i="112"/>
  <c r="J13" i="112"/>
  <c r="J12" i="112"/>
  <c r="J11" i="112"/>
  <c r="J10" i="112"/>
  <c r="J9" i="112"/>
  <c r="J8" i="112"/>
  <c r="J7" i="112"/>
  <c r="J6" i="112"/>
  <c r="J5" i="112"/>
  <c r="J4" i="112"/>
  <c r="J37" i="112" s="1"/>
  <c r="I37" i="112"/>
  <c r="H37" i="112"/>
  <c r="E37" i="112"/>
  <c r="M36" i="112"/>
  <c r="L36" i="112"/>
  <c r="K36" i="112"/>
  <c r="M35" i="112"/>
  <c r="L35" i="112"/>
  <c r="K35" i="112"/>
  <c r="L34" i="112"/>
  <c r="K34" i="112"/>
  <c r="G34" i="112"/>
  <c r="M34" i="112" s="1"/>
  <c r="L29" i="112"/>
  <c r="K29" i="112"/>
  <c r="G29" i="112"/>
  <c r="M29" i="112" s="1"/>
  <c r="M28" i="112"/>
  <c r="L28" i="112"/>
  <c r="K28" i="112"/>
  <c r="G28" i="112"/>
  <c r="L27" i="112"/>
  <c r="K27" i="112"/>
  <c r="G27" i="112"/>
  <c r="M27" i="112" s="1"/>
  <c r="M26" i="112"/>
  <c r="L26" i="112"/>
  <c r="K26" i="112"/>
  <c r="G26" i="112"/>
  <c r="L25" i="112"/>
  <c r="K25" i="112"/>
  <c r="G25" i="112"/>
  <c r="M25" i="112" s="1"/>
  <c r="M24" i="112"/>
  <c r="L24" i="112"/>
  <c r="K24" i="112"/>
  <c r="G24" i="112"/>
  <c r="L23" i="112"/>
  <c r="K23" i="112"/>
  <c r="G23" i="112"/>
  <c r="M23" i="112" s="1"/>
  <c r="M22" i="112"/>
  <c r="L22" i="112"/>
  <c r="K22" i="112"/>
  <c r="G22" i="112"/>
  <c r="L21" i="112"/>
  <c r="K21" i="112"/>
  <c r="G21" i="112"/>
  <c r="M21" i="112" s="1"/>
  <c r="M20" i="112"/>
  <c r="L20" i="112"/>
  <c r="K20" i="112"/>
  <c r="G20" i="112"/>
  <c r="L19" i="112"/>
  <c r="K19" i="112"/>
  <c r="G19" i="112"/>
  <c r="M19" i="112" s="1"/>
  <c r="M18" i="112"/>
  <c r="L18" i="112"/>
  <c r="K18" i="112"/>
  <c r="G18" i="112"/>
  <c r="L16" i="112"/>
  <c r="K16" i="112"/>
  <c r="G16" i="112"/>
  <c r="M16" i="112" s="1"/>
  <c r="M15" i="112"/>
  <c r="L15" i="112"/>
  <c r="K15" i="112"/>
  <c r="G15" i="112"/>
  <c r="L14" i="112"/>
  <c r="K14" i="112"/>
  <c r="G14" i="112"/>
  <c r="M14" i="112" s="1"/>
  <c r="M13" i="112"/>
  <c r="L13" i="112"/>
  <c r="K13" i="112"/>
  <c r="G13" i="112"/>
  <c r="L12" i="112"/>
  <c r="K12" i="112"/>
  <c r="G12" i="112"/>
  <c r="M12" i="112" s="1"/>
  <c r="M11" i="112"/>
  <c r="L11" i="112"/>
  <c r="K11" i="112"/>
  <c r="G11" i="112"/>
  <c r="L10" i="112"/>
  <c r="K10" i="112"/>
  <c r="G10" i="112"/>
  <c r="M10" i="112" s="1"/>
  <c r="K9" i="112"/>
  <c r="L8" i="112"/>
  <c r="K8" i="112"/>
  <c r="G8" i="112"/>
  <c r="M8" i="112" s="1"/>
  <c r="M7" i="112"/>
  <c r="L7" i="112"/>
  <c r="K7" i="112"/>
  <c r="G7" i="112"/>
  <c r="L6" i="112"/>
  <c r="K6" i="112"/>
  <c r="G6" i="112"/>
  <c r="M6" i="112" s="1"/>
  <c r="M5" i="112"/>
  <c r="L5" i="112"/>
  <c r="K5" i="112"/>
  <c r="G5" i="112"/>
  <c r="L4" i="112"/>
  <c r="L37" i="112" s="1"/>
  <c r="K4" i="112"/>
  <c r="K37" i="112" s="1"/>
  <c r="G4" i="112"/>
  <c r="J35" i="111"/>
  <c r="J34" i="111"/>
  <c r="J32" i="111"/>
  <c r="J29" i="111"/>
  <c r="M29" i="111" s="1"/>
  <c r="J28" i="111"/>
  <c r="J27" i="111"/>
  <c r="M27" i="111" s="1"/>
  <c r="J26" i="111"/>
  <c r="J25" i="111"/>
  <c r="J24" i="111"/>
  <c r="J23" i="111"/>
  <c r="J22" i="111"/>
  <c r="J21" i="111"/>
  <c r="J20" i="111"/>
  <c r="J19" i="111"/>
  <c r="M19" i="111" s="1"/>
  <c r="J18" i="111"/>
  <c r="M18" i="111" s="1"/>
  <c r="J16" i="111"/>
  <c r="J15" i="111"/>
  <c r="J14" i="111"/>
  <c r="J13" i="111"/>
  <c r="J12" i="111"/>
  <c r="J11" i="111"/>
  <c r="J10" i="111"/>
  <c r="M10" i="111" s="1"/>
  <c r="J9" i="111"/>
  <c r="J8" i="111"/>
  <c r="J38" i="111" s="1"/>
  <c r="J7" i="111"/>
  <c r="J6" i="111"/>
  <c r="J5" i="111"/>
  <c r="J4" i="111"/>
  <c r="I38" i="111"/>
  <c r="H38" i="111"/>
  <c r="F38" i="111"/>
  <c r="E38" i="111"/>
  <c r="M37" i="111"/>
  <c r="L37" i="111"/>
  <c r="K37" i="111"/>
  <c r="M36" i="111"/>
  <c r="L36" i="111"/>
  <c r="K36" i="111"/>
  <c r="M35" i="111"/>
  <c r="L35" i="111"/>
  <c r="K35" i="111"/>
  <c r="G35" i="111"/>
  <c r="L34" i="111"/>
  <c r="K34" i="111"/>
  <c r="G34" i="111"/>
  <c r="M34" i="111" s="1"/>
  <c r="L32" i="111"/>
  <c r="K32" i="111"/>
  <c r="G32" i="111"/>
  <c r="M32" i="111" s="1"/>
  <c r="L29" i="111"/>
  <c r="K29" i="111"/>
  <c r="G29" i="111"/>
  <c r="L28" i="111"/>
  <c r="K28" i="111"/>
  <c r="G28" i="111"/>
  <c r="M28" i="111" s="1"/>
  <c r="L27" i="111"/>
  <c r="K27" i="111"/>
  <c r="G27" i="111"/>
  <c r="L26" i="111"/>
  <c r="K26" i="111"/>
  <c r="M26" i="111"/>
  <c r="G26" i="111"/>
  <c r="L25" i="111"/>
  <c r="K25" i="111"/>
  <c r="G25" i="111"/>
  <c r="M24" i="111"/>
  <c r="L24" i="111"/>
  <c r="K24" i="111"/>
  <c r="G24" i="111"/>
  <c r="L23" i="111"/>
  <c r="K23" i="111"/>
  <c r="G23" i="111"/>
  <c r="M23" i="111" s="1"/>
  <c r="L22" i="111"/>
  <c r="K22" i="111"/>
  <c r="G22" i="111"/>
  <c r="M22" i="111" s="1"/>
  <c r="M21" i="111"/>
  <c r="L21" i="111"/>
  <c r="K21" i="111"/>
  <c r="G21" i="111"/>
  <c r="L20" i="111"/>
  <c r="K20" i="111"/>
  <c r="G20" i="111"/>
  <c r="L19" i="111"/>
  <c r="K19" i="111"/>
  <c r="G19" i="111"/>
  <c r="L18" i="111"/>
  <c r="K18" i="111"/>
  <c r="G18" i="111"/>
  <c r="L16" i="111"/>
  <c r="K16" i="111"/>
  <c r="G16" i="111"/>
  <c r="M15" i="111"/>
  <c r="L15" i="111"/>
  <c r="K15" i="111"/>
  <c r="G15" i="111"/>
  <c r="L14" i="111"/>
  <c r="K14" i="111"/>
  <c r="G14" i="111"/>
  <c r="M14" i="111" s="1"/>
  <c r="L13" i="111"/>
  <c r="K13" i="111"/>
  <c r="G13" i="111"/>
  <c r="M13" i="111" s="1"/>
  <c r="M12" i="111"/>
  <c r="L12" i="111"/>
  <c r="K12" i="111"/>
  <c r="G12" i="111"/>
  <c r="L11" i="111"/>
  <c r="K11" i="111"/>
  <c r="G11" i="111"/>
  <c r="M11" i="111" s="1"/>
  <c r="L10" i="111"/>
  <c r="K10" i="111"/>
  <c r="G10" i="111"/>
  <c r="L9" i="111"/>
  <c r="K9" i="111"/>
  <c r="M9" i="111"/>
  <c r="G9" i="111"/>
  <c r="L8" i="111"/>
  <c r="K8" i="111"/>
  <c r="G8" i="111"/>
  <c r="M7" i="111"/>
  <c r="L7" i="111"/>
  <c r="K7" i="111"/>
  <c r="G7" i="111"/>
  <c r="L6" i="111"/>
  <c r="K6" i="111"/>
  <c r="G6" i="111"/>
  <c r="M6" i="111" s="1"/>
  <c r="L5" i="111"/>
  <c r="K5" i="111"/>
  <c r="G5" i="111"/>
  <c r="M5" i="111" s="1"/>
  <c r="M4" i="111"/>
  <c r="L4" i="111"/>
  <c r="K4" i="111"/>
  <c r="K38" i="111" s="1"/>
  <c r="G4" i="111"/>
  <c r="M37" i="110"/>
  <c r="G32" i="110"/>
  <c r="G32" i="109"/>
  <c r="M32" i="109" s="1"/>
  <c r="I38" i="110"/>
  <c r="L37" i="110"/>
  <c r="H38" i="110"/>
  <c r="K37" i="110"/>
  <c r="F38" i="110"/>
  <c r="E38" i="110"/>
  <c r="J35" i="110"/>
  <c r="J34" i="110"/>
  <c r="J29" i="110"/>
  <c r="J28" i="110"/>
  <c r="J27" i="110"/>
  <c r="J26" i="110"/>
  <c r="J25" i="110"/>
  <c r="J24" i="110"/>
  <c r="J23" i="110"/>
  <c r="J22" i="110"/>
  <c r="J21" i="110"/>
  <c r="J20" i="110"/>
  <c r="J19" i="110"/>
  <c r="J18" i="110"/>
  <c r="J16" i="110"/>
  <c r="J15" i="110"/>
  <c r="J14" i="110"/>
  <c r="J13" i="110"/>
  <c r="J12" i="110"/>
  <c r="J11" i="110"/>
  <c r="J10" i="110"/>
  <c r="J9" i="110"/>
  <c r="J8" i="110"/>
  <c r="J7" i="110"/>
  <c r="J6" i="110"/>
  <c r="J5" i="110"/>
  <c r="J4" i="110"/>
  <c r="M36" i="110"/>
  <c r="L36" i="110"/>
  <c r="K36" i="110"/>
  <c r="L35" i="110"/>
  <c r="K35" i="110"/>
  <c r="G35" i="110"/>
  <c r="M35" i="110" s="1"/>
  <c r="L34" i="110"/>
  <c r="K34" i="110"/>
  <c r="G34" i="110"/>
  <c r="M32" i="110"/>
  <c r="L32" i="110"/>
  <c r="K32" i="110"/>
  <c r="L29" i="110"/>
  <c r="K29" i="110"/>
  <c r="G29" i="110"/>
  <c r="M29" i="110" s="1"/>
  <c r="M28" i="110"/>
  <c r="L28" i="110"/>
  <c r="K28" i="110"/>
  <c r="G28" i="110"/>
  <c r="L27" i="110"/>
  <c r="K27" i="110"/>
  <c r="G27" i="110"/>
  <c r="M27" i="110" s="1"/>
  <c r="L26" i="110"/>
  <c r="K26" i="110"/>
  <c r="G26" i="110"/>
  <c r="L25" i="110"/>
  <c r="K25" i="110"/>
  <c r="G25" i="110"/>
  <c r="M25" i="110" s="1"/>
  <c r="L24" i="110"/>
  <c r="K24" i="110"/>
  <c r="G24" i="110"/>
  <c r="M24" i="110" s="1"/>
  <c r="L23" i="110"/>
  <c r="K23" i="110"/>
  <c r="G23" i="110"/>
  <c r="M23" i="110" s="1"/>
  <c r="L22" i="110"/>
  <c r="K22" i="110"/>
  <c r="G22" i="110"/>
  <c r="L21" i="110"/>
  <c r="K21" i="110"/>
  <c r="G21" i="110"/>
  <c r="M21" i="110" s="1"/>
  <c r="L20" i="110"/>
  <c r="K20" i="110"/>
  <c r="G20" i="110"/>
  <c r="M20" i="110" s="1"/>
  <c r="L19" i="110"/>
  <c r="K19" i="110"/>
  <c r="G19" i="110"/>
  <c r="M19" i="110" s="1"/>
  <c r="L18" i="110"/>
  <c r="K18" i="110"/>
  <c r="G18" i="110"/>
  <c r="L16" i="110"/>
  <c r="K16" i="110"/>
  <c r="G16" i="110"/>
  <c r="M16" i="110" s="1"/>
  <c r="L15" i="110"/>
  <c r="K15" i="110"/>
  <c r="G15" i="110"/>
  <c r="L14" i="110"/>
  <c r="K14" i="110"/>
  <c r="G14" i="110"/>
  <c r="M14" i="110" s="1"/>
  <c r="L13" i="110"/>
  <c r="K13" i="110"/>
  <c r="G13" i="110"/>
  <c r="L12" i="110"/>
  <c r="K12" i="110"/>
  <c r="G12" i="110"/>
  <c r="M12" i="110" s="1"/>
  <c r="M11" i="110"/>
  <c r="L11" i="110"/>
  <c r="K11" i="110"/>
  <c r="G11" i="110"/>
  <c r="L10" i="110"/>
  <c r="K10" i="110"/>
  <c r="G10" i="110"/>
  <c r="M10" i="110" s="1"/>
  <c r="L9" i="110"/>
  <c r="K9" i="110"/>
  <c r="G9" i="110"/>
  <c r="M8" i="110"/>
  <c r="L8" i="110"/>
  <c r="K8" i="110"/>
  <c r="G8" i="110"/>
  <c r="L7" i="110"/>
  <c r="K7" i="110"/>
  <c r="G7" i="110"/>
  <c r="M6" i="110"/>
  <c r="L6" i="110"/>
  <c r="K6" i="110"/>
  <c r="G6" i="110"/>
  <c r="L5" i="110"/>
  <c r="K5" i="110"/>
  <c r="G5" i="110"/>
  <c r="L4" i="110"/>
  <c r="K4" i="110"/>
  <c r="G4" i="110"/>
  <c r="M4" i="110" s="1"/>
  <c r="J35" i="109"/>
  <c r="J34" i="109"/>
  <c r="J29" i="109"/>
  <c r="J28" i="109"/>
  <c r="J27" i="109"/>
  <c r="J26" i="109"/>
  <c r="M26" i="109" s="1"/>
  <c r="J25" i="109"/>
  <c r="J24" i="109"/>
  <c r="M24" i="109" s="1"/>
  <c r="J23" i="109"/>
  <c r="J22" i="109"/>
  <c r="J21" i="109"/>
  <c r="J20" i="109"/>
  <c r="J19" i="109"/>
  <c r="J18" i="109"/>
  <c r="J16" i="109"/>
  <c r="J15" i="109"/>
  <c r="M15" i="109" s="1"/>
  <c r="J14" i="109"/>
  <c r="J13" i="109"/>
  <c r="J12" i="109"/>
  <c r="J11" i="109"/>
  <c r="J10" i="109"/>
  <c r="J9" i="109"/>
  <c r="J8" i="109"/>
  <c r="J7" i="109"/>
  <c r="M7" i="109" s="1"/>
  <c r="J6" i="109"/>
  <c r="J5" i="109"/>
  <c r="J4" i="109"/>
  <c r="M21" i="109"/>
  <c r="M12" i="109"/>
  <c r="M4" i="109"/>
  <c r="I37" i="109"/>
  <c r="H37" i="109"/>
  <c r="F37" i="109"/>
  <c r="E37" i="109"/>
  <c r="M36" i="109"/>
  <c r="L36" i="109"/>
  <c r="K36" i="109"/>
  <c r="L35" i="109"/>
  <c r="K35" i="109"/>
  <c r="G35" i="109"/>
  <c r="M35" i="109" s="1"/>
  <c r="M34" i="109"/>
  <c r="L34" i="109"/>
  <c r="K34" i="109"/>
  <c r="G34" i="109"/>
  <c r="L32" i="109"/>
  <c r="K32" i="109"/>
  <c r="M29" i="109"/>
  <c r="L29" i="109"/>
  <c r="K29" i="109"/>
  <c r="G29" i="109"/>
  <c r="L28" i="109"/>
  <c r="K28" i="109"/>
  <c r="G28" i="109"/>
  <c r="L27" i="109"/>
  <c r="K27" i="109"/>
  <c r="G27" i="109"/>
  <c r="L26" i="109"/>
  <c r="K26" i="109"/>
  <c r="G26" i="109"/>
  <c r="L25" i="109"/>
  <c r="K25" i="109"/>
  <c r="G25" i="109"/>
  <c r="L24" i="109"/>
  <c r="K24" i="109"/>
  <c r="G24" i="109"/>
  <c r="L23" i="109"/>
  <c r="K23" i="109"/>
  <c r="M23" i="109"/>
  <c r="G23" i="109"/>
  <c r="L22" i="109"/>
  <c r="K22" i="109"/>
  <c r="G22" i="109"/>
  <c r="L21" i="109"/>
  <c r="K21" i="109"/>
  <c r="G21" i="109"/>
  <c r="L20" i="109"/>
  <c r="K20" i="109"/>
  <c r="G20" i="109"/>
  <c r="L19" i="109"/>
  <c r="K19" i="109"/>
  <c r="G19" i="109"/>
  <c r="M19" i="109" s="1"/>
  <c r="M18" i="109"/>
  <c r="L18" i="109"/>
  <c r="K18" i="109"/>
  <c r="G18" i="109"/>
  <c r="L16" i="109"/>
  <c r="K16" i="109"/>
  <c r="G16" i="109"/>
  <c r="L15" i="109"/>
  <c r="K15" i="109"/>
  <c r="G15" i="109"/>
  <c r="L14" i="109"/>
  <c r="K14" i="109"/>
  <c r="M14" i="109"/>
  <c r="G14" i="109"/>
  <c r="L13" i="109"/>
  <c r="K13" i="109"/>
  <c r="G13" i="109"/>
  <c r="L12" i="109"/>
  <c r="K12" i="109"/>
  <c r="G12" i="109"/>
  <c r="L11" i="109"/>
  <c r="K11" i="109"/>
  <c r="G11" i="109"/>
  <c r="L10" i="109"/>
  <c r="K10" i="109"/>
  <c r="G10" i="109"/>
  <c r="M10" i="109" s="1"/>
  <c r="L9" i="109"/>
  <c r="K9" i="109"/>
  <c r="G9" i="109"/>
  <c r="L8" i="109"/>
  <c r="K8" i="109"/>
  <c r="G8" i="109"/>
  <c r="M8" i="109" s="1"/>
  <c r="L7" i="109"/>
  <c r="K7" i="109"/>
  <c r="G7" i="109"/>
  <c r="L6" i="109"/>
  <c r="K6" i="109"/>
  <c r="M6" i="109"/>
  <c r="G6" i="109"/>
  <c r="L5" i="109"/>
  <c r="K5" i="109"/>
  <c r="G5" i="109"/>
  <c r="L4" i="109"/>
  <c r="K4" i="109"/>
  <c r="G4" i="109"/>
  <c r="L15" i="108"/>
  <c r="K15" i="108"/>
  <c r="J15" i="108"/>
  <c r="G15" i="108"/>
  <c r="M15" i="108" s="1"/>
  <c r="J35" i="108"/>
  <c r="J34" i="108"/>
  <c r="J29" i="108"/>
  <c r="J28" i="108"/>
  <c r="J27" i="108"/>
  <c r="J26" i="108"/>
  <c r="J25" i="108"/>
  <c r="J24" i="108"/>
  <c r="J23" i="108"/>
  <c r="J22" i="108"/>
  <c r="J21" i="108"/>
  <c r="M21" i="108" s="1"/>
  <c r="J20" i="108"/>
  <c r="J19" i="108"/>
  <c r="J18" i="108"/>
  <c r="J16" i="108"/>
  <c r="J14" i="108"/>
  <c r="M14" i="108" s="1"/>
  <c r="J13" i="108"/>
  <c r="J12" i="108"/>
  <c r="J11" i="108"/>
  <c r="J10" i="108"/>
  <c r="J9" i="108"/>
  <c r="J8" i="108"/>
  <c r="J7" i="108"/>
  <c r="J6" i="108"/>
  <c r="J5" i="108"/>
  <c r="J4" i="108"/>
  <c r="I37" i="108"/>
  <c r="H37" i="108"/>
  <c r="F37" i="108"/>
  <c r="E37" i="108"/>
  <c r="M36" i="108"/>
  <c r="L36" i="108"/>
  <c r="K36" i="108"/>
  <c r="L35" i="108"/>
  <c r="K35" i="108"/>
  <c r="G35" i="108"/>
  <c r="L34" i="108"/>
  <c r="K34" i="108"/>
  <c r="G34" i="108"/>
  <c r="M34" i="108" s="1"/>
  <c r="M32" i="108"/>
  <c r="L32" i="108"/>
  <c r="K32" i="108"/>
  <c r="L29" i="108"/>
  <c r="K29" i="108"/>
  <c r="G29" i="108"/>
  <c r="L28" i="108"/>
  <c r="K28" i="108"/>
  <c r="G28" i="108"/>
  <c r="M28" i="108" s="1"/>
  <c r="L27" i="108"/>
  <c r="K27" i="108"/>
  <c r="G27" i="108"/>
  <c r="L26" i="108"/>
  <c r="K26" i="108"/>
  <c r="G26" i="108"/>
  <c r="L25" i="108"/>
  <c r="K25" i="108"/>
  <c r="G25" i="108"/>
  <c r="M25" i="108" s="1"/>
  <c r="L24" i="108"/>
  <c r="K24" i="108"/>
  <c r="G24" i="108"/>
  <c r="L23" i="108"/>
  <c r="K23" i="108"/>
  <c r="G23" i="108"/>
  <c r="M23" i="108" s="1"/>
  <c r="L22" i="108"/>
  <c r="K22" i="108"/>
  <c r="G22" i="108"/>
  <c r="M22" i="108" s="1"/>
  <c r="L21" i="108"/>
  <c r="K21" i="108"/>
  <c r="G21" i="108"/>
  <c r="L20" i="108"/>
  <c r="K20" i="108"/>
  <c r="G20" i="108"/>
  <c r="M20" i="108" s="1"/>
  <c r="L19" i="108"/>
  <c r="K19" i="108"/>
  <c r="G19" i="108"/>
  <c r="L18" i="108"/>
  <c r="K18" i="108"/>
  <c r="G18" i="108"/>
  <c r="M18" i="108" s="1"/>
  <c r="L16" i="108"/>
  <c r="K16" i="108"/>
  <c r="G16" i="108"/>
  <c r="L14" i="108"/>
  <c r="K14" i="108"/>
  <c r="G14" i="108"/>
  <c r="L13" i="108"/>
  <c r="K13" i="108"/>
  <c r="G13" i="108"/>
  <c r="L12" i="108"/>
  <c r="K12" i="108"/>
  <c r="M12" i="108"/>
  <c r="G12" i="108"/>
  <c r="L11" i="108"/>
  <c r="K11" i="108"/>
  <c r="G11" i="108"/>
  <c r="L10" i="108"/>
  <c r="K10" i="108"/>
  <c r="G10" i="108"/>
  <c r="M10" i="108" s="1"/>
  <c r="L9" i="108"/>
  <c r="K9" i="108"/>
  <c r="G9" i="108"/>
  <c r="L8" i="108"/>
  <c r="K8" i="108"/>
  <c r="G8" i="108"/>
  <c r="L7" i="108"/>
  <c r="K7" i="108"/>
  <c r="G7" i="108"/>
  <c r="M7" i="108" s="1"/>
  <c r="L6" i="108"/>
  <c r="K6" i="108"/>
  <c r="G6" i="108"/>
  <c r="M6" i="108" s="1"/>
  <c r="L5" i="108"/>
  <c r="K5" i="108"/>
  <c r="G5" i="108"/>
  <c r="L4" i="108"/>
  <c r="K4" i="108"/>
  <c r="G4" i="108"/>
  <c r="J35" i="107"/>
  <c r="J34" i="107"/>
  <c r="J29" i="107"/>
  <c r="J28" i="107"/>
  <c r="J27" i="107"/>
  <c r="J26" i="107"/>
  <c r="J25" i="107"/>
  <c r="J24" i="107"/>
  <c r="J23" i="107"/>
  <c r="J22" i="107"/>
  <c r="J21" i="107"/>
  <c r="J20" i="107"/>
  <c r="J19" i="107"/>
  <c r="J18" i="107"/>
  <c r="J16" i="107"/>
  <c r="J15" i="107"/>
  <c r="J14" i="107"/>
  <c r="J13" i="107"/>
  <c r="J12" i="107"/>
  <c r="J11" i="107"/>
  <c r="J10" i="107"/>
  <c r="J9" i="107"/>
  <c r="J8" i="107"/>
  <c r="J7" i="107"/>
  <c r="J6" i="107"/>
  <c r="J5" i="107"/>
  <c r="J4" i="107"/>
  <c r="I37" i="107"/>
  <c r="H37" i="107"/>
  <c r="F37" i="107"/>
  <c r="E37" i="107"/>
  <c r="M36" i="107"/>
  <c r="L36" i="107"/>
  <c r="K36" i="107"/>
  <c r="L35" i="107"/>
  <c r="K35" i="107"/>
  <c r="G35" i="107"/>
  <c r="L34" i="107"/>
  <c r="K34" i="107"/>
  <c r="G34" i="107"/>
  <c r="M34" i="107" s="1"/>
  <c r="M32" i="107"/>
  <c r="L32" i="107"/>
  <c r="K32" i="107"/>
  <c r="L29" i="107"/>
  <c r="K29" i="107"/>
  <c r="G29" i="107"/>
  <c r="L28" i="107"/>
  <c r="K28" i="107"/>
  <c r="G28" i="107"/>
  <c r="L27" i="107"/>
  <c r="K27" i="107"/>
  <c r="G27" i="107"/>
  <c r="M27" i="107" s="1"/>
  <c r="L26" i="107"/>
  <c r="K26" i="107"/>
  <c r="G26" i="107"/>
  <c r="L25" i="107"/>
  <c r="K25" i="107"/>
  <c r="G25" i="107"/>
  <c r="L24" i="107"/>
  <c r="K24" i="107"/>
  <c r="G24" i="107"/>
  <c r="L23" i="107"/>
  <c r="K23" i="107"/>
  <c r="G23" i="107"/>
  <c r="M23" i="107" s="1"/>
  <c r="L22" i="107"/>
  <c r="K22" i="107"/>
  <c r="G22" i="107"/>
  <c r="L21" i="107"/>
  <c r="K21" i="107"/>
  <c r="G21" i="107"/>
  <c r="M21" i="107" s="1"/>
  <c r="L20" i="107"/>
  <c r="K20" i="107"/>
  <c r="G20" i="107"/>
  <c r="L19" i="107"/>
  <c r="K19" i="107"/>
  <c r="G19" i="107"/>
  <c r="L18" i="107"/>
  <c r="K18" i="107"/>
  <c r="G18" i="107"/>
  <c r="L16" i="107"/>
  <c r="K16" i="107"/>
  <c r="G16" i="107"/>
  <c r="L15" i="107"/>
  <c r="K15" i="107"/>
  <c r="G15" i="107"/>
  <c r="L14" i="107"/>
  <c r="K14" i="107"/>
  <c r="G14" i="107"/>
  <c r="M14" i="107" s="1"/>
  <c r="L13" i="107"/>
  <c r="K13" i="107"/>
  <c r="G13" i="107"/>
  <c r="L12" i="107"/>
  <c r="K12" i="107"/>
  <c r="G12" i="107"/>
  <c r="M12" i="107" s="1"/>
  <c r="L11" i="107"/>
  <c r="K11" i="107"/>
  <c r="G11" i="107"/>
  <c r="L10" i="107"/>
  <c r="K10" i="107"/>
  <c r="G10" i="107"/>
  <c r="L9" i="107"/>
  <c r="K9" i="107"/>
  <c r="G9" i="107"/>
  <c r="L8" i="107"/>
  <c r="K8" i="107"/>
  <c r="G8" i="107"/>
  <c r="L7" i="107"/>
  <c r="K7" i="107"/>
  <c r="G7" i="107"/>
  <c r="L6" i="107"/>
  <c r="K6" i="107"/>
  <c r="G6" i="107"/>
  <c r="L5" i="107"/>
  <c r="K5" i="107"/>
  <c r="G5" i="107"/>
  <c r="L4" i="107"/>
  <c r="K4" i="107"/>
  <c r="G4" i="107"/>
  <c r="J36" i="106"/>
  <c r="J35" i="106"/>
  <c r="J30" i="106"/>
  <c r="J29" i="106"/>
  <c r="J28" i="106"/>
  <c r="J27" i="106"/>
  <c r="J26" i="106"/>
  <c r="J25" i="106"/>
  <c r="J24" i="106"/>
  <c r="J23" i="106"/>
  <c r="J22" i="106"/>
  <c r="J21" i="106"/>
  <c r="J20" i="106"/>
  <c r="J19" i="106"/>
  <c r="J18" i="106"/>
  <c r="J16" i="106"/>
  <c r="J15" i="106"/>
  <c r="J14" i="106"/>
  <c r="J13" i="106"/>
  <c r="J12" i="106"/>
  <c r="J11" i="106"/>
  <c r="J10" i="106"/>
  <c r="J9" i="106"/>
  <c r="J8" i="106"/>
  <c r="J7" i="106"/>
  <c r="J6" i="106"/>
  <c r="J5" i="106"/>
  <c r="J4" i="106"/>
  <c r="I38" i="106"/>
  <c r="H38" i="106"/>
  <c r="F38" i="106"/>
  <c r="E38" i="106"/>
  <c r="M37" i="106"/>
  <c r="L37" i="106"/>
  <c r="K37" i="106"/>
  <c r="L36" i="106"/>
  <c r="K36" i="106"/>
  <c r="G36" i="106"/>
  <c r="M36" i="106" s="1"/>
  <c r="L35" i="106"/>
  <c r="K35" i="106"/>
  <c r="G35" i="106"/>
  <c r="M35" i="106" s="1"/>
  <c r="M33" i="106"/>
  <c r="L33" i="106"/>
  <c r="K33" i="106"/>
  <c r="L30" i="106"/>
  <c r="K30" i="106"/>
  <c r="G30" i="106"/>
  <c r="M30" i="106" s="1"/>
  <c r="L29" i="106"/>
  <c r="K29" i="106"/>
  <c r="G29" i="106"/>
  <c r="M29" i="106" s="1"/>
  <c r="L28" i="106"/>
  <c r="K28" i="106"/>
  <c r="G28" i="106"/>
  <c r="L27" i="106"/>
  <c r="K27" i="106"/>
  <c r="G27" i="106"/>
  <c r="L26" i="106"/>
  <c r="K26" i="106"/>
  <c r="G26" i="106"/>
  <c r="M26" i="106" s="1"/>
  <c r="L25" i="106"/>
  <c r="K25" i="106"/>
  <c r="G25" i="106"/>
  <c r="L24" i="106"/>
  <c r="K24" i="106"/>
  <c r="G24" i="106"/>
  <c r="M24" i="106" s="1"/>
  <c r="L23" i="106"/>
  <c r="K23" i="106"/>
  <c r="M23" i="106"/>
  <c r="G23" i="106"/>
  <c r="L22" i="106"/>
  <c r="K22" i="106"/>
  <c r="G22" i="106"/>
  <c r="L21" i="106"/>
  <c r="K21" i="106"/>
  <c r="G21" i="106"/>
  <c r="L20" i="106"/>
  <c r="K20" i="106"/>
  <c r="G20" i="106"/>
  <c r="L19" i="106"/>
  <c r="K19" i="106"/>
  <c r="G19" i="106"/>
  <c r="L18" i="106"/>
  <c r="K18" i="106"/>
  <c r="G18" i="106"/>
  <c r="L16" i="106"/>
  <c r="K16" i="106"/>
  <c r="G16" i="106"/>
  <c r="L15" i="106"/>
  <c r="K15" i="106"/>
  <c r="G15" i="106"/>
  <c r="M15" i="106" s="1"/>
  <c r="L14" i="106"/>
  <c r="K14" i="106"/>
  <c r="G14" i="106"/>
  <c r="M14" i="106" s="1"/>
  <c r="L13" i="106"/>
  <c r="K13" i="106"/>
  <c r="G13" i="106"/>
  <c r="M13" i="106" s="1"/>
  <c r="M12" i="106"/>
  <c r="L12" i="106"/>
  <c r="K12" i="106"/>
  <c r="G12" i="106"/>
  <c r="L11" i="106"/>
  <c r="K11" i="106"/>
  <c r="G11" i="106"/>
  <c r="L10" i="106"/>
  <c r="K10" i="106"/>
  <c r="G10" i="106"/>
  <c r="M10" i="106" s="1"/>
  <c r="L9" i="106"/>
  <c r="K9" i="106"/>
  <c r="G9" i="106"/>
  <c r="M9" i="106" s="1"/>
  <c r="L8" i="106"/>
  <c r="K8" i="106"/>
  <c r="G8" i="106"/>
  <c r="L7" i="106"/>
  <c r="K7" i="106"/>
  <c r="G7" i="106"/>
  <c r="M7" i="106" s="1"/>
  <c r="L6" i="106"/>
  <c r="K6" i="106"/>
  <c r="M6" i="106"/>
  <c r="G6" i="106"/>
  <c r="L5" i="106"/>
  <c r="K5" i="106"/>
  <c r="G5" i="106"/>
  <c r="M5" i="106" s="1"/>
  <c r="L4" i="106"/>
  <c r="K4" i="106"/>
  <c r="G4" i="106"/>
  <c r="J37" i="105"/>
  <c r="J36" i="105"/>
  <c r="J33" i="105"/>
  <c r="J30" i="105"/>
  <c r="J29" i="105"/>
  <c r="J28" i="105"/>
  <c r="J27" i="105"/>
  <c r="J26" i="105"/>
  <c r="J25" i="105"/>
  <c r="J24" i="105"/>
  <c r="J23" i="105"/>
  <c r="J22" i="105"/>
  <c r="J21" i="105"/>
  <c r="J20" i="105"/>
  <c r="J19" i="105"/>
  <c r="J18" i="105"/>
  <c r="J16" i="105"/>
  <c r="J15" i="105"/>
  <c r="J14" i="105"/>
  <c r="J13" i="105"/>
  <c r="J12" i="105"/>
  <c r="J11" i="105"/>
  <c r="J10" i="105"/>
  <c r="J9" i="105"/>
  <c r="J8" i="105"/>
  <c r="J7" i="105"/>
  <c r="J6" i="105"/>
  <c r="J5" i="105"/>
  <c r="J39" i="105" s="1"/>
  <c r="J4" i="105"/>
  <c r="I39" i="105"/>
  <c r="H39" i="105"/>
  <c r="F39" i="105"/>
  <c r="E39" i="105"/>
  <c r="M38" i="105"/>
  <c r="L38" i="105"/>
  <c r="K38" i="105"/>
  <c r="L37" i="105"/>
  <c r="K37" i="105"/>
  <c r="G37" i="105"/>
  <c r="M37" i="105" s="1"/>
  <c r="L36" i="105"/>
  <c r="K36" i="105"/>
  <c r="G36" i="105"/>
  <c r="M36" i="105" s="1"/>
  <c r="M34" i="105"/>
  <c r="L34" i="105"/>
  <c r="K34" i="105"/>
  <c r="L33" i="105"/>
  <c r="K33" i="105"/>
  <c r="G33" i="105"/>
  <c r="M33" i="105" s="1"/>
  <c r="L30" i="105"/>
  <c r="K30" i="105"/>
  <c r="G30" i="105"/>
  <c r="L29" i="105"/>
  <c r="K29" i="105"/>
  <c r="G29" i="105"/>
  <c r="M29" i="105" s="1"/>
  <c r="L28" i="105"/>
  <c r="K28" i="105"/>
  <c r="G28" i="105"/>
  <c r="M28" i="105" s="1"/>
  <c r="L27" i="105"/>
  <c r="K27" i="105"/>
  <c r="G27" i="105"/>
  <c r="M27" i="105" s="1"/>
  <c r="L26" i="105"/>
  <c r="K26" i="105"/>
  <c r="G26" i="105"/>
  <c r="L25" i="105"/>
  <c r="K25" i="105"/>
  <c r="G25" i="105"/>
  <c r="M25" i="105" s="1"/>
  <c r="L24" i="105"/>
  <c r="K24" i="105"/>
  <c r="G24" i="105"/>
  <c r="M24" i="105" s="1"/>
  <c r="L23" i="105"/>
  <c r="K23" i="105"/>
  <c r="G23" i="105"/>
  <c r="M23" i="105" s="1"/>
  <c r="L22" i="105"/>
  <c r="K22" i="105"/>
  <c r="G22" i="105"/>
  <c r="L21" i="105"/>
  <c r="K21" i="105"/>
  <c r="G21" i="105"/>
  <c r="M21" i="105" s="1"/>
  <c r="L20" i="105"/>
  <c r="K20" i="105"/>
  <c r="G20" i="105"/>
  <c r="M20" i="105" s="1"/>
  <c r="L19" i="105"/>
  <c r="K19" i="105"/>
  <c r="G19" i="105"/>
  <c r="M19" i="105" s="1"/>
  <c r="L18" i="105"/>
  <c r="K18" i="105"/>
  <c r="G18" i="105"/>
  <c r="L16" i="105"/>
  <c r="K16" i="105"/>
  <c r="G16" i="105"/>
  <c r="M16" i="105" s="1"/>
  <c r="L15" i="105"/>
  <c r="K15" i="105"/>
  <c r="G15" i="105"/>
  <c r="M15" i="105" s="1"/>
  <c r="L14" i="105"/>
  <c r="K14" i="105"/>
  <c r="G14" i="105"/>
  <c r="M14" i="105" s="1"/>
  <c r="L13" i="105"/>
  <c r="K13" i="105"/>
  <c r="G13" i="105"/>
  <c r="L12" i="105"/>
  <c r="K12" i="105"/>
  <c r="G12" i="105"/>
  <c r="M12" i="105" s="1"/>
  <c r="L11" i="105"/>
  <c r="K11" i="105"/>
  <c r="G11" i="105"/>
  <c r="M11" i="105" s="1"/>
  <c r="L10" i="105"/>
  <c r="K10" i="105"/>
  <c r="G10" i="105"/>
  <c r="M10" i="105" s="1"/>
  <c r="L9" i="105"/>
  <c r="K9" i="105"/>
  <c r="G9" i="105"/>
  <c r="L8" i="105"/>
  <c r="K8" i="105"/>
  <c r="G8" i="105"/>
  <c r="M8" i="105" s="1"/>
  <c r="L7" i="105"/>
  <c r="K7" i="105"/>
  <c r="G7" i="105"/>
  <c r="L6" i="105"/>
  <c r="K6" i="105"/>
  <c r="G6" i="105"/>
  <c r="M6" i="105" s="1"/>
  <c r="L5" i="105"/>
  <c r="K5" i="105"/>
  <c r="G5" i="105"/>
  <c r="L4" i="105"/>
  <c r="K4" i="105"/>
  <c r="G4" i="105"/>
  <c r="J38" i="104"/>
  <c r="J37" i="104"/>
  <c r="J33" i="104"/>
  <c r="J30" i="104"/>
  <c r="J29" i="104"/>
  <c r="J28" i="104"/>
  <c r="J27" i="104"/>
  <c r="J26" i="104"/>
  <c r="J25" i="104"/>
  <c r="J24" i="104"/>
  <c r="J23" i="104"/>
  <c r="J22" i="104"/>
  <c r="J21" i="104"/>
  <c r="J20" i="104"/>
  <c r="J19" i="104"/>
  <c r="J18" i="104"/>
  <c r="J16" i="104"/>
  <c r="J15" i="104"/>
  <c r="J14" i="104"/>
  <c r="J13" i="104"/>
  <c r="J12" i="104"/>
  <c r="J11" i="104"/>
  <c r="J10" i="104"/>
  <c r="J9" i="104"/>
  <c r="J8" i="104"/>
  <c r="J7" i="104"/>
  <c r="J6" i="104"/>
  <c r="J40" i="104" s="1"/>
  <c r="J5" i="104"/>
  <c r="J4" i="104"/>
  <c r="I40" i="104"/>
  <c r="H40" i="104"/>
  <c r="F40" i="104"/>
  <c r="E40" i="104"/>
  <c r="M39" i="104"/>
  <c r="L39" i="104"/>
  <c r="K39" i="104"/>
  <c r="L38" i="104"/>
  <c r="K38" i="104"/>
  <c r="G38" i="104"/>
  <c r="M38" i="104" s="1"/>
  <c r="L37" i="104"/>
  <c r="K37" i="104"/>
  <c r="G37" i="104"/>
  <c r="M37" i="104" s="1"/>
  <c r="M35" i="104"/>
  <c r="L35" i="104"/>
  <c r="K35" i="104"/>
  <c r="M34" i="104"/>
  <c r="L34" i="104"/>
  <c r="K34" i="104"/>
  <c r="L33" i="104"/>
  <c r="K33" i="104"/>
  <c r="G33" i="104"/>
  <c r="M33" i="104" s="1"/>
  <c r="L30" i="104"/>
  <c r="K30" i="104"/>
  <c r="G30" i="104"/>
  <c r="L29" i="104"/>
  <c r="K29" i="104"/>
  <c r="G29" i="104"/>
  <c r="M29" i="104" s="1"/>
  <c r="L28" i="104"/>
  <c r="K28" i="104"/>
  <c r="G28" i="104"/>
  <c r="M28" i="104" s="1"/>
  <c r="L27" i="104"/>
  <c r="K27" i="104"/>
  <c r="G27" i="104"/>
  <c r="M27" i="104" s="1"/>
  <c r="L26" i="104"/>
  <c r="K26" i="104"/>
  <c r="G26" i="104"/>
  <c r="L25" i="104"/>
  <c r="K25" i="104"/>
  <c r="G25" i="104"/>
  <c r="M25" i="104" s="1"/>
  <c r="L24" i="104"/>
  <c r="K24" i="104"/>
  <c r="G24" i="104"/>
  <c r="M24" i="104" s="1"/>
  <c r="L23" i="104"/>
  <c r="K23" i="104"/>
  <c r="G23" i="104"/>
  <c r="M23" i="104" s="1"/>
  <c r="L22" i="104"/>
  <c r="K22" i="104"/>
  <c r="G22" i="104"/>
  <c r="M21" i="104"/>
  <c r="L21" i="104"/>
  <c r="K21" i="104"/>
  <c r="G21" i="104"/>
  <c r="L20" i="104"/>
  <c r="K20" i="104"/>
  <c r="G20" i="104"/>
  <c r="M20" i="104" s="1"/>
  <c r="L19" i="104"/>
  <c r="K19" i="104"/>
  <c r="G19" i="104"/>
  <c r="L18" i="104"/>
  <c r="K18" i="104"/>
  <c r="G18" i="104"/>
  <c r="M18" i="104" s="1"/>
  <c r="L16" i="104"/>
  <c r="K16" i="104"/>
  <c r="G16" i="104"/>
  <c r="M16" i="104" s="1"/>
  <c r="L15" i="104"/>
  <c r="K15" i="104"/>
  <c r="G15" i="104"/>
  <c r="M15" i="104" s="1"/>
  <c r="L14" i="104"/>
  <c r="K14" i="104"/>
  <c r="G14" i="104"/>
  <c r="L13" i="104"/>
  <c r="K13" i="104"/>
  <c r="G13" i="104"/>
  <c r="M13" i="104" s="1"/>
  <c r="L12" i="104"/>
  <c r="K12" i="104"/>
  <c r="G12" i="104"/>
  <c r="M12" i="104" s="1"/>
  <c r="L11" i="104"/>
  <c r="K11" i="104"/>
  <c r="G11" i="104"/>
  <c r="M11" i="104" s="1"/>
  <c r="L10" i="104"/>
  <c r="K10" i="104"/>
  <c r="G10" i="104"/>
  <c r="L9" i="104"/>
  <c r="K9" i="104"/>
  <c r="G9" i="104"/>
  <c r="M9" i="104" s="1"/>
  <c r="L8" i="104"/>
  <c r="K8" i="104"/>
  <c r="G8" i="104"/>
  <c r="M8" i="104" s="1"/>
  <c r="L7" i="104"/>
  <c r="K7" i="104"/>
  <c r="G7" i="104"/>
  <c r="L6" i="104"/>
  <c r="K6" i="104"/>
  <c r="G6" i="104"/>
  <c r="M6" i="104" s="1"/>
  <c r="L5" i="104"/>
  <c r="K5" i="104"/>
  <c r="G5" i="104"/>
  <c r="M5" i="104" s="1"/>
  <c r="L4" i="104"/>
  <c r="K4" i="104"/>
  <c r="G4" i="104"/>
  <c r="M4" i="104" s="1"/>
  <c r="J17" i="103"/>
  <c r="M17" i="103" s="1"/>
  <c r="L17" i="103"/>
  <c r="K17" i="103"/>
  <c r="G17" i="103"/>
  <c r="G8" i="103"/>
  <c r="J39" i="103"/>
  <c r="J38" i="103"/>
  <c r="J34" i="103"/>
  <c r="J31" i="103"/>
  <c r="J30" i="103"/>
  <c r="J29" i="103"/>
  <c r="J28" i="103"/>
  <c r="J27" i="103"/>
  <c r="J26" i="103"/>
  <c r="J25" i="103"/>
  <c r="J24" i="103"/>
  <c r="J23" i="103"/>
  <c r="J22" i="103"/>
  <c r="J21" i="103"/>
  <c r="J20" i="103"/>
  <c r="J19" i="103"/>
  <c r="J16" i="103"/>
  <c r="J15" i="103"/>
  <c r="J14" i="103"/>
  <c r="J13" i="103"/>
  <c r="J12" i="103"/>
  <c r="J11" i="103"/>
  <c r="J10" i="103"/>
  <c r="J9" i="103"/>
  <c r="J8" i="103"/>
  <c r="J7" i="103"/>
  <c r="J6" i="103"/>
  <c r="J5" i="103"/>
  <c r="J4" i="103"/>
  <c r="I41" i="103"/>
  <c r="H41" i="103"/>
  <c r="F41" i="103"/>
  <c r="E41" i="103"/>
  <c r="M40" i="103"/>
  <c r="L40" i="103"/>
  <c r="K40" i="103"/>
  <c r="L39" i="103"/>
  <c r="K39" i="103"/>
  <c r="G39" i="103"/>
  <c r="M39" i="103" s="1"/>
  <c r="L38" i="103"/>
  <c r="K38" i="103"/>
  <c r="G38" i="103"/>
  <c r="M38" i="103" s="1"/>
  <c r="M36" i="103"/>
  <c r="L36" i="103"/>
  <c r="K36" i="103"/>
  <c r="M35" i="103"/>
  <c r="L35" i="103"/>
  <c r="K35" i="103"/>
  <c r="L34" i="103"/>
  <c r="K34" i="103"/>
  <c r="G34" i="103"/>
  <c r="M34" i="103" s="1"/>
  <c r="L31" i="103"/>
  <c r="K31" i="103"/>
  <c r="G31" i="103"/>
  <c r="M31" i="103" s="1"/>
  <c r="L30" i="103"/>
  <c r="K30" i="103"/>
  <c r="G30" i="103"/>
  <c r="M30" i="103" s="1"/>
  <c r="L29" i="103"/>
  <c r="K29" i="103"/>
  <c r="G29" i="103"/>
  <c r="M29" i="103" s="1"/>
  <c r="L28" i="103"/>
  <c r="K28" i="103"/>
  <c r="G28" i="103"/>
  <c r="M28" i="103" s="1"/>
  <c r="L27" i="103"/>
  <c r="K27" i="103"/>
  <c r="G27" i="103"/>
  <c r="M27" i="103" s="1"/>
  <c r="L26" i="103"/>
  <c r="K26" i="103"/>
  <c r="G26" i="103"/>
  <c r="M26" i="103" s="1"/>
  <c r="L25" i="103"/>
  <c r="K25" i="103"/>
  <c r="G25" i="103"/>
  <c r="M25" i="103" s="1"/>
  <c r="L24" i="103"/>
  <c r="K24" i="103"/>
  <c r="G24" i="103"/>
  <c r="M24" i="103" s="1"/>
  <c r="L23" i="103"/>
  <c r="K23" i="103"/>
  <c r="G23" i="103"/>
  <c r="M23" i="103" s="1"/>
  <c r="L22" i="103"/>
  <c r="K22" i="103"/>
  <c r="G22" i="103"/>
  <c r="M22" i="103" s="1"/>
  <c r="L21" i="103"/>
  <c r="K21" i="103"/>
  <c r="G21" i="103"/>
  <c r="M21" i="103" s="1"/>
  <c r="L20" i="103"/>
  <c r="K20" i="103"/>
  <c r="G20" i="103"/>
  <c r="M20" i="103" s="1"/>
  <c r="L19" i="103"/>
  <c r="K19" i="103"/>
  <c r="G19" i="103"/>
  <c r="M19" i="103" s="1"/>
  <c r="L16" i="103"/>
  <c r="K16" i="103"/>
  <c r="G16" i="103"/>
  <c r="M16" i="103" s="1"/>
  <c r="L15" i="103"/>
  <c r="K15" i="103"/>
  <c r="G15" i="103"/>
  <c r="M15" i="103" s="1"/>
  <c r="L14" i="103"/>
  <c r="K14" i="103"/>
  <c r="G14" i="103"/>
  <c r="M14" i="103" s="1"/>
  <c r="L13" i="103"/>
  <c r="K13" i="103"/>
  <c r="G13" i="103"/>
  <c r="M13" i="103" s="1"/>
  <c r="L12" i="103"/>
  <c r="K12" i="103"/>
  <c r="G12" i="103"/>
  <c r="M12" i="103" s="1"/>
  <c r="L11" i="103"/>
  <c r="K11" i="103"/>
  <c r="G11" i="103"/>
  <c r="L10" i="103"/>
  <c r="K10" i="103"/>
  <c r="G10" i="103"/>
  <c r="M10" i="103" s="1"/>
  <c r="L9" i="103"/>
  <c r="K9" i="103"/>
  <c r="G9" i="103"/>
  <c r="M9" i="103" s="1"/>
  <c r="L8" i="103"/>
  <c r="K8" i="103"/>
  <c r="M8" i="103"/>
  <c r="L7" i="103"/>
  <c r="K7" i="103"/>
  <c r="G7" i="103"/>
  <c r="L6" i="103"/>
  <c r="K6" i="103"/>
  <c r="G6" i="103"/>
  <c r="M6" i="103" s="1"/>
  <c r="L5" i="103"/>
  <c r="K5" i="103"/>
  <c r="G5" i="103"/>
  <c r="L4" i="103"/>
  <c r="L41" i="103" s="1"/>
  <c r="K4" i="103"/>
  <c r="G4" i="103"/>
  <c r="E40" i="102"/>
  <c r="M34" i="102"/>
  <c r="M35" i="102"/>
  <c r="L34" i="102"/>
  <c r="L35" i="102"/>
  <c r="K34" i="102"/>
  <c r="K35" i="102"/>
  <c r="J38" i="102"/>
  <c r="J37" i="102"/>
  <c r="J33" i="102"/>
  <c r="J30" i="102"/>
  <c r="J29" i="102"/>
  <c r="J28" i="102"/>
  <c r="J27" i="102"/>
  <c r="J26" i="102"/>
  <c r="J25" i="102"/>
  <c r="J24" i="102"/>
  <c r="J23" i="102"/>
  <c r="J22" i="102"/>
  <c r="J21" i="102"/>
  <c r="J20" i="102"/>
  <c r="J19" i="102"/>
  <c r="J18" i="102"/>
  <c r="J16" i="102"/>
  <c r="J15" i="102"/>
  <c r="J14" i="102"/>
  <c r="J13" i="102"/>
  <c r="J12" i="102"/>
  <c r="J11" i="102"/>
  <c r="J10" i="102"/>
  <c r="J9" i="102"/>
  <c r="J8" i="102"/>
  <c r="J7" i="102"/>
  <c r="J6" i="102"/>
  <c r="J5" i="102"/>
  <c r="J4" i="102"/>
  <c r="I40" i="102"/>
  <c r="H40" i="102"/>
  <c r="F40" i="102"/>
  <c r="M39" i="102"/>
  <c r="L39" i="102"/>
  <c r="K39" i="102"/>
  <c r="L38" i="102"/>
  <c r="K38" i="102"/>
  <c r="G38" i="102"/>
  <c r="L37" i="102"/>
  <c r="K37" i="102"/>
  <c r="G37" i="102"/>
  <c r="M37" i="102" s="1"/>
  <c r="L33" i="102"/>
  <c r="K33" i="102"/>
  <c r="G33" i="102"/>
  <c r="M33" i="102" s="1"/>
  <c r="L30" i="102"/>
  <c r="K30" i="102"/>
  <c r="G30" i="102"/>
  <c r="M30" i="102" s="1"/>
  <c r="L29" i="102"/>
  <c r="K29" i="102"/>
  <c r="G29" i="102"/>
  <c r="L28" i="102"/>
  <c r="K28" i="102"/>
  <c r="G28" i="102"/>
  <c r="M28" i="102" s="1"/>
  <c r="L27" i="102"/>
  <c r="K27" i="102"/>
  <c r="G27" i="102"/>
  <c r="L26" i="102"/>
  <c r="K26" i="102"/>
  <c r="G26" i="102"/>
  <c r="M26" i="102" s="1"/>
  <c r="L25" i="102"/>
  <c r="K25" i="102"/>
  <c r="G25" i="102"/>
  <c r="L24" i="102"/>
  <c r="K24" i="102"/>
  <c r="G24" i="102"/>
  <c r="M24" i="102" s="1"/>
  <c r="L23" i="102"/>
  <c r="K23" i="102"/>
  <c r="G23" i="102"/>
  <c r="L22" i="102"/>
  <c r="K22" i="102"/>
  <c r="G22" i="102"/>
  <c r="M22" i="102" s="1"/>
  <c r="L21" i="102"/>
  <c r="K21" i="102"/>
  <c r="G21" i="102"/>
  <c r="L20" i="102"/>
  <c r="K20" i="102"/>
  <c r="G20" i="102"/>
  <c r="M20" i="102" s="1"/>
  <c r="L19" i="102"/>
  <c r="K19" i="102"/>
  <c r="G19" i="102"/>
  <c r="L18" i="102"/>
  <c r="K18" i="102"/>
  <c r="G18" i="102"/>
  <c r="M18" i="102" s="1"/>
  <c r="L16" i="102"/>
  <c r="K16" i="102"/>
  <c r="G16" i="102"/>
  <c r="L15" i="102"/>
  <c r="K15" i="102"/>
  <c r="G15" i="102"/>
  <c r="M15" i="102" s="1"/>
  <c r="L14" i="102"/>
  <c r="K14" i="102"/>
  <c r="G14" i="102"/>
  <c r="L13" i="102"/>
  <c r="K13" i="102"/>
  <c r="G13" i="102"/>
  <c r="M13" i="102" s="1"/>
  <c r="L12" i="102"/>
  <c r="K12" i="102"/>
  <c r="G12" i="102"/>
  <c r="L11" i="102"/>
  <c r="K11" i="102"/>
  <c r="G11" i="102"/>
  <c r="M11" i="102" s="1"/>
  <c r="L10" i="102"/>
  <c r="K10" i="102"/>
  <c r="G10" i="102"/>
  <c r="L9" i="102"/>
  <c r="K9" i="102"/>
  <c r="G9" i="102"/>
  <c r="M9" i="102" s="1"/>
  <c r="L8" i="102"/>
  <c r="K8" i="102"/>
  <c r="G8" i="102"/>
  <c r="L7" i="102"/>
  <c r="K7" i="102"/>
  <c r="G7" i="102"/>
  <c r="M7" i="102" s="1"/>
  <c r="L6" i="102"/>
  <c r="K6" i="102"/>
  <c r="G6" i="102"/>
  <c r="L5" i="102"/>
  <c r="K5" i="102"/>
  <c r="G5" i="102"/>
  <c r="M5" i="102" s="1"/>
  <c r="L4" i="102"/>
  <c r="K4" i="102"/>
  <c r="G4" i="102"/>
  <c r="J36" i="101"/>
  <c r="J35" i="101"/>
  <c r="J33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J16" i="101"/>
  <c r="J15" i="101"/>
  <c r="J14" i="101"/>
  <c r="J13" i="101"/>
  <c r="J12" i="101"/>
  <c r="J11" i="101"/>
  <c r="J10" i="101"/>
  <c r="J9" i="101"/>
  <c r="J8" i="101"/>
  <c r="J7" i="101"/>
  <c r="J6" i="101"/>
  <c r="J5" i="101"/>
  <c r="J38" i="101" s="1"/>
  <c r="J4" i="101"/>
  <c r="I38" i="101"/>
  <c r="H38" i="101"/>
  <c r="F38" i="101"/>
  <c r="E38" i="101"/>
  <c r="M37" i="101"/>
  <c r="L37" i="101"/>
  <c r="K37" i="101"/>
  <c r="L36" i="101"/>
  <c r="K36" i="101"/>
  <c r="G36" i="101"/>
  <c r="M36" i="101" s="1"/>
  <c r="L35" i="101"/>
  <c r="K35" i="101"/>
  <c r="G35" i="101"/>
  <c r="L33" i="101"/>
  <c r="K33" i="101"/>
  <c r="G33" i="101"/>
  <c r="L30" i="101"/>
  <c r="K30" i="101"/>
  <c r="G30" i="101"/>
  <c r="M30" i="101" s="1"/>
  <c r="L29" i="101"/>
  <c r="K29" i="101"/>
  <c r="G29" i="101"/>
  <c r="M29" i="101" s="1"/>
  <c r="L28" i="101"/>
  <c r="K28" i="101"/>
  <c r="G28" i="101"/>
  <c r="M28" i="101" s="1"/>
  <c r="L27" i="101"/>
  <c r="K27" i="101"/>
  <c r="G27" i="101"/>
  <c r="L26" i="101"/>
  <c r="K26" i="101"/>
  <c r="G26" i="101"/>
  <c r="M26" i="101" s="1"/>
  <c r="L25" i="101"/>
  <c r="K25" i="101"/>
  <c r="G25" i="101"/>
  <c r="M25" i="101" s="1"/>
  <c r="L24" i="101"/>
  <c r="K24" i="101"/>
  <c r="G24" i="101"/>
  <c r="M24" i="101" s="1"/>
  <c r="L23" i="101"/>
  <c r="K23" i="101"/>
  <c r="G23" i="101"/>
  <c r="L22" i="101"/>
  <c r="K22" i="101"/>
  <c r="G22" i="101"/>
  <c r="M22" i="101" s="1"/>
  <c r="L21" i="101"/>
  <c r="K21" i="101"/>
  <c r="G21" i="101"/>
  <c r="M21" i="101" s="1"/>
  <c r="L20" i="101"/>
  <c r="K20" i="101"/>
  <c r="G20" i="101"/>
  <c r="M20" i="101" s="1"/>
  <c r="L19" i="101"/>
  <c r="K19" i="101"/>
  <c r="G19" i="101"/>
  <c r="L18" i="101"/>
  <c r="K18" i="101"/>
  <c r="G18" i="101"/>
  <c r="M18" i="101" s="1"/>
  <c r="L16" i="101"/>
  <c r="K16" i="101"/>
  <c r="G16" i="101"/>
  <c r="M16" i="101" s="1"/>
  <c r="L15" i="101"/>
  <c r="K15" i="101"/>
  <c r="G15" i="101"/>
  <c r="M15" i="101" s="1"/>
  <c r="L14" i="101"/>
  <c r="K14" i="101"/>
  <c r="G14" i="101"/>
  <c r="L13" i="101"/>
  <c r="K13" i="101"/>
  <c r="G13" i="101"/>
  <c r="M13" i="101" s="1"/>
  <c r="L12" i="101"/>
  <c r="K12" i="101"/>
  <c r="G12" i="101"/>
  <c r="M12" i="101" s="1"/>
  <c r="L11" i="101"/>
  <c r="K11" i="101"/>
  <c r="G11" i="101"/>
  <c r="M11" i="101" s="1"/>
  <c r="L10" i="101"/>
  <c r="K10" i="101"/>
  <c r="G10" i="101"/>
  <c r="L9" i="101"/>
  <c r="K9" i="101"/>
  <c r="G9" i="101"/>
  <c r="M9" i="101" s="1"/>
  <c r="L8" i="101"/>
  <c r="K8" i="101"/>
  <c r="G8" i="101"/>
  <c r="M8" i="101" s="1"/>
  <c r="L7" i="101"/>
  <c r="K7" i="101"/>
  <c r="G7" i="101"/>
  <c r="M7" i="101" s="1"/>
  <c r="L6" i="101"/>
  <c r="K6" i="101"/>
  <c r="G6" i="101"/>
  <c r="L5" i="101"/>
  <c r="K5" i="101"/>
  <c r="G5" i="101"/>
  <c r="M5" i="101" s="1"/>
  <c r="L4" i="101"/>
  <c r="K4" i="101"/>
  <c r="G4" i="101"/>
  <c r="M4" i="101" s="1"/>
  <c r="J36" i="99"/>
  <c r="J35" i="99"/>
  <c r="J33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J16" i="99"/>
  <c r="J15" i="99"/>
  <c r="J14" i="99"/>
  <c r="J13" i="99"/>
  <c r="J12" i="99"/>
  <c r="J11" i="99"/>
  <c r="J10" i="99"/>
  <c r="J9" i="99"/>
  <c r="J8" i="99"/>
  <c r="J7" i="99"/>
  <c r="J6" i="99"/>
  <c r="J5" i="99"/>
  <c r="J38" i="99" s="1"/>
  <c r="J4" i="99"/>
  <c r="I38" i="99"/>
  <c r="H38" i="99"/>
  <c r="F38" i="99"/>
  <c r="E38" i="99"/>
  <c r="M37" i="99"/>
  <c r="L37" i="99"/>
  <c r="K37" i="99"/>
  <c r="L36" i="99"/>
  <c r="K36" i="99"/>
  <c r="G36" i="99"/>
  <c r="M36" i="99" s="1"/>
  <c r="L35" i="99"/>
  <c r="K35" i="99"/>
  <c r="G35" i="99"/>
  <c r="M35" i="99" s="1"/>
  <c r="L33" i="99"/>
  <c r="K33" i="99"/>
  <c r="G33" i="99"/>
  <c r="M33" i="99" s="1"/>
  <c r="L30" i="99"/>
  <c r="K30" i="99"/>
  <c r="G30" i="99"/>
  <c r="M30" i="99" s="1"/>
  <c r="L29" i="99"/>
  <c r="K29" i="99"/>
  <c r="G29" i="99"/>
  <c r="M29" i="99" s="1"/>
  <c r="L28" i="99"/>
  <c r="K28" i="99"/>
  <c r="G28" i="99"/>
  <c r="M28" i="99" s="1"/>
  <c r="L27" i="99"/>
  <c r="K27" i="99"/>
  <c r="G27" i="99"/>
  <c r="M27" i="99" s="1"/>
  <c r="L26" i="99"/>
  <c r="K26" i="99"/>
  <c r="G26" i="99"/>
  <c r="M26" i="99" s="1"/>
  <c r="L25" i="99"/>
  <c r="K25" i="99"/>
  <c r="G25" i="99"/>
  <c r="M25" i="99" s="1"/>
  <c r="L24" i="99"/>
  <c r="K24" i="99"/>
  <c r="G24" i="99"/>
  <c r="M24" i="99" s="1"/>
  <c r="L23" i="99"/>
  <c r="K23" i="99"/>
  <c r="G23" i="99"/>
  <c r="M23" i="99" s="1"/>
  <c r="L22" i="99"/>
  <c r="K22" i="99"/>
  <c r="G22" i="99"/>
  <c r="M22" i="99" s="1"/>
  <c r="L21" i="99"/>
  <c r="K21" i="99"/>
  <c r="G21" i="99"/>
  <c r="M21" i="99" s="1"/>
  <c r="L20" i="99"/>
  <c r="K20" i="99"/>
  <c r="G20" i="99"/>
  <c r="M20" i="99" s="1"/>
  <c r="L19" i="99"/>
  <c r="K19" i="99"/>
  <c r="G19" i="99"/>
  <c r="M19" i="99" s="1"/>
  <c r="L18" i="99"/>
  <c r="K18" i="99"/>
  <c r="G18" i="99"/>
  <c r="M18" i="99" s="1"/>
  <c r="L16" i="99"/>
  <c r="K16" i="99"/>
  <c r="G16" i="99"/>
  <c r="M16" i="99" s="1"/>
  <c r="L15" i="99"/>
  <c r="K15" i="99"/>
  <c r="G15" i="99"/>
  <c r="M15" i="99" s="1"/>
  <c r="L14" i="99"/>
  <c r="K14" i="99"/>
  <c r="G14" i="99"/>
  <c r="M14" i="99" s="1"/>
  <c r="L13" i="99"/>
  <c r="K13" i="99"/>
  <c r="G13" i="99"/>
  <c r="M13" i="99" s="1"/>
  <c r="L12" i="99"/>
  <c r="K12" i="99"/>
  <c r="G12" i="99"/>
  <c r="M12" i="99" s="1"/>
  <c r="L11" i="99"/>
  <c r="K11" i="99"/>
  <c r="G11" i="99"/>
  <c r="M11" i="99" s="1"/>
  <c r="L10" i="99"/>
  <c r="K10" i="99"/>
  <c r="G10" i="99"/>
  <c r="M10" i="99" s="1"/>
  <c r="L9" i="99"/>
  <c r="K9" i="99"/>
  <c r="G9" i="99"/>
  <c r="M9" i="99" s="1"/>
  <c r="L8" i="99"/>
  <c r="K8" i="99"/>
  <c r="G8" i="99"/>
  <c r="M8" i="99" s="1"/>
  <c r="L7" i="99"/>
  <c r="K7" i="99"/>
  <c r="G7" i="99"/>
  <c r="M7" i="99" s="1"/>
  <c r="L6" i="99"/>
  <c r="K6" i="99"/>
  <c r="G6" i="99"/>
  <c r="M6" i="99" s="1"/>
  <c r="L5" i="99"/>
  <c r="K5" i="99"/>
  <c r="G5" i="99"/>
  <c r="M5" i="99" s="1"/>
  <c r="L4" i="99"/>
  <c r="K4" i="99"/>
  <c r="G4" i="99"/>
  <c r="M4" i="99" s="1"/>
  <c r="M38" i="99" s="1"/>
  <c r="M35" i="121" l="1"/>
  <c r="M37" i="119"/>
  <c r="M35" i="114"/>
  <c r="M4" i="112"/>
  <c r="M37" i="112" s="1"/>
  <c r="G38" i="111"/>
  <c r="L38" i="111"/>
  <c r="M16" i="111"/>
  <c r="M20" i="111"/>
  <c r="M8" i="111"/>
  <c r="M38" i="111" s="1"/>
  <c r="M25" i="111"/>
  <c r="G37" i="109"/>
  <c r="L38" i="110"/>
  <c r="K38" i="110"/>
  <c r="J38" i="110"/>
  <c r="M13" i="110"/>
  <c r="M22" i="110"/>
  <c r="G38" i="110"/>
  <c r="M5" i="110"/>
  <c r="M18" i="110"/>
  <c r="M15" i="110"/>
  <c r="M9" i="110"/>
  <c r="M26" i="110"/>
  <c r="M34" i="110"/>
  <c r="M7" i="110"/>
  <c r="M9" i="109"/>
  <c r="M16" i="109"/>
  <c r="M11" i="109"/>
  <c r="M27" i="109"/>
  <c r="M20" i="109"/>
  <c r="M28" i="109"/>
  <c r="M25" i="109"/>
  <c r="J37" i="109"/>
  <c r="M13" i="109"/>
  <c r="M37" i="109" s="1"/>
  <c r="K37" i="109"/>
  <c r="L37" i="109"/>
  <c r="M5" i="109"/>
  <c r="M22" i="109"/>
  <c r="M5" i="108"/>
  <c r="M4" i="108"/>
  <c r="M13" i="108"/>
  <c r="M11" i="108"/>
  <c r="M29" i="108"/>
  <c r="M24" i="108"/>
  <c r="M35" i="108"/>
  <c r="J37" i="108"/>
  <c r="G37" i="108"/>
  <c r="M9" i="108"/>
  <c r="M27" i="108"/>
  <c r="K37" i="108"/>
  <c r="L37" i="108"/>
  <c r="M19" i="108"/>
  <c r="M8" i="108"/>
  <c r="M26" i="108"/>
  <c r="M16" i="108"/>
  <c r="M18" i="107"/>
  <c r="M5" i="107"/>
  <c r="M13" i="107"/>
  <c r="M22" i="107"/>
  <c r="M11" i="107"/>
  <c r="M6" i="107"/>
  <c r="M20" i="107"/>
  <c r="M29" i="107"/>
  <c r="G37" i="107"/>
  <c r="J37" i="107"/>
  <c r="M9" i="107"/>
  <c r="M25" i="107"/>
  <c r="M35" i="107"/>
  <c r="M19" i="107"/>
  <c r="M4" i="107"/>
  <c r="M7" i="107"/>
  <c r="M28" i="107"/>
  <c r="M15" i="107"/>
  <c r="K37" i="107"/>
  <c r="L37" i="107"/>
  <c r="M16" i="107"/>
  <c r="M26" i="107"/>
  <c r="M10" i="107"/>
  <c r="M24" i="107"/>
  <c r="M8" i="107"/>
  <c r="M8" i="106"/>
  <c r="J38" i="106"/>
  <c r="M4" i="106"/>
  <c r="M21" i="106"/>
  <c r="M16" i="106"/>
  <c r="M20" i="106"/>
  <c r="M27" i="106"/>
  <c r="G38" i="106"/>
  <c r="M25" i="106"/>
  <c r="M18" i="106"/>
  <c r="K38" i="106"/>
  <c r="M11" i="106"/>
  <c r="M28" i="106"/>
  <c r="L38" i="106"/>
  <c r="M19" i="106"/>
  <c r="M22" i="106"/>
  <c r="M7" i="105"/>
  <c r="M5" i="105"/>
  <c r="G39" i="105"/>
  <c r="M9" i="105"/>
  <c r="M13" i="105"/>
  <c r="K39" i="105"/>
  <c r="M18" i="105"/>
  <c r="M22" i="105"/>
  <c r="M26" i="105"/>
  <c r="M30" i="105"/>
  <c r="L39" i="105"/>
  <c r="M4" i="105"/>
  <c r="L40" i="104"/>
  <c r="M30" i="104"/>
  <c r="M22" i="104"/>
  <c r="M26" i="104"/>
  <c r="K40" i="104"/>
  <c r="M7" i="104"/>
  <c r="M10" i="104"/>
  <c r="M14" i="104"/>
  <c r="M19" i="104"/>
  <c r="G40" i="104"/>
  <c r="G41" i="103"/>
  <c r="M7" i="103"/>
  <c r="M11" i="103"/>
  <c r="J41" i="103"/>
  <c r="M5" i="103"/>
  <c r="K41" i="103"/>
  <c r="M4" i="103"/>
  <c r="L40" i="102"/>
  <c r="M6" i="102"/>
  <c r="M10" i="102"/>
  <c r="M14" i="102"/>
  <c r="M19" i="102"/>
  <c r="M23" i="102"/>
  <c r="M27" i="102"/>
  <c r="J40" i="102"/>
  <c r="M4" i="102"/>
  <c r="M8" i="102"/>
  <c r="M12" i="102"/>
  <c r="M16" i="102"/>
  <c r="M21" i="102"/>
  <c r="M25" i="102"/>
  <c r="M29" i="102"/>
  <c r="M38" i="102"/>
  <c r="K40" i="102"/>
  <c r="G40" i="102"/>
  <c r="K38" i="101"/>
  <c r="M35" i="101"/>
  <c r="L38" i="101"/>
  <c r="M6" i="101"/>
  <c r="M38" i="101" s="1"/>
  <c r="M10" i="101"/>
  <c r="M14" i="101"/>
  <c r="M19" i="101"/>
  <c r="M23" i="101"/>
  <c r="M27" i="101"/>
  <c r="M33" i="101"/>
  <c r="G38" i="101"/>
  <c r="K38" i="99"/>
  <c r="L38" i="99"/>
  <c r="G38" i="99"/>
  <c r="J36" i="98"/>
  <c r="J35" i="98"/>
  <c r="J33" i="98"/>
  <c r="J30" i="98"/>
  <c r="J29" i="98"/>
  <c r="J28" i="98"/>
  <c r="J27" i="98"/>
  <c r="J26" i="98"/>
  <c r="J25" i="98"/>
  <c r="J24" i="98"/>
  <c r="J23" i="98"/>
  <c r="J22" i="98"/>
  <c r="J21" i="98"/>
  <c r="J20" i="98"/>
  <c r="J19" i="98"/>
  <c r="J18" i="98"/>
  <c r="J16" i="98"/>
  <c r="J15" i="98"/>
  <c r="J14" i="98"/>
  <c r="J13" i="98"/>
  <c r="J12" i="98"/>
  <c r="J11" i="98"/>
  <c r="J10" i="98"/>
  <c r="J9" i="98"/>
  <c r="J8" i="98"/>
  <c r="J7" i="98"/>
  <c r="J6" i="98"/>
  <c r="J5" i="98"/>
  <c r="J38" i="98" s="1"/>
  <c r="J4" i="98"/>
  <c r="I38" i="98"/>
  <c r="H38" i="98"/>
  <c r="F38" i="98"/>
  <c r="E38" i="98"/>
  <c r="M37" i="98"/>
  <c r="L37" i="98"/>
  <c r="K37" i="98"/>
  <c r="L36" i="98"/>
  <c r="K36" i="98"/>
  <c r="G36" i="98"/>
  <c r="M36" i="98" s="1"/>
  <c r="L35" i="98"/>
  <c r="K35" i="98"/>
  <c r="G35" i="98"/>
  <c r="M35" i="98" s="1"/>
  <c r="L33" i="98"/>
  <c r="K33" i="98"/>
  <c r="G33" i="98"/>
  <c r="L30" i="98"/>
  <c r="K30" i="98"/>
  <c r="G30" i="98"/>
  <c r="L29" i="98"/>
  <c r="K29" i="98"/>
  <c r="G29" i="98"/>
  <c r="M29" i="98" s="1"/>
  <c r="L28" i="98"/>
  <c r="K28" i="98"/>
  <c r="G28" i="98"/>
  <c r="M28" i="98" s="1"/>
  <c r="L27" i="98"/>
  <c r="K27" i="98"/>
  <c r="G27" i="98"/>
  <c r="L26" i="98"/>
  <c r="K26" i="98"/>
  <c r="G26" i="98"/>
  <c r="L25" i="98"/>
  <c r="K25" i="98"/>
  <c r="G25" i="98"/>
  <c r="M25" i="98" s="1"/>
  <c r="L24" i="98"/>
  <c r="K24" i="98"/>
  <c r="G24" i="98"/>
  <c r="L23" i="98"/>
  <c r="K23" i="98"/>
  <c r="G23" i="98"/>
  <c r="M23" i="98" s="1"/>
  <c r="L22" i="98"/>
  <c r="K22" i="98"/>
  <c r="G22" i="98"/>
  <c r="L21" i="98"/>
  <c r="K21" i="98"/>
  <c r="G21" i="98"/>
  <c r="M21" i="98" s="1"/>
  <c r="L20" i="98"/>
  <c r="K20" i="98"/>
  <c r="G20" i="98"/>
  <c r="L19" i="98"/>
  <c r="K19" i="98"/>
  <c r="G19" i="98"/>
  <c r="M19" i="98" s="1"/>
  <c r="L18" i="98"/>
  <c r="K18" i="98"/>
  <c r="G18" i="98"/>
  <c r="L16" i="98"/>
  <c r="K16" i="98"/>
  <c r="G16" i="98"/>
  <c r="M16" i="98" s="1"/>
  <c r="L15" i="98"/>
  <c r="K15" i="98"/>
  <c r="G15" i="98"/>
  <c r="L14" i="98"/>
  <c r="K14" i="98"/>
  <c r="G14" i="98"/>
  <c r="M14" i="98" s="1"/>
  <c r="L13" i="98"/>
  <c r="K13" i="98"/>
  <c r="G13" i="98"/>
  <c r="L12" i="98"/>
  <c r="K12" i="98"/>
  <c r="G12" i="98"/>
  <c r="M12" i="98" s="1"/>
  <c r="L11" i="98"/>
  <c r="K11" i="98"/>
  <c r="G11" i="98"/>
  <c r="L10" i="98"/>
  <c r="K10" i="98"/>
  <c r="G10" i="98"/>
  <c r="M10" i="98" s="1"/>
  <c r="L9" i="98"/>
  <c r="K9" i="98"/>
  <c r="G9" i="98"/>
  <c r="L8" i="98"/>
  <c r="K8" i="98"/>
  <c r="G8" i="98"/>
  <c r="M8" i="98" s="1"/>
  <c r="L7" i="98"/>
  <c r="K7" i="98"/>
  <c r="G7" i="98"/>
  <c r="L6" i="98"/>
  <c r="K6" i="98"/>
  <c r="G6" i="98"/>
  <c r="M6" i="98" s="1"/>
  <c r="L5" i="98"/>
  <c r="K5" i="98"/>
  <c r="G5" i="98"/>
  <c r="L4" i="98"/>
  <c r="K4" i="98"/>
  <c r="G4" i="98"/>
  <c r="M4" i="98" s="1"/>
  <c r="M38" i="110" l="1"/>
  <c r="M37" i="108"/>
  <c r="M37" i="107"/>
  <c r="M38" i="106"/>
  <c r="M39" i="105"/>
  <c r="M40" i="104"/>
  <c r="M41" i="103"/>
  <c r="M40" i="102"/>
  <c r="G38" i="98"/>
  <c r="M26" i="98"/>
  <c r="M11" i="98"/>
  <c r="M15" i="98"/>
  <c r="M20" i="98"/>
  <c r="M24" i="98"/>
  <c r="M30" i="98"/>
  <c r="M7" i="98"/>
  <c r="L38" i="98"/>
  <c r="M9" i="98"/>
  <c r="M18" i="98"/>
  <c r="M13" i="98"/>
  <c r="M22" i="98"/>
  <c r="K38" i="98"/>
  <c r="M27" i="98"/>
  <c r="M33" i="98"/>
  <c r="M5" i="98"/>
  <c r="J37" i="97"/>
  <c r="J36" i="97"/>
  <c r="J34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6" i="97"/>
  <c r="J15" i="97"/>
  <c r="J14" i="97"/>
  <c r="J13" i="97"/>
  <c r="J12" i="97"/>
  <c r="J11" i="97"/>
  <c r="J10" i="97"/>
  <c r="J39" i="97" s="1"/>
  <c r="J9" i="97"/>
  <c r="J8" i="97"/>
  <c r="J7" i="97"/>
  <c r="J6" i="97"/>
  <c r="J5" i="97"/>
  <c r="J4" i="97"/>
  <c r="I39" i="97"/>
  <c r="H39" i="97"/>
  <c r="F39" i="97"/>
  <c r="E39" i="97"/>
  <c r="M38" i="97"/>
  <c r="L38" i="97"/>
  <c r="K38" i="97"/>
  <c r="L37" i="97"/>
  <c r="K37" i="97"/>
  <c r="G37" i="97"/>
  <c r="L36" i="97"/>
  <c r="K36" i="97"/>
  <c r="G36" i="97"/>
  <c r="L34" i="97"/>
  <c r="K34" i="97"/>
  <c r="G34" i="97"/>
  <c r="M34" i="97" s="1"/>
  <c r="L31" i="97"/>
  <c r="K31" i="97"/>
  <c r="G31" i="97"/>
  <c r="L30" i="97"/>
  <c r="K30" i="97"/>
  <c r="G30" i="97"/>
  <c r="L29" i="97"/>
  <c r="K29" i="97"/>
  <c r="G29" i="97"/>
  <c r="M29" i="97" s="1"/>
  <c r="L28" i="97"/>
  <c r="K28" i="97"/>
  <c r="G28" i="97"/>
  <c r="M28" i="97" s="1"/>
  <c r="L27" i="97"/>
  <c r="K27" i="97"/>
  <c r="G27" i="97"/>
  <c r="L26" i="97"/>
  <c r="K26" i="97"/>
  <c r="G26" i="97"/>
  <c r="L25" i="97"/>
  <c r="K25" i="97"/>
  <c r="M25" i="97"/>
  <c r="L24" i="97"/>
  <c r="K24" i="97"/>
  <c r="G24" i="97"/>
  <c r="M24" i="97" s="1"/>
  <c r="L23" i="97"/>
  <c r="K23" i="97"/>
  <c r="G23" i="97"/>
  <c r="L22" i="97"/>
  <c r="K22" i="97"/>
  <c r="G22" i="97"/>
  <c r="L21" i="97"/>
  <c r="K21" i="97"/>
  <c r="G21" i="97"/>
  <c r="M21" i="97" s="1"/>
  <c r="L20" i="97"/>
  <c r="K20" i="97"/>
  <c r="G20" i="97"/>
  <c r="M20" i="97" s="1"/>
  <c r="L19" i="97"/>
  <c r="K19" i="97"/>
  <c r="G19" i="97"/>
  <c r="L18" i="97"/>
  <c r="K18" i="97"/>
  <c r="G18" i="97"/>
  <c r="L16" i="97"/>
  <c r="K16" i="97"/>
  <c r="G16" i="97"/>
  <c r="M16" i="97" s="1"/>
  <c r="L15" i="97"/>
  <c r="K15" i="97"/>
  <c r="G15" i="97"/>
  <c r="M15" i="97" s="1"/>
  <c r="L14" i="97"/>
  <c r="K14" i="97"/>
  <c r="G14" i="97"/>
  <c r="L13" i="97"/>
  <c r="K13" i="97"/>
  <c r="G13" i="97"/>
  <c r="M13" i="97" s="1"/>
  <c r="L12" i="97"/>
  <c r="K12" i="97"/>
  <c r="G12" i="97"/>
  <c r="M12" i="97" s="1"/>
  <c r="L11" i="97"/>
  <c r="K11" i="97"/>
  <c r="G11" i="97"/>
  <c r="M11" i="97" s="1"/>
  <c r="L10" i="97"/>
  <c r="K10" i="97"/>
  <c r="G10" i="97"/>
  <c r="L9" i="97"/>
  <c r="K9" i="97"/>
  <c r="G9" i="97"/>
  <c r="M9" i="97" s="1"/>
  <c r="L8" i="97"/>
  <c r="K8" i="97"/>
  <c r="G8" i="97"/>
  <c r="M8" i="97" s="1"/>
  <c r="L7" i="97"/>
  <c r="K7" i="97"/>
  <c r="G7" i="97"/>
  <c r="M7" i="97" s="1"/>
  <c r="L6" i="97"/>
  <c r="K6" i="97"/>
  <c r="G6" i="97"/>
  <c r="L5" i="97"/>
  <c r="K5" i="97"/>
  <c r="G5" i="97"/>
  <c r="L4" i="97"/>
  <c r="K4" i="97"/>
  <c r="G4" i="97"/>
  <c r="M38" i="98" l="1"/>
  <c r="K39" i="97"/>
  <c r="G39" i="97"/>
  <c r="M18" i="97"/>
  <c r="M22" i="97"/>
  <c r="M26" i="97"/>
  <c r="M30" i="97"/>
  <c r="M37" i="97"/>
  <c r="M36" i="97"/>
  <c r="L39" i="97"/>
  <c r="M6" i="97"/>
  <c r="M10" i="97"/>
  <c r="M14" i="97"/>
  <c r="M19" i="97"/>
  <c r="M23" i="97"/>
  <c r="M27" i="97"/>
  <c r="M31" i="97"/>
  <c r="M5" i="97"/>
  <c r="M4" i="97"/>
  <c r="J38" i="96"/>
  <c r="J37" i="96"/>
  <c r="J35" i="96"/>
  <c r="J32" i="96"/>
  <c r="J31" i="96"/>
  <c r="J30" i="96"/>
  <c r="J29" i="96"/>
  <c r="J28" i="96"/>
  <c r="J27" i="96"/>
  <c r="J26" i="96"/>
  <c r="J25" i="96"/>
  <c r="J24" i="96"/>
  <c r="J23" i="96"/>
  <c r="J22" i="96"/>
  <c r="J21" i="96"/>
  <c r="J20" i="96"/>
  <c r="J19" i="96"/>
  <c r="J17" i="96"/>
  <c r="J16" i="96"/>
  <c r="J15" i="96"/>
  <c r="J14" i="96"/>
  <c r="J13" i="96"/>
  <c r="J12" i="96"/>
  <c r="J11" i="96"/>
  <c r="J10" i="96"/>
  <c r="J9" i="96"/>
  <c r="J8" i="96"/>
  <c r="J7" i="96"/>
  <c r="J6" i="96"/>
  <c r="J5" i="96"/>
  <c r="J4" i="96"/>
  <c r="I40" i="96"/>
  <c r="H40" i="96"/>
  <c r="F40" i="96"/>
  <c r="E40" i="96"/>
  <c r="M39" i="96"/>
  <c r="L39" i="96"/>
  <c r="K39" i="96"/>
  <c r="L38" i="96"/>
  <c r="K38" i="96"/>
  <c r="G38" i="96"/>
  <c r="L37" i="96"/>
  <c r="K37" i="96"/>
  <c r="G37" i="96"/>
  <c r="L35" i="96"/>
  <c r="K35" i="96"/>
  <c r="G35" i="96"/>
  <c r="L32" i="96"/>
  <c r="K32" i="96"/>
  <c r="G32" i="96"/>
  <c r="L31" i="96"/>
  <c r="K31" i="96"/>
  <c r="G31" i="96"/>
  <c r="L30" i="96"/>
  <c r="K30" i="96"/>
  <c r="G30" i="96"/>
  <c r="L29" i="96"/>
  <c r="K29" i="96"/>
  <c r="G29" i="96"/>
  <c r="L28" i="96"/>
  <c r="K28" i="96"/>
  <c r="G28" i="96"/>
  <c r="L27" i="96"/>
  <c r="K27" i="96"/>
  <c r="G27" i="96"/>
  <c r="L26" i="96"/>
  <c r="K26" i="96"/>
  <c r="G26" i="96"/>
  <c r="L25" i="96"/>
  <c r="K25" i="96"/>
  <c r="G25" i="96"/>
  <c r="L24" i="96"/>
  <c r="K24" i="96"/>
  <c r="G24" i="96"/>
  <c r="L23" i="96"/>
  <c r="K23" i="96"/>
  <c r="G23" i="96"/>
  <c r="L22" i="96"/>
  <c r="K22" i="96"/>
  <c r="G22" i="96"/>
  <c r="L21" i="96"/>
  <c r="K21" i="96"/>
  <c r="G21" i="96"/>
  <c r="L20" i="96"/>
  <c r="K20" i="96"/>
  <c r="G20" i="96"/>
  <c r="L19" i="96"/>
  <c r="K19" i="96"/>
  <c r="G19" i="96"/>
  <c r="L17" i="96"/>
  <c r="K17" i="96"/>
  <c r="G17" i="96"/>
  <c r="L16" i="96"/>
  <c r="K16" i="96"/>
  <c r="G16" i="96"/>
  <c r="L15" i="96"/>
  <c r="K15" i="96"/>
  <c r="G15" i="96"/>
  <c r="L14" i="96"/>
  <c r="K14" i="96"/>
  <c r="G14" i="96"/>
  <c r="L13" i="96"/>
  <c r="K13" i="96"/>
  <c r="G13" i="96"/>
  <c r="L12" i="96"/>
  <c r="K12" i="96"/>
  <c r="G12" i="96"/>
  <c r="L11" i="96"/>
  <c r="K11" i="96"/>
  <c r="G11" i="96"/>
  <c r="L10" i="96"/>
  <c r="K10" i="96"/>
  <c r="G10" i="96"/>
  <c r="L9" i="96"/>
  <c r="K9" i="96"/>
  <c r="G9" i="96"/>
  <c r="L8" i="96"/>
  <c r="K8" i="96"/>
  <c r="G8" i="96"/>
  <c r="L7" i="96"/>
  <c r="K7" i="96"/>
  <c r="G7" i="96"/>
  <c r="L6" i="96"/>
  <c r="K6" i="96"/>
  <c r="G6" i="96"/>
  <c r="L5" i="96"/>
  <c r="K5" i="96"/>
  <c r="G5" i="96"/>
  <c r="L4" i="96"/>
  <c r="K4" i="96"/>
  <c r="G4" i="96"/>
  <c r="M39" i="97" l="1"/>
  <c r="J40" i="96"/>
  <c r="G40" i="96"/>
  <c r="M5" i="96"/>
  <c r="M9" i="96"/>
  <c r="M13" i="96"/>
  <c r="M17" i="96"/>
  <c r="M21" i="96"/>
  <c r="M25" i="96"/>
  <c r="M29" i="96"/>
  <c r="M35" i="96"/>
  <c r="M7" i="96"/>
  <c r="M19" i="96"/>
  <c r="M27" i="96"/>
  <c r="M38" i="96"/>
  <c r="M10" i="96"/>
  <c r="M14" i="96"/>
  <c r="M22" i="96"/>
  <c r="M26" i="96"/>
  <c r="M30" i="96"/>
  <c r="M37" i="96"/>
  <c r="M11" i="96"/>
  <c r="M15" i="96"/>
  <c r="M23" i="96"/>
  <c r="M31" i="96"/>
  <c r="M6" i="96"/>
  <c r="M8" i="96"/>
  <c r="M12" i="96"/>
  <c r="M16" i="96"/>
  <c r="M20" i="96"/>
  <c r="M24" i="96"/>
  <c r="M28" i="96"/>
  <c r="M32" i="96"/>
  <c r="K40" i="96"/>
  <c r="L40" i="96"/>
  <c r="M4" i="96"/>
  <c r="J39" i="95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40" i="96" l="1"/>
  <c r="M7" i="95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<sst xmlns="http://schemas.openxmlformats.org/spreadsheetml/2006/main" count="14703" uniqueCount="320">
  <si>
    <t>As of 2022-09-30</t>
  </si>
  <si>
    <t>As of 2022-08-31</t>
  </si>
  <si>
    <t>Change</t>
  </si>
  <si>
    <t>ISIN</t>
  </si>
  <si>
    <t>Ticker</t>
  </si>
  <si>
    <t>Maturity**</t>
  </si>
  <si>
    <t>Currency</t>
  </si>
  <si>
    <t>Open volume</t>
  </si>
  <si>
    <t>Total aggregate size of series</t>
  </si>
  <si>
    <t>Retained bonds*</t>
  </si>
  <si>
    <t>Covered Bonds</t>
  </si>
  <si>
    <t>NO0010669922</t>
  </si>
  <si>
    <t>EIKB40</t>
  </si>
  <si>
    <t>NOK</t>
  </si>
  <si>
    <t>NO0010625346</t>
  </si>
  <si>
    <t>EIKB30</t>
  </si>
  <si>
    <t>NO0010687023</t>
  </si>
  <si>
    <t>EIKB45</t>
  </si>
  <si>
    <t>NO0010763022</t>
  </si>
  <si>
    <t>EIKB63</t>
  </si>
  <si>
    <t>NO0010780687</t>
  </si>
  <si>
    <t>EIKB67</t>
  </si>
  <si>
    <t>NO0010815376</t>
  </si>
  <si>
    <t>EIKB73</t>
  </si>
  <si>
    <t>NO0010821192</t>
  </si>
  <si>
    <t>EIKB74</t>
  </si>
  <si>
    <t>NO0010863178</t>
  </si>
  <si>
    <t>EIKB82</t>
  </si>
  <si>
    <t>NO0010881162</t>
  </si>
  <si>
    <t>EIKB85</t>
  </si>
  <si>
    <t>NO0010921067</t>
  </si>
  <si>
    <t>EIKB91</t>
  </si>
  <si>
    <t>NO0011135105</t>
  </si>
  <si>
    <t xml:space="preserve">EIKB92 </t>
  </si>
  <si>
    <t>NO0012475609</t>
  </si>
  <si>
    <t>EIKB93</t>
  </si>
  <si>
    <t>NO0012708827</t>
  </si>
  <si>
    <t>EIKB97</t>
  </si>
  <si>
    <t>Senior and subordinate (T2)</t>
  </si>
  <si>
    <t>NO0010814916</t>
  </si>
  <si>
    <t>EIKB71 PRO</t>
  </si>
  <si>
    <t>NO0010834716</t>
  </si>
  <si>
    <t>EIKB76 PRO</t>
  </si>
  <si>
    <t>NO0010841620</t>
  </si>
  <si>
    <t>EIKB78 PRO</t>
  </si>
  <si>
    <t>NO0010845936</t>
  </si>
  <si>
    <t>EIKB79 PRO</t>
  </si>
  <si>
    <t>NO0010849433</t>
  </si>
  <si>
    <t>EIKB80 PRO</t>
  </si>
  <si>
    <t>NO0010864333</t>
  </si>
  <si>
    <t>EIKB83 PRO</t>
  </si>
  <si>
    <t>NO0010874944</t>
  </si>
  <si>
    <t>EIKB84 PRO</t>
  </si>
  <si>
    <t>NO0010891351</t>
  </si>
  <si>
    <t>EIKB86 PRO</t>
  </si>
  <si>
    <t>NO0010904642</t>
  </si>
  <si>
    <t>EIKB87 PRO</t>
  </si>
  <si>
    <t>NO0010917735</t>
  </si>
  <si>
    <t>EIKB89 PRO</t>
  </si>
  <si>
    <t>NO0010918113</t>
  </si>
  <si>
    <t>EIKB90 PRO</t>
  </si>
  <si>
    <t>NO0012618927</t>
  </si>
  <si>
    <t>EIKB95 PRO</t>
  </si>
  <si>
    <t>Hybrid capital</t>
  </si>
  <si>
    <t>NO0010814924</t>
  </si>
  <si>
    <t>EIKB72</t>
  </si>
  <si>
    <t>Perpetual</t>
  </si>
  <si>
    <t>NO0010835200</t>
  </si>
  <si>
    <t>EIKB77</t>
  </si>
  <si>
    <t>NO0012519703</t>
  </si>
  <si>
    <t>EIKB94</t>
  </si>
  <si>
    <t>NO0012698432</t>
  </si>
  <si>
    <t>EIKB96</t>
  </si>
  <si>
    <t>Sum</t>
  </si>
  <si>
    <t>* Retained bonds include volume sent to cancellation with a paying agent or that has not been printed at a paying agent</t>
  </si>
  <si>
    <t>** Expected regular maturity date, not including any soft bullet extension</t>
  </si>
  <si>
    <t>As of 2022-07-31</t>
  </si>
  <si>
    <t>NO0010794308</t>
  </si>
  <si>
    <t>EIKB69</t>
  </si>
  <si>
    <t>NO0010830367</t>
  </si>
  <si>
    <t>EIKB75 PRO</t>
  </si>
  <si>
    <t>Certificate of deposit</t>
  </si>
  <si>
    <t>NO0011099798</t>
  </si>
  <si>
    <t>EIKB sen cert 08/22</t>
  </si>
  <si>
    <t>As of 2022-06-30</t>
  </si>
  <si>
    <t>As of 2022-05-31</t>
  </si>
  <si>
    <t>NO0010797525</t>
  </si>
  <si>
    <t>EIKB70</t>
  </si>
  <si>
    <t>As of 2022-04-30</t>
  </si>
  <si>
    <t>As of 2022-03-31</t>
  </si>
  <si>
    <t>As of 2022-02-28</t>
  </si>
  <si>
    <t>As of 2022-01-31</t>
  </si>
  <si>
    <t>NO0010732258</t>
  </si>
  <si>
    <t>EIKB58</t>
  </si>
  <si>
    <t>As of 2021-12-31</t>
  </si>
  <si>
    <t>NO0010782048</t>
  </si>
  <si>
    <t>EIKB68 PRO</t>
  </si>
  <si>
    <t>As of 2021-11-30</t>
  </si>
  <si>
    <t>NO0010918170</t>
  </si>
  <si>
    <t>EIKB sen cert 12/21</t>
  </si>
  <si>
    <t>As of 2021-10-31</t>
  </si>
  <si>
    <t>NO0011108920</t>
  </si>
  <si>
    <t>EIKB sen cert 11/21</t>
  </si>
  <si>
    <t>As of 2021-09-30</t>
  </si>
  <si>
    <t>NO0010733694</t>
  </si>
  <si>
    <t>EIKB60</t>
  </si>
  <si>
    <t>As of 2021-08-31</t>
  </si>
  <si>
    <t>As of 2021-07-31</t>
  </si>
  <si>
    <t>As of 2021-06-30</t>
  </si>
  <si>
    <t>As of 2021-05-31</t>
  </si>
  <si>
    <t>As of 2021-04-30</t>
  </si>
  <si>
    <t>NO0010851975</t>
  </si>
  <si>
    <t>EIKB81 PRO</t>
  </si>
  <si>
    <t>As of 2021-03-31</t>
  </si>
  <si>
    <t>NO0010605587</t>
  </si>
  <si>
    <t>EIKB26</t>
  </si>
  <si>
    <t>As of 2021-02-28</t>
  </si>
  <si>
    <t>NO0010759475</t>
  </si>
  <si>
    <t>EIKB62 PRO</t>
  </si>
  <si>
    <t>As of 2021-01-31</t>
  </si>
  <si>
    <t>As of 2020-12-31</t>
  </si>
  <si>
    <t>As of 2020-11-30</t>
  </si>
  <si>
    <t>NO0010685480</t>
  </si>
  <si>
    <t>EIKB43</t>
  </si>
  <si>
    <t>NO0010685704</t>
  </si>
  <si>
    <t>EIKB44</t>
  </si>
  <si>
    <t>As of 2020-10-31</t>
  </si>
  <si>
    <t>As of 2020-09-30</t>
  </si>
  <si>
    <t>NO0010776099</t>
  </si>
  <si>
    <t>EIKB66 PRO</t>
  </si>
  <si>
    <t>As of 2020-08-31</t>
  </si>
  <si>
    <t>As of 2020-07-31</t>
  </si>
  <si>
    <t>As of 2020-06-30</t>
  </si>
  <si>
    <t>As of 2020-05-31</t>
  </si>
  <si>
    <t>NO0010739287</t>
  </si>
  <si>
    <t>EIKB61 PRO</t>
  </si>
  <si>
    <t>As of 2020-04-30</t>
  </si>
  <si>
    <t>As of 2020-03-31</t>
  </si>
  <si>
    <t>As of 2019-02-29</t>
  </si>
  <si>
    <t>NO0010775190</t>
  </si>
  <si>
    <t>EIKB65</t>
  </si>
  <si>
    <t>As of 2020-02-29</t>
  </si>
  <si>
    <t>As of 2019-01-31</t>
  </si>
  <si>
    <t>As of 2020-01-31</t>
  </si>
  <si>
    <t>As of 2019-12-31</t>
  </si>
  <si>
    <t>NO0010729650</t>
  </si>
  <si>
    <t>EIKB57 PRO</t>
  </si>
  <si>
    <t>As of 2019-11-31</t>
  </si>
  <si>
    <t>NO0010663727</t>
  </si>
  <si>
    <t>EIKB37</t>
  </si>
  <si>
    <t>NO0010663743</t>
  </si>
  <si>
    <t>EIKB38</t>
  </si>
  <si>
    <t>NO0010561103</t>
  </si>
  <si>
    <t>EIKB21</t>
  </si>
  <si>
    <t>As of 2019-11-30</t>
  </si>
  <si>
    <t>As of 2019-10-31</t>
  </si>
  <si>
    <t>NO0010708936</t>
  </si>
  <si>
    <t>EIKB53 PRO</t>
  </si>
  <si>
    <t>As of 2019-09-30</t>
  </si>
  <si>
    <t>As of 2019-08-31</t>
  </si>
  <si>
    <t>As of 2019-07-31</t>
  </si>
  <si>
    <t>As of 2019-06-30</t>
  </si>
  <si>
    <t>As of 2019-05-31</t>
  </si>
  <si>
    <t>NO0010713753</t>
  </si>
  <si>
    <t>EIKB56 PRO</t>
  </si>
  <si>
    <t>NO0010764160</t>
  </si>
  <si>
    <t>EIKB64 PRO</t>
  </si>
  <si>
    <t>As of 2019-04-30</t>
  </si>
  <si>
    <t>As of 2019-03-31</t>
  </si>
  <si>
    <t>As of 2019-02-28</t>
  </si>
  <si>
    <t>NO0010502149</t>
  </si>
  <si>
    <t>EIKB15</t>
  </si>
  <si>
    <t>NO0010701220</t>
  </si>
  <si>
    <t>EIKB54</t>
  </si>
  <si>
    <t>As of 2018-12-31</t>
  </si>
  <si>
    <t>NO0010664428</t>
  </si>
  <si>
    <t>EIKB39</t>
  </si>
  <si>
    <t>NO0010697204</t>
  </si>
  <si>
    <t>EIKB50</t>
  </si>
  <si>
    <t>SEK</t>
  </si>
  <si>
    <t>NO0010697212</t>
  </si>
  <si>
    <t>EIKB51</t>
  </si>
  <si>
    <t>NO0010699234</t>
  </si>
  <si>
    <t>EIKB49 PRO</t>
  </si>
  <si>
    <t>As of 2018-11-30</t>
  </si>
  <si>
    <t>As of 2018-10-31</t>
  </si>
  <si>
    <t>As of 2018-09-30</t>
  </si>
  <si>
    <t>As of 2018-08-31</t>
  </si>
  <si>
    <t>As of 2018-07-31</t>
  </si>
  <si>
    <t>As of 2018-06-30</t>
  </si>
  <si>
    <t>NO0010612039</t>
  </si>
  <si>
    <t>EIKB28</t>
  </si>
  <si>
    <t>NO0010612179</t>
  </si>
  <si>
    <t>EIKB27</t>
  </si>
  <si>
    <t>As of 2018-05-31</t>
  </si>
  <si>
    <t>As of 2018-04-30</t>
  </si>
  <si>
    <t>NO0010679632</t>
  </si>
  <si>
    <t>EIKB42 PRO</t>
  </si>
  <si>
    <t>NO0010679640</t>
  </si>
  <si>
    <t>EIKB46</t>
  </si>
  <si>
    <t>As of 2018-03-31</t>
  </si>
  <si>
    <t>As of 2018-02-28</t>
  </si>
  <si>
    <t>As of 2018-01-31</t>
  </si>
  <si>
    <t>As of 2017-12-31</t>
  </si>
  <si>
    <t>NO0010807746</t>
  </si>
  <si>
    <t>As of 2017-11-30</t>
  </si>
  <si>
    <t>As of 2017-10-31</t>
  </si>
  <si>
    <t>As of 2017-09-30</t>
  </si>
  <si>
    <t>As of 2017-08-31</t>
  </si>
  <si>
    <t>NO0010705593</t>
  </si>
  <si>
    <t>EIKB52 PRO</t>
  </si>
  <si>
    <t>As of 2017-07-31</t>
  </si>
  <si>
    <t>As of 2017-06-30</t>
  </si>
  <si>
    <t>As of 2017-05-31</t>
  </si>
  <si>
    <t>NO0010648892</t>
  </si>
  <si>
    <t>EIKB35</t>
  </si>
  <si>
    <t>As of 2017-04-30</t>
  </si>
  <si>
    <t>As of 2017-03-31</t>
  </si>
  <si>
    <t>As of 2017-02-28</t>
  </si>
  <si>
    <t>NO0010732886</t>
  </si>
  <si>
    <t>EIKB59 PRO</t>
  </si>
  <si>
    <t>As of 2017-01-31</t>
  </si>
  <si>
    <t>As of 2016-12-31</t>
  </si>
  <si>
    <t>NO0010697733</t>
  </si>
  <si>
    <t>EIKB48 PRO</t>
  </si>
  <si>
    <t>As of 2016-11-30</t>
  </si>
  <si>
    <t>As of 2016-10-31</t>
  </si>
  <si>
    <t>As of 2016-09-30</t>
  </si>
  <si>
    <t>As of 2016-08-31</t>
  </si>
  <si>
    <t>NO0010572373</t>
  </si>
  <si>
    <t>EIKB23</t>
  </si>
  <si>
    <t>NO0010631336</t>
  </si>
  <si>
    <t>EIKB32</t>
  </si>
  <si>
    <t>NO0010711716</t>
  </si>
  <si>
    <t>EIKB55 PRO</t>
  </si>
  <si>
    <t>As of 2016-07-31</t>
  </si>
  <si>
    <t>As of 2016-06-30</t>
  </si>
  <si>
    <t>As of 2016-05-31</t>
  </si>
  <si>
    <t>As of 2016-04-30</t>
  </si>
  <si>
    <t>As of 2016-03-31</t>
  </si>
  <si>
    <t>As of 2016-02-29</t>
  </si>
  <si>
    <t>As of 2016-01-31</t>
  </si>
  <si>
    <t>NO0010691991</t>
  </si>
  <si>
    <t>EIKB47 PRO</t>
  </si>
  <si>
    <t>As of 2015-12-31</t>
  </si>
  <si>
    <t>As of 2015-11-30</t>
  </si>
  <si>
    <t>As of 2015-10-31</t>
  </si>
  <si>
    <t>As of 2015-09-30</t>
  </si>
  <si>
    <t>As of 2015-08-31</t>
  </si>
  <si>
    <t>As of 2015-07-31</t>
  </si>
  <si>
    <t>As of 2015-06-30</t>
  </si>
  <si>
    <t>NO0010648884</t>
  </si>
  <si>
    <t>EIKB34</t>
  </si>
  <si>
    <t>As of 2015-05-31</t>
  </si>
  <si>
    <t>As of 2015-04-30</t>
  </si>
  <si>
    <t>NO0010536089</t>
  </si>
  <si>
    <t>EIKB19</t>
  </si>
  <si>
    <t>NO0010673106</t>
  </si>
  <si>
    <t>EIKB41 PRO</t>
  </si>
  <si>
    <t>As of 2015-03-31</t>
  </si>
  <si>
    <t>As of 2015-02-28</t>
  </si>
  <si>
    <t>As of 2015-01-31</t>
  </si>
  <si>
    <t>NO0010565211</t>
  </si>
  <si>
    <t>EIKB22</t>
  </si>
  <si>
    <t>As of 2014-12-31</t>
  </si>
  <si>
    <t>As of 2014-11-30</t>
  </si>
  <si>
    <t>NO0010630148</t>
  </si>
  <si>
    <t>EIKB31</t>
  </si>
  <si>
    <t>NO0010592991</t>
  </si>
  <si>
    <t>EIKB25 PRO</t>
  </si>
  <si>
    <t>As of 2014-10-31</t>
  </si>
  <si>
    <t>NO0010685035</t>
  </si>
  <si>
    <t>As of 2014-09-30</t>
  </si>
  <si>
    <t>NO0010625429</t>
  </si>
  <si>
    <t>EIKB29</t>
  </si>
  <si>
    <t>NO0010685043</t>
  </si>
  <si>
    <t>As of 2014-08-31</t>
  </si>
  <si>
    <t>NO0010513476</t>
  </si>
  <si>
    <t>EIKB17</t>
  </si>
  <si>
    <t>NO0010623911</t>
  </si>
  <si>
    <t>NO0010690704</t>
  </si>
  <si>
    <t>As of 2014-07-31</t>
  </si>
  <si>
    <t>NO0010672157</t>
  </si>
  <si>
    <t>NO0010532906</t>
  </si>
  <si>
    <t>EIKB18 PRO</t>
  </si>
  <si>
    <t>As of 2014-06-30</t>
  </si>
  <si>
    <t>As of 2014-05-31</t>
  </si>
  <si>
    <t>As of 2014-04-30</t>
  </si>
  <si>
    <t>As of 2014-03-31</t>
  </si>
  <si>
    <t>NO0010662521</t>
  </si>
  <si>
    <t>EIKB36 PRO</t>
  </si>
  <si>
    <t>NO0010682123</t>
  </si>
  <si>
    <t>As of 2014-02-28</t>
  </si>
  <si>
    <t>NO0010542244</t>
  </si>
  <si>
    <t>EIKB20</t>
  </si>
  <si>
    <t>As of 2014-01-31</t>
  </si>
  <si>
    <t>As of 2013-12-31</t>
  </si>
  <si>
    <t>As of 2013-11-30</t>
  </si>
  <si>
    <t>As of 2013-10-31</t>
  </si>
  <si>
    <t>As of 2013-09-31</t>
  </si>
  <si>
    <t>NO0010661697</t>
  </si>
  <si>
    <t>NO0010656804</t>
  </si>
  <si>
    <t>As of 2013-09-30</t>
  </si>
  <si>
    <t>As of 2013-08-31</t>
  </si>
  <si>
    <t>As of 2013-07-31</t>
  </si>
  <si>
    <t>NO0010659980</t>
  </si>
  <si>
    <t>NO0012728643</t>
  </si>
  <si>
    <t>EIKB98</t>
  </si>
  <si>
    <t>As of 2022-10-31</t>
  </si>
  <si>
    <t>As of 2022-11-30</t>
  </si>
  <si>
    <t>As of 2022-12-31</t>
  </si>
  <si>
    <t>As of 2023-01-31</t>
  </si>
  <si>
    <t>NO0012807421</t>
  </si>
  <si>
    <t>EIKB99</t>
  </si>
  <si>
    <t>As of 2023-02-28</t>
  </si>
  <si>
    <t>As of 2023-03-31</t>
  </si>
  <si>
    <t>NO0012899915</t>
  </si>
  <si>
    <t>EIKB100 PRO</t>
  </si>
  <si>
    <t>As of 2023-04-30</t>
  </si>
  <si>
    <t>As of 2023-05-31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</si>
</sst>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5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/>
    <xf numFmtId="169" fontId="0" fillId="0" borderId="0" xfId="1" applyNumberFormat="1" applyFont="1" applyFill="1" applyBorder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/>
    <xf numFmtId="165" fontId="0" fillId="6" borderId="0" xfId="1" applyNumberFormat="1" applyFont="1" applyFill="1" applyBorder="1"/>
    <xf numFmtId="168" fontId="0" fillId="3" borderId="0" xfId="0" applyNumberFormat="1" applyFill="1"/>
    <xf numFmtId="0" fontId="0" fillId="3" borderId="5" xfId="0" applyFill="1" applyBorder="1"/>
    <xf numFmtId="0" fontId="0" fillId="6" borderId="5" xfId="0" applyFill="1" applyBorder="1"/>
    <xf numFmtId="168" fontId="0" fillId="0" borderId="39" xfId="0" applyNumberFormat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2" xfId="0" applyNumberFormat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0" fontId="0" fillId="0" borderId="3" xfId="0" applyBorder="1"/>
    <xf numFmtId="165" fontId="0" fillId="6" borderId="38" xfId="1" applyNumberFormat="1" applyFont="1" applyFill="1" applyBorder="1"/>
    <xf numFmtId="0" fontId="0" fillId="0" borderId="0" xfId="0" applyFill="1"/>
    <xf numFmtId="0" fontId="0" fillId="0" borderId="5" xfId="0" applyFill="1" applyBorder="1"/>
    <xf numFmtId="0" fontId="0" fillId="0" borderId="4" xfId="0" applyFill="1" applyBorder="1"/>
    <xf numFmtId="0" fontId="0" fillId="0" borderId="3" xfId="0" applyFill="1" applyBorder="1"/>
    <xf numFmtId="168" fontId="0" fillId="0" borderId="5" xfId="0" applyNumberFormat="1" applyFill="1" applyBorder="1"/>
    <xf numFmtId="168" fontId="0" fillId="0" borderId="0" xfId="0" applyNumberFormat="1" applyBorder="1"/>
    <xf numFmtId="165" fontId="0" fillId="5" borderId="0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ustomXml" Target="../customXml/item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12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DFAD-96B7-4631-A220-97C5365F4D23}">
  <dimension ref="A1:S38"/>
  <sheetViews>
    <sheetView tabSelected="1" workbookViewId="0">
      <selection activeCell="I42" sqref="I42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319</v>
      </c>
      <c r="F1" s="141"/>
      <c r="G1" s="142"/>
      <c r="H1" s="140" t="s">
        <v>318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4955000000</v>
      </c>
      <c r="F10" s="11">
        <v>8050000000</v>
      </c>
      <c r="G10" s="12">
        <f t="shared" si="0"/>
        <v>3095000000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-129000000</v>
      </c>
      <c r="L10" s="15">
        <f t="shared" si="2"/>
        <v>0</v>
      </c>
      <c r="M10" s="16">
        <f t="shared" si="2"/>
        <v>129000000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f t="shared" ref="J20:J31" si="4">I20-H20</f>
        <v>200000000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250000000</v>
      </c>
      <c r="F26" s="11">
        <v>500000000</v>
      </c>
      <c r="G26" s="38">
        <f t="shared" si="3"/>
        <v>250000000</v>
      </c>
      <c r="H26" s="10">
        <v>250000000</v>
      </c>
      <c r="I26" s="11">
        <v>500000000</v>
      </c>
      <c r="J26" s="38">
        <f t="shared" si="4"/>
        <v>250000000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0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0">
        <v>375000000</v>
      </c>
      <c r="I30" s="11">
        <v>375000000</v>
      </c>
      <c r="J30" s="12">
        <f t="shared" si="4"/>
        <v>0</v>
      </c>
      <c r="K30" s="15">
        <f t="shared" si="5"/>
        <v>0</v>
      </c>
      <c r="L30" s="139">
        <f t="shared" si="5"/>
        <v>0</v>
      </c>
      <c r="M30" s="16">
        <f t="shared" si="5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250000000</v>
      </c>
      <c r="I31" s="11">
        <v>250000000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ref="K33:M35" si="6">E33-H33</f>
        <v>0</v>
      </c>
      <c r="L33" s="15">
        <f t="shared" si="6"/>
        <v>0</v>
      </c>
      <c r="M33" s="16">
        <f t="shared" si="6"/>
        <v>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ht="15.75" thickBot="1" x14ac:dyDescent="0.3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59855000000</v>
      </c>
      <c r="F36" s="54">
        <f>SUM(F4:F35)</f>
        <v>64100000000</v>
      </c>
      <c r="G36" s="55">
        <f>SUM(G4:G33)</f>
        <v>4245000000</v>
      </c>
      <c r="H36" s="53">
        <f>SUM(H4:H35)</f>
        <v>59984000000</v>
      </c>
      <c r="I36" s="54">
        <f>SUM(I4:I35)</f>
        <v>64100000000</v>
      </c>
      <c r="J36" s="55">
        <f>SUM(J4:J33)</f>
        <v>4116000000</v>
      </c>
      <c r="K36" s="56">
        <f>SUM(K4:K35)</f>
        <v>-129000000</v>
      </c>
      <c r="L36" s="57">
        <f>SUM(L4:L35)</f>
        <v>0</v>
      </c>
      <c r="M36" s="89">
        <f>SUM(M4:M33)</f>
        <v>129000000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09F32-1726-486A-9FDE-4BB69B13B561}">
  <dimension ref="A1:M39"/>
  <sheetViews>
    <sheetView zoomScale="97" workbookViewId="0">
      <selection activeCell="M39" sqref="A1:M39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6.42578125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</v>
      </c>
      <c r="F1" s="141"/>
      <c r="G1" s="142"/>
      <c r="H1" s="140" t="s">
        <v>76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0</v>
      </c>
      <c r="F9" s="11">
        <v>0</v>
      </c>
      <c r="G9" s="12">
        <v>0</v>
      </c>
      <c r="H9" s="10">
        <v>3142000000</v>
      </c>
      <c r="I9" s="11">
        <v>3142000000</v>
      </c>
      <c r="J9" s="12">
        <v>0</v>
      </c>
      <c r="K9" s="14">
        <f t="shared" si="2"/>
        <v>-3142000000</v>
      </c>
      <c r="L9" s="15">
        <f>F9-I9</f>
        <v>-3142000000</v>
      </c>
      <c r="M9" s="16">
        <f>G9-J9</f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ref="J10:J12" si="3">I10-H10</f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10000000000</v>
      </c>
      <c r="F14" s="11">
        <v>10000000000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2000000000</v>
      </c>
      <c r="L14" s="15">
        <f t="shared" si="2"/>
        <v>2000000000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30" si="4">F18-E18</f>
        <v>290000000</v>
      </c>
      <c r="H18" s="10">
        <v>325000000</v>
      </c>
      <c r="I18" s="11">
        <v>325000000</v>
      </c>
      <c r="J18" s="38">
        <f t="shared" ref="J18" si="5">I18-H18</f>
        <v>0</v>
      </c>
      <c r="K18" s="14">
        <f t="shared" ref="K18:M28" si="6">E18-H18</f>
        <v>-290000000</v>
      </c>
      <c r="L18" s="15">
        <f t="shared" si="6"/>
        <v>0</v>
      </c>
      <c r="M18" s="16">
        <f t="shared" si="6"/>
        <v>290000000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0</v>
      </c>
      <c r="F19" s="11">
        <v>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6"/>
        <v>-110000000</v>
      </c>
      <c r="L19" s="15">
        <f t="shared" si="6"/>
        <v>-110000000</v>
      </c>
      <c r="M19" s="16">
        <f t="shared" si="6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4"/>
        <v>200000000</v>
      </c>
      <c r="H20" s="10">
        <v>300000000</v>
      </c>
      <c r="I20" s="11">
        <v>500000000</v>
      </c>
      <c r="J20" s="38">
        <f t="shared" ref="J20:J29" si="7">I20-H20</f>
        <v>200000000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4"/>
        <v>0</v>
      </c>
      <c r="H21" s="10">
        <v>300000000</v>
      </c>
      <c r="I21" s="11">
        <v>300000000</v>
      </c>
      <c r="J21" s="38">
        <f t="shared" si="7"/>
        <v>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4"/>
        <v>0</v>
      </c>
      <c r="H24" s="10">
        <v>250000000</v>
      </c>
      <c r="I24" s="11">
        <v>250000000</v>
      </c>
      <c r="J24" s="12">
        <f t="shared" si="7"/>
        <v>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4"/>
        <v>200000000</v>
      </c>
      <c r="H25" s="10">
        <v>300000000</v>
      </c>
      <c r="I25" s="11">
        <v>500000000</v>
      </c>
      <c r="J25" s="38">
        <f t="shared" si="7"/>
        <v>200000000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4"/>
        <v>0</v>
      </c>
      <c r="H26" s="10">
        <v>500000000</v>
      </c>
      <c r="I26" s="11">
        <v>500000000</v>
      </c>
      <c r="J26" s="38">
        <f t="shared" si="7"/>
        <v>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4"/>
        <v>100000000</v>
      </c>
      <c r="H27" s="10">
        <v>500000000</v>
      </c>
      <c r="I27" s="11">
        <v>600000000</v>
      </c>
      <c r="J27" s="38">
        <f t="shared" si="7"/>
        <v>100000000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4"/>
        <v>0</v>
      </c>
      <c r="H28" s="10">
        <v>150000000</v>
      </c>
      <c r="I28" s="11">
        <v>150000000</v>
      </c>
      <c r="J28" s="12">
        <f t="shared" si="7"/>
        <v>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4"/>
        <v>0</v>
      </c>
      <c r="H29" s="11">
        <v>300000000</v>
      </c>
      <c r="I29" s="11">
        <v>300000000</v>
      </c>
      <c r="J29" s="12">
        <f t="shared" si="7"/>
        <v>0</v>
      </c>
      <c r="K29" s="15">
        <f t="shared" ref="K29:M30" si="8">E29-H29</f>
        <v>0</v>
      </c>
      <c r="L29" s="15">
        <f t="shared" si="8"/>
        <v>0</v>
      </c>
      <c r="M29" s="16">
        <f t="shared" si="8"/>
        <v>0</v>
      </c>
    </row>
    <row r="30" spans="1:13" ht="15.75" thickBot="1" x14ac:dyDescent="0.3">
      <c r="A30" s="88" t="s">
        <v>61</v>
      </c>
      <c r="B30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4"/>
        <v>0</v>
      </c>
      <c r="H30" s="11">
        <v>0</v>
      </c>
      <c r="I30" s="11">
        <v>0</v>
      </c>
      <c r="J30" s="78">
        <f>I30-H30</f>
        <v>0</v>
      </c>
      <c r="K30" s="15">
        <f t="shared" si="8"/>
        <v>375000000</v>
      </c>
      <c r="L30" s="66">
        <f t="shared" si="8"/>
        <v>375000000</v>
      </c>
      <c r="M30" s="67">
        <f t="shared" si="8"/>
        <v>0</v>
      </c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0</v>
      </c>
      <c r="F32" s="11">
        <v>0</v>
      </c>
      <c r="G32" s="38">
        <f>F32-E32</f>
        <v>0</v>
      </c>
      <c r="H32" s="10">
        <v>410000000</v>
      </c>
      <c r="I32" s="11">
        <v>410000000</v>
      </c>
      <c r="J32" s="38">
        <f>I32-H32</f>
        <v>0</v>
      </c>
      <c r="K32" s="14">
        <f>E32-H32</f>
        <v>-410000000</v>
      </c>
      <c r="L32" s="15">
        <f>F32-I32</f>
        <v>-410000000</v>
      </c>
      <c r="M32" s="16">
        <f>G32-J32</f>
        <v>0</v>
      </c>
    </row>
    <row r="33" spans="1:13" ht="15.75" thickBot="1" x14ac:dyDescent="0.3">
      <c r="A33" s="110" t="s">
        <v>63</v>
      </c>
      <c r="B33" s="110"/>
      <c r="C33" s="112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127" t="s">
        <v>13</v>
      </c>
      <c r="E34" s="20">
        <v>200000000</v>
      </c>
      <c r="F34" s="11">
        <v>200000000</v>
      </c>
      <c r="G34" s="12">
        <f t="shared" ref="G34" si="9">F34-E34</f>
        <v>0</v>
      </c>
      <c r="H34" s="20">
        <v>200000000</v>
      </c>
      <c r="I34" s="11">
        <v>200000000</v>
      </c>
      <c r="J34" s="12">
        <f t="shared" ref="J34" si="10">I34-H34</f>
        <v>0</v>
      </c>
      <c r="K34" s="14">
        <f t="shared" ref="K34:M36" si="11">E34-H34</f>
        <v>0</v>
      </c>
      <c r="L34" s="15">
        <f t="shared" si="11"/>
        <v>0</v>
      </c>
      <c r="M34" s="16">
        <f t="shared" si="11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11"/>
        <v>0</v>
      </c>
      <c r="L35" s="15">
        <f t="shared" si="11"/>
        <v>0</v>
      </c>
      <c r="M35" s="16">
        <f t="shared" si="11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11"/>
        <v>0</v>
      </c>
      <c r="L36" s="15">
        <f t="shared" si="11"/>
        <v>0</v>
      </c>
      <c r="M36" s="16">
        <f t="shared" si="11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53285000000</v>
      </c>
      <c r="F37" s="54">
        <f>SUM(F4:F36)</f>
        <v>54475000000</v>
      </c>
      <c r="G37" s="55">
        <f>SUM(G4:G35)</f>
        <v>1190000000</v>
      </c>
      <c r="H37" s="53">
        <f>SUM(H4:H36)</f>
        <v>54862000000</v>
      </c>
      <c r="I37" s="54">
        <f>SUM(I4:I36)</f>
        <v>55762000000</v>
      </c>
      <c r="J37" s="55">
        <f t="shared" ref="J37:M37" si="12">SUM(J4:J35)</f>
        <v>900000000</v>
      </c>
      <c r="K37" s="56">
        <f>SUM(K4:K36)</f>
        <v>-1577000000</v>
      </c>
      <c r="L37" s="57">
        <f>SUM(L4:L36)</f>
        <v>-1287000000</v>
      </c>
      <c r="M37" s="89">
        <f t="shared" si="12"/>
        <v>290000000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260</v>
      </c>
      <c r="F1" s="141"/>
      <c r="G1" s="142"/>
      <c r="H1" s="140" t="s">
        <v>261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0</v>
      </c>
      <c r="F18" s="11">
        <v>0</v>
      </c>
      <c r="G18" s="12">
        <f t="shared" si="2"/>
        <v>0</v>
      </c>
      <c r="H18" s="81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3525000000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5">GetOutstadningAmount(A27)*1000000</f>
        <v>#NAME?</v>
      </c>
      <c r="G27" s="79" t="e">
        <f t="shared" ref="G27:G36" ca="1" si="6">F27-E27</f>
        <v>#NAME?</v>
      </c>
      <c r="H27" s="73">
        <v>250000000</v>
      </c>
      <c r="I27" s="79">
        <v>250000000</v>
      </c>
      <c r="J27" s="79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5"/>
        <v>#NAME?</v>
      </c>
      <c r="G28" s="38" t="e">
        <f t="shared" ca="1" si="6"/>
        <v>#NAME?</v>
      </c>
      <c r="H28" s="10">
        <v>250000000</v>
      </c>
      <c r="I28" s="11">
        <v>250000000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t="shared" ca="1" si="6"/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5"/>
        <v>#NAME?</v>
      </c>
      <c r="G31" s="38" t="e">
        <f t="shared" ca="1" si="6"/>
        <v>#NAME?</v>
      </c>
      <c r="H31" s="10">
        <v>200000000</v>
      </c>
      <c r="I31" s="11">
        <v>500000000</v>
      </c>
      <c r="J31" s="38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5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5"/>
        <v>#NAME?</v>
      </c>
      <c r="G33" s="38" t="e">
        <f t="shared" ca="1" si="6"/>
        <v>#NAME?</v>
      </c>
      <c r="H33" s="10">
        <v>425000000</v>
      </c>
      <c r="I33" s="11">
        <v>500000000</v>
      </c>
      <c r="J33" s="38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5"/>
        <v>#NAME?</v>
      </c>
      <c r="G34" s="38" t="e">
        <f t="shared" ca="1" si="6"/>
        <v>#NAME?</v>
      </c>
      <c r="H34" s="10">
        <v>400000000</v>
      </c>
      <c r="I34" s="11">
        <v>400000000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250000000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200000000</v>
      </c>
      <c r="J36" s="38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33448000000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33275000000</v>
      </c>
      <c r="I42" s="54">
        <f>SUM(I4:I41)</f>
        <v>53100000000</v>
      </c>
      <c r="J42" s="55">
        <f>SUM(J4:J41)</f>
        <v>19825000000</v>
      </c>
      <c r="K42" s="56">
        <f t="shared" si="15"/>
        <v>173000000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261</v>
      </c>
      <c r="F1" s="141"/>
      <c r="G1" s="142"/>
      <c r="H1" s="140" t="s">
        <v>264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f>I4-H4</f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327000000</v>
      </c>
      <c r="F18" s="11" t="e">
        <f t="shared" ca="1" si="1"/>
        <v>#NAME?</v>
      </c>
      <c r="G18" s="12" t="e">
        <f t="shared" ca="1" si="2"/>
        <v>#NAME?</v>
      </c>
      <c r="H18" s="81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3025000000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6">GetOutstadningAmount(A27)*1000000</f>
        <v>#NAME?</v>
      </c>
      <c r="G27" s="79" t="e">
        <f t="shared" ref="G27:G36" ca="1" si="7">F27-E27</f>
        <v>#NAME?</v>
      </c>
      <c r="H27" s="73">
        <v>250000000</v>
      </c>
      <c r="I27" s="79">
        <v>250000000</v>
      </c>
      <c r="J27" s="79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6"/>
        <v>#NAME?</v>
      </c>
      <c r="G28" s="38" t="e">
        <f t="shared" ca="1" si="7"/>
        <v>#NAME?</v>
      </c>
      <c r="H28" s="10">
        <v>250000000</v>
      </c>
      <c r="I28" s="11">
        <v>250000000</v>
      </c>
      <c r="J28" s="38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6"/>
        <v>#NAME?</v>
      </c>
      <c r="G29" s="38" t="e">
        <f t="shared" ca="1" si="7"/>
        <v>#NAME?</v>
      </c>
      <c r="H29" s="10">
        <v>200000000</v>
      </c>
      <c r="I29" s="11">
        <v>200000000</v>
      </c>
      <c r="J29" s="38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6"/>
        <v>#NAME?</v>
      </c>
      <c r="G30" s="38" t="e">
        <f t="shared" ca="1" si="7"/>
        <v>#NAME?</v>
      </c>
      <c r="H30" s="10">
        <v>600000000</v>
      </c>
      <c r="I30" s="11">
        <v>600000000</v>
      </c>
      <c r="J30" s="38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6"/>
        <v>#NAME?</v>
      </c>
      <c r="G31" s="38" t="e">
        <f t="shared" ca="1" si="7"/>
        <v>#NAME?</v>
      </c>
      <c r="H31" s="10">
        <v>200000000</v>
      </c>
      <c r="I31" s="11">
        <v>200000000</v>
      </c>
      <c r="J31" s="38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6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6"/>
        <v>#NAME?</v>
      </c>
      <c r="G33" s="38" t="e">
        <f t="shared" ca="1" si="7"/>
        <v>#NAME?</v>
      </c>
      <c r="H33" s="10">
        <v>425000000</v>
      </c>
      <c r="I33" s="11">
        <v>425000000</v>
      </c>
      <c r="J33" s="38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6"/>
        <v>#NAME?</v>
      </c>
      <c r="G34" s="38" t="e">
        <f t="shared" ca="1" si="7"/>
        <v>#NAME?</v>
      </c>
      <c r="H34" s="10">
        <v>400000000</v>
      </c>
      <c r="I34" s="11">
        <v>400000000</v>
      </c>
      <c r="J34" s="38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6"/>
        <v>#NAME?</v>
      </c>
      <c r="G35" s="38" t="e">
        <f t="shared" ca="1" si="7"/>
        <v>#NAME?</v>
      </c>
      <c r="H35" s="10">
        <v>250000000</v>
      </c>
      <c r="I35" s="11">
        <v>250000000</v>
      </c>
      <c r="J35" s="38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6"/>
        <v>#NAME?</v>
      </c>
      <c r="G36" s="38" t="e">
        <f t="shared" ca="1" si="7"/>
        <v>#NAME?</v>
      </c>
      <c r="H36" s="10"/>
      <c r="I36" s="11"/>
      <c r="J36" s="38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33275000000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33313000000</v>
      </c>
      <c r="I42" s="54">
        <f>SUM(I4:I41)</f>
        <v>44060000000</v>
      </c>
      <c r="J42" s="55">
        <f>SUM(J4:J41)</f>
        <v>10747000000</v>
      </c>
      <c r="K42" s="56">
        <f t="shared" si="15"/>
        <v>-38000000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264</v>
      </c>
      <c r="F1" s="141"/>
      <c r="G1" s="142"/>
      <c r="H1" s="140" t="s">
        <v>265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308000000</v>
      </c>
      <c r="F7" s="11">
        <v>308000000</v>
      </c>
      <c r="G7" s="12">
        <f t="shared" si="1"/>
        <v>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0</v>
      </c>
      <c r="F8" s="11">
        <v>0</v>
      </c>
      <c r="G8" s="12">
        <f t="shared" si="1"/>
        <v>0</v>
      </c>
      <c r="H8" s="81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200000000</v>
      </c>
      <c r="F11" s="11">
        <v>200000000</v>
      </c>
      <c r="G11" s="12">
        <f t="shared" si="1"/>
        <v>0</v>
      </c>
      <c r="H11" s="81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327000000</v>
      </c>
      <c r="G19" s="12">
        <f t="shared" si="1"/>
        <v>0</v>
      </c>
      <c r="H19" s="81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39" si="5">F30-E30</f>
        <v>0</v>
      </c>
      <c r="H30" s="73">
        <v>250000000</v>
      </c>
      <c r="I30" s="74">
        <f>250*10^6</f>
        <v>250000000</v>
      </c>
      <c r="J30" s="79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41988</v>
      </c>
      <c r="D31" s="23" t="s">
        <v>13</v>
      </c>
      <c r="E31" s="10">
        <v>0</v>
      </c>
      <c r="F31" s="11">
        <v>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242</v>
      </c>
      <c r="B33" t="s">
        <v>243</v>
      </c>
      <c r="C33" s="23">
        <v>42293</v>
      </c>
      <c r="D33" s="23" t="s">
        <v>13</v>
      </c>
      <c r="E33" s="10">
        <v>200000000</v>
      </c>
      <c r="F33" s="11">
        <v>200000000</v>
      </c>
      <c r="G33" s="38">
        <f t="shared" si="5"/>
        <v>0</v>
      </c>
      <c r="H33" s="10">
        <v>200000000</v>
      </c>
      <c r="I33" s="11">
        <v>200000000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223</v>
      </c>
      <c r="B34" t="s">
        <v>224</v>
      </c>
      <c r="C34" s="23">
        <v>42710</v>
      </c>
      <c r="D34" s="23" t="s">
        <v>13</v>
      </c>
      <c r="E34" s="10">
        <v>600000000</v>
      </c>
      <c r="F34" s="11">
        <v>600000000</v>
      </c>
      <c r="G34" s="38">
        <f t="shared" si="5"/>
        <v>0</v>
      </c>
      <c r="H34" s="10">
        <v>600000000</v>
      </c>
      <c r="I34" s="11">
        <v>600000000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182</v>
      </c>
      <c r="B35" t="s">
        <v>183</v>
      </c>
      <c r="C35" s="23">
        <v>43451</v>
      </c>
      <c r="D35" s="23" t="s">
        <v>13</v>
      </c>
      <c r="E35" s="10">
        <v>200000000</v>
      </c>
      <c r="F35" s="11">
        <v>200000000</v>
      </c>
      <c r="G35" s="38">
        <f t="shared" si="5"/>
        <v>0</v>
      </c>
      <c r="H35" s="10">
        <v>200000000</v>
      </c>
      <c r="I35" s="11">
        <v>200000000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209</v>
      </c>
      <c r="B36" t="s">
        <v>210</v>
      </c>
      <c r="C36" s="23">
        <v>42990</v>
      </c>
      <c r="D36" s="23" t="s">
        <v>13</v>
      </c>
      <c r="E36" s="10">
        <v>600000000</v>
      </c>
      <c r="F36" s="11">
        <v>600000000</v>
      </c>
      <c r="G36" s="38">
        <f>F36-E36</f>
        <v>0</v>
      </c>
      <c r="H36" s="10">
        <v>600000000</v>
      </c>
      <c r="I36" s="11">
        <v>600000000</v>
      </c>
      <c r="J36" s="38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156</v>
      </c>
      <c r="B37" t="s">
        <v>157</v>
      </c>
      <c r="C37" s="23">
        <v>43739</v>
      </c>
      <c r="D37" s="23" t="s">
        <v>13</v>
      </c>
      <c r="E37" s="10">
        <v>425000000</v>
      </c>
      <c r="F37" s="11">
        <v>425000000</v>
      </c>
      <c r="G37" s="38">
        <f t="shared" si="5"/>
        <v>0</v>
      </c>
      <c r="H37" s="10">
        <v>425000000</v>
      </c>
      <c r="I37" s="11">
        <v>425000000</v>
      </c>
      <c r="J37" s="38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233</v>
      </c>
      <c r="B38" t="s">
        <v>234</v>
      </c>
      <c r="C38" s="23">
        <v>42513</v>
      </c>
      <c r="D38" s="23" t="s">
        <v>13</v>
      </c>
      <c r="E38" s="10">
        <v>400000000</v>
      </c>
      <c r="F38" s="11">
        <v>400000000</v>
      </c>
      <c r="G38" s="38">
        <f t="shared" si="5"/>
        <v>0</v>
      </c>
      <c r="H38" s="10">
        <v>400000000</v>
      </c>
      <c r="I38" s="11">
        <v>400000000</v>
      </c>
      <c r="J38" s="38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163</v>
      </c>
      <c r="B39" t="s">
        <v>164</v>
      </c>
      <c r="C39" s="23">
        <v>43635</v>
      </c>
      <c r="D39" s="23" t="s">
        <v>13</v>
      </c>
      <c r="E39" s="10">
        <v>250000000</v>
      </c>
      <c r="F39" s="11">
        <v>250000000</v>
      </c>
      <c r="G39" s="38">
        <f t="shared" si="5"/>
        <v>0</v>
      </c>
      <c r="H39" s="10">
        <v>250000000</v>
      </c>
      <c r="I39" s="11">
        <v>250000000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E40" s="76"/>
      <c r="F40" s="77"/>
      <c r="G40" s="80"/>
      <c r="H40" s="76"/>
      <c r="I40" s="77"/>
      <c r="J40" s="80"/>
      <c r="K40" s="14"/>
      <c r="L40" s="15"/>
      <c r="M40" s="16"/>
    </row>
    <row r="41" spans="1:14" ht="16.5" thickTop="1" thickBot="1" x14ac:dyDescent="0.3">
      <c r="A41" s="3" t="s">
        <v>63</v>
      </c>
      <c r="B41" s="3"/>
      <c r="C41" s="25"/>
      <c r="D41" s="25"/>
      <c r="E41" s="70"/>
      <c r="F41" s="71"/>
      <c r="G41" s="72"/>
      <c r="H41" s="70"/>
      <c r="I41" s="71"/>
      <c r="J41" s="72"/>
      <c r="K41" s="19"/>
      <c r="L41" s="9"/>
      <c r="M41" s="18"/>
    </row>
    <row r="42" spans="1:14" ht="15.75" thickTop="1" x14ac:dyDescent="0.25"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198</v>
      </c>
      <c r="B43" t="s">
        <v>199</v>
      </c>
      <c r="C43" s="23" t="s">
        <v>66</v>
      </c>
      <c r="D43" s="23" t="s">
        <v>13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172</v>
      </c>
      <c r="B44" t="s">
        <v>173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E45" s="20"/>
      <c r="F45" s="11"/>
      <c r="G45" s="12"/>
      <c r="H45" s="20"/>
      <c r="I45" s="11"/>
      <c r="J45" s="12"/>
      <c r="K45" s="65"/>
      <c r="L45" s="66"/>
      <c r="M45" s="67"/>
    </row>
    <row r="46" spans="1:14" ht="15.75" thickBot="1" x14ac:dyDescent="0.3">
      <c r="A46" s="50" t="s">
        <v>73</v>
      </c>
      <c r="B46" s="51"/>
      <c r="C46" s="52"/>
      <c r="D46" s="52"/>
      <c r="E46" s="53">
        <f t="shared" ref="E46:M46" si="12">SUM(E4:E45)</f>
        <v>33313000000</v>
      </c>
      <c r="F46" s="54">
        <f t="shared" si="12"/>
        <v>44060000000</v>
      </c>
      <c r="G46" s="55">
        <f t="shared" si="12"/>
        <v>10747000000</v>
      </c>
      <c r="H46" s="53">
        <f>SUM(H4:H45)</f>
        <v>34633000000</v>
      </c>
      <c r="I46" s="54">
        <f>SUM(I4:I45)</f>
        <v>46170000000</v>
      </c>
      <c r="J46" s="55">
        <f>SUM(J4:J45)</f>
        <v>11537000000</v>
      </c>
      <c r="K46" s="56">
        <f t="shared" si="12"/>
        <v>-1320000000</v>
      </c>
      <c r="L46" s="57">
        <f t="shared" si="12"/>
        <v>-2110000000</v>
      </c>
      <c r="M46" s="57">
        <f t="shared" si="12"/>
        <v>-790000000</v>
      </c>
      <c r="N46" s="58"/>
    </row>
    <row r="47" spans="1:14" x14ac:dyDescent="0.25">
      <c r="A47" t="s">
        <v>74</v>
      </c>
      <c r="K47"/>
      <c r="L47"/>
      <c r="M47"/>
    </row>
    <row r="48" spans="1:14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265</v>
      </c>
      <c r="F1" s="141"/>
      <c r="G1" s="142"/>
      <c r="H1" s="140" t="s">
        <v>270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985000000</v>
      </c>
      <c r="F8" s="11">
        <v>1035000000</v>
      </c>
      <c r="G8" s="12">
        <f t="shared" si="1"/>
        <v>50000000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255000000</v>
      </c>
      <c r="F11" s="11">
        <v>315000000</v>
      </c>
      <c r="G11" s="12">
        <f t="shared" si="1"/>
        <v>60000000</v>
      </c>
      <c r="H11" s="81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827000000</v>
      </c>
      <c r="G19" s="12">
        <f t="shared" si="1"/>
        <v>500000000</v>
      </c>
      <c r="H19" s="81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40" si="5">F30-E30</f>
        <v>0</v>
      </c>
      <c r="H30" s="73">
        <v>250000000</v>
      </c>
      <c r="I30" s="74">
        <f>250*10^6</f>
        <v>250000000</v>
      </c>
      <c r="J30" s="79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44180</v>
      </c>
      <c r="D31" s="23" t="s">
        <v>13</v>
      </c>
      <c r="E31" s="10">
        <v>180000000</v>
      </c>
      <c r="F31" s="11">
        <f>180*10^6</f>
        <v>180000000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271</v>
      </c>
      <c r="C33" s="23">
        <v>41957</v>
      </c>
      <c r="D33" s="23" t="s">
        <v>13</v>
      </c>
      <c r="E33" s="10">
        <v>0</v>
      </c>
      <c r="F33" s="11">
        <v>0</v>
      </c>
      <c r="G33" s="38">
        <f t="shared" si="5"/>
        <v>0</v>
      </c>
      <c r="H33" s="10">
        <v>300000000</v>
      </c>
      <c r="I33" s="11">
        <v>300000000</v>
      </c>
      <c r="J33" s="38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242</v>
      </c>
      <c r="B34" t="s">
        <v>243</v>
      </c>
      <c r="C34" s="23">
        <v>42293</v>
      </c>
      <c r="D34" s="23" t="s">
        <v>13</v>
      </c>
      <c r="E34" s="10">
        <v>200000000</v>
      </c>
      <c r="F34" s="11">
        <v>200000000</v>
      </c>
      <c r="G34" s="38">
        <f t="shared" si="5"/>
        <v>0</v>
      </c>
      <c r="H34" s="10">
        <v>200000000</v>
      </c>
      <c r="I34" s="11">
        <v>200000000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223</v>
      </c>
      <c r="B35" t="s">
        <v>224</v>
      </c>
      <c r="C35" s="23">
        <v>42710</v>
      </c>
      <c r="D35" s="23" t="s">
        <v>13</v>
      </c>
      <c r="E35" s="10">
        <v>600000000</v>
      </c>
      <c r="F35" s="11">
        <v>600000000</v>
      </c>
      <c r="G35" s="38">
        <f t="shared" si="5"/>
        <v>0</v>
      </c>
      <c r="H35" s="10">
        <v>600000000</v>
      </c>
      <c r="I35" s="11">
        <v>600000000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182</v>
      </c>
      <c r="B36" t="s">
        <v>183</v>
      </c>
      <c r="C36" s="23">
        <v>43451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209</v>
      </c>
      <c r="B37" t="s">
        <v>210</v>
      </c>
      <c r="C37" s="23">
        <v>42990</v>
      </c>
      <c r="D37" s="23" t="s">
        <v>13</v>
      </c>
      <c r="E37" s="10">
        <v>600000000</v>
      </c>
      <c r="F37" s="11">
        <v>600000000</v>
      </c>
      <c r="G37" s="38">
        <f>F37-E37</f>
        <v>0</v>
      </c>
      <c r="H37" s="10">
        <v>600000000</v>
      </c>
      <c r="I37" s="11">
        <v>600000000</v>
      </c>
      <c r="J37" s="38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156</v>
      </c>
      <c r="B38" t="s">
        <v>157</v>
      </c>
      <c r="C38" s="23">
        <v>43739</v>
      </c>
      <c r="D38" s="23" t="s">
        <v>13</v>
      </c>
      <c r="E38" s="10">
        <v>425000000</v>
      </c>
      <c r="F38" s="11">
        <v>425000000</v>
      </c>
      <c r="G38" s="38">
        <f t="shared" si="5"/>
        <v>0</v>
      </c>
      <c r="H38" s="10">
        <v>225000000</v>
      </c>
      <c r="I38" s="11">
        <v>225000000</v>
      </c>
      <c r="J38" s="38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233</v>
      </c>
      <c r="B39" t="s">
        <v>234</v>
      </c>
      <c r="C39" s="23">
        <v>42513</v>
      </c>
      <c r="D39" s="23" t="s">
        <v>13</v>
      </c>
      <c r="E39" s="10">
        <v>400000000</v>
      </c>
      <c r="F39" s="11">
        <v>400000000</v>
      </c>
      <c r="G39" s="38">
        <f t="shared" si="5"/>
        <v>0</v>
      </c>
      <c r="H39" s="10">
        <v>400000000</v>
      </c>
      <c r="I39" s="11">
        <v>400000000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163</v>
      </c>
      <c r="B40" t="s">
        <v>164</v>
      </c>
      <c r="C40" s="23">
        <v>43635</v>
      </c>
      <c r="D40" s="23" t="s">
        <v>13</v>
      </c>
      <c r="E40" s="10">
        <v>250000000</v>
      </c>
      <c r="F40" s="11">
        <v>250000000</v>
      </c>
      <c r="G40" s="38">
        <f t="shared" si="5"/>
        <v>0</v>
      </c>
      <c r="H40" s="10">
        <v>250000000</v>
      </c>
      <c r="I40" s="11">
        <v>250000000</v>
      </c>
      <c r="J40" s="38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E41" s="76"/>
      <c r="F41" s="77"/>
      <c r="G41" s="80"/>
      <c r="H41" s="76"/>
      <c r="I41" s="77"/>
      <c r="J41" s="80"/>
      <c r="K41" s="14"/>
      <c r="L41" s="15"/>
      <c r="M41" s="16"/>
    </row>
    <row r="42" spans="1:14" ht="16.5" thickTop="1" thickBot="1" x14ac:dyDescent="0.3">
      <c r="A42" s="3" t="s">
        <v>63</v>
      </c>
      <c r="B42" s="3"/>
      <c r="C42" s="25"/>
      <c r="D42" s="25"/>
      <c r="E42" s="70"/>
      <c r="F42" s="71"/>
      <c r="G42" s="72"/>
      <c r="H42" s="70"/>
      <c r="I42" s="71"/>
      <c r="J42" s="72"/>
      <c r="K42" s="19"/>
      <c r="L42" s="9"/>
      <c r="M42" s="18"/>
    </row>
    <row r="43" spans="1:14" ht="15.75" thickTop="1" x14ac:dyDescent="0.25"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198</v>
      </c>
      <c r="B44" t="s">
        <v>199</v>
      </c>
      <c r="C44" s="23" t="s">
        <v>66</v>
      </c>
      <c r="D44" s="23" t="s">
        <v>13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172</v>
      </c>
      <c r="B45" t="s">
        <v>173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E46" s="20"/>
      <c r="F46" s="11"/>
      <c r="G46" s="12"/>
      <c r="H46" s="20"/>
      <c r="I46" s="11"/>
      <c r="J46" s="12"/>
      <c r="K46" s="65"/>
      <c r="L46" s="66"/>
      <c r="M46" s="67"/>
    </row>
    <row r="47" spans="1:14" ht="15.75" thickBot="1" x14ac:dyDescent="0.3">
      <c r="A47" s="50" t="s">
        <v>73</v>
      </c>
      <c r="B47" s="51"/>
      <c r="C47" s="52"/>
      <c r="D47" s="52"/>
      <c r="E47" s="53">
        <f t="shared" ref="E47:M47" si="12">SUM(E4:E46)</f>
        <v>34633000000</v>
      </c>
      <c r="F47" s="54">
        <f t="shared" si="12"/>
        <v>46170000000</v>
      </c>
      <c r="G47" s="55">
        <f t="shared" si="12"/>
        <v>11537000000</v>
      </c>
      <c r="H47" s="53">
        <f>SUM(H4:H46)</f>
        <v>35333000000</v>
      </c>
      <c r="I47" s="54">
        <f>SUM(I4:I46)</f>
        <v>46270000000</v>
      </c>
      <c r="J47" s="55">
        <f>SUM(J4:J46)</f>
        <v>10937000000</v>
      </c>
      <c r="K47" s="56">
        <f t="shared" si="12"/>
        <v>-700000000</v>
      </c>
      <c r="L47" s="57">
        <f t="shared" si="12"/>
        <v>-100000000</v>
      </c>
      <c r="M47" s="57">
        <f t="shared" si="12"/>
        <v>600000000</v>
      </c>
      <c r="N47" s="58"/>
    </row>
    <row r="48" spans="1:14" x14ac:dyDescent="0.25">
      <c r="A48" t="s">
        <v>74</v>
      </c>
      <c r="K48"/>
      <c r="L48"/>
      <c r="M48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270</v>
      </c>
      <c r="F1" s="141"/>
      <c r="G1" s="142"/>
      <c r="H1" s="140" t="s">
        <v>272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6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8" si="1">F5-E5</f>
        <v>280000000</v>
      </c>
      <c r="H5" s="81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0</v>
      </c>
      <c r="F9" s="11">
        <v>0</v>
      </c>
      <c r="G9" s="12">
        <f t="shared" si="1"/>
        <v>0</v>
      </c>
      <c r="H9" s="81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305000000</v>
      </c>
      <c r="F12" s="11">
        <v>315000000</v>
      </c>
      <c r="G12" s="12">
        <f t="shared" si="1"/>
        <v>10000000</v>
      </c>
      <c r="H12" s="81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170</v>
      </c>
      <c r="B13" t="s">
        <v>171</v>
      </c>
      <c r="C13" s="23">
        <v>43539</v>
      </c>
      <c r="D13" s="23" t="s">
        <v>13</v>
      </c>
      <c r="E13" s="81">
        <v>1200000000</v>
      </c>
      <c r="F13" s="11">
        <f>5*10^9</f>
        <v>5000000000</v>
      </c>
      <c r="G13" s="12">
        <f t="shared" si="1"/>
        <v>3800000000</v>
      </c>
      <c r="H13" s="81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11</v>
      </c>
      <c r="B14" t="s">
        <v>12</v>
      </c>
      <c r="C14" s="23">
        <v>46769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150</v>
      </c>
      <c r="B15" t="s">
        <v>151</v>
      </c>
      <c r="C15" s="23">
        <v>43802</v>
      </c>
      <c r="D15" s="23" t="s">
        <v>13</v>
      </c>
      <c r="E15" s="81">
        <v>1000000000</v>
      </c>
      <c r="F15" s="11">
        <f>1*10^9</f>
        <v>1000000000</v>
      </c>
      <c r="G15" s="12">
        <f t="shared" si="1"/>
        <v>0</v>
      </c>
      <c r="H15" s="81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231</v>
      </c>
      <c r="B16" t="s">
        <v>232</v>
      </c>
      <c r="C16" s="23">
        <v>42543</v>
      </c>
      <c r="D16" s="23" t="s">
        <v>13</v>
      </c>
      <c r="E16" s="81">
        <v>850000000</v>
      </c>
      <c r="F16" s="11">
        <v>1000000000</v>
      </c>
      <c r="G16" s="12">
        <f t="shared" si="1"/>
        <v>150000000</v>
      </c>
      <c r="H16" s="81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14</v>
      </c>
      <c r="B17" t="s">
        <v>15</v>
      </c>
      <c r="C17" s="23">
        <v>46308</v>
      </c>
      <c r="D17" s="23" t="s">
        <v>13</v>
      </c>
      <c r="E17" s="81">
        <v>1500000000</v>
      </c>
      <c r="F17" s="11">
        <f>1.6*10^9</f>
        <v>1600000000</v>
      </c>
      <c r="G17" s="12">
        <f t="shared" si="1"/>
        <v>100000000</v>
      </c>
      <c r="H17" s="81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192</v>
      </c>
      <c r="B18" t="s">
        <v>193</v>
      </c>
      <c r="C18" s="23">
        <v>43259</v>
      </c>
      <c r="D18" s="23" t="s">
        <v>13</v>
      </c>
      <c r="E18" s="81">
        <v>700000000</v>
      </c>
      <c r="F18" s="11">
        <f>1*10^9</f>
        <v>1000000000</v>
      </c>
      <c r="G18" s="12">
        <f t="shared" si="1"/>
        <v>300000000</v>
      </c>
      <c r="H18" s="81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114</v>
      </c>
      <c r="B19" t="s">
        <v>115</v>
      </c>
      <c r="C19" s="23">
        <v>44292</v>
      </c>
      <c r="D19" s="23" t="s">
        <v>13</v>
      </c>
      <c r="E19" s="81">
        <v>1000000000</v>
      </c>
      <c r="F19" s="11">
        <f>1*10^9</f>
        <v>1000000000</v>
      </c>
      <c r="G19" s="12">
        <f t="shared" si="1"/>
        <v>0</v>
      </c>
      <c r="H19" s="81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262</v>
      </c>
      <c r="B20" t="s">
        <v>263</v>
      </c>
      <c r="C20" s="23">
        <v>42060</v>
      </c>
      <c r="D20" s="23" t="s">
        <v>13</v>
      </c>
      <c r="E20" s="81">
        <v>827000000</v>
      </c>
      <c r="F20" s="11">
        <v>827000000</v>
      </c>
      <c r="G20" s="12">
        <f t="shared" si="1"/>
        <v>0</v>
      </c>
      <c r="H20" s="81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152</v>
      </c>
      <c r="B21" t="s">
        <v>153</v>
      </c>
      <c r="C21" s="23">
        <v>43815</v>
      </c>
      <c r="D21" s="23" t="s">
        <v>13</v>
      </c>
      <c r="E21" s="81">
        <v>1948000000</v>
      </c>
      <c r="F21" s="11">
        <f>2*10^9</f>
        <v>2000000000</v>
      </c>
      <c r="G21" s="12">
        <f t="shared" si="1"/>
        <v>52000000</v>
      </c>
      <c r="H21" s="81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122</v>
      </c>
      <c r="B22" t="s">
        <v>123</v>
      </c>
      <c r="C22" s="23">
        <v>44181</v>
      </c>
      <c r="D22" s="23" t="s">
        <v>13</v>
      </c>
      <c r="E22" s="81">
        <v>3025000000</v>
      </c>
      <c r="F22" s="11">
        <v>5000000000</v>
      </c>
      <c r="G22" s="12">
        <f t="shared" si="1"/>
        <v>1975000000</v>
      </c>
      <c r="H22" s="81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124</v>
      </c>
      <c r="B23" t="s">
        <v>125</v>
      </c>
      <c r="C23" s="23">
        <v>44181</v>
      </c>
      <c r="D23" s="23" t="s">
        <v>13</v>
      </c>
      <c r="E23" s="81">
        <v>550000000</v>
      </c>
      <c r="F23" s="11">
        <v>1000000000</v>
      </c>
      <c r="G23" s="12">
        <f t="shared" si="1"/>
        <v>450000000</v>
      </c>
      <c r="H23" s="81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16</v>
      </c>
      <c r="B24" t="s">
        <v>17</v>
      </c>
      <c r="C24" s="23">
        <v>47002</v>
      </c>
      <c r="D24" s="23" t="s">
        <v>13</v>
      </c>
      <c r="E24" s="81">
        <v>150000000</v>
      </c>
      <c r="F24" s="11">
        <v>1000000000</v>
      </c>
      <c r="G24" s="12">
        <f t="shared" si="1"/>
        <v>850000000</v>
      </c>
      <c r="H24" s="81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177</v>
      </c>
      <c r="B25" t="s">
        <v>178</v>
      </c>
      <c r="C25" s="23">
        <v>43437</v>
      </c>
      <c r="D25" s="23" t="s">
        <v>179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180</v>
      </c>
      <c r="B26" t="s">
        <v>181</v>
      </c>
      <c r="C26" s="23">
        <v>43437</v>
      </c>
      <c r="D26" s="23" t="s">
        <v>179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E29" s="10"/>
      <c r="F29" s="11"/>
      <c r="G29" s="12"/>
      <c r="H29" s="10"/>
      <c r="I29" s="11"/>
      <c r="J29" s="12"/>
      <c r="K29" s="65"/>
      <c r="L29" s="66"/>
      <c r="M29" s="67"/>
    </row>
    <row r="30" spans="1:13" ht="16.5" thickTop="1" thickBot="1" x14ac:dyDescent="0.3">
      <c r="A30" s="3" t="s">
        <v>38</v>
      </c>
      <c r="B30" s="3"/>
      <c r="C30" s="25"/>
      <c r="D30" s="25"/>
      <c r="E30" s="68"/>
      <c r="F30" s="60"/>
      <c r="G30" s="69"/>
      <c r="H30" s="68"/>
      <c r="I30" s="60"/>
      <c r="J30" s="69"/>
      <c r="K30" s="17"/>
      <c r="L30" s="8"/>
      <c r="M30" s="18"/>
    </row>
    <row r="31" spans="1:13" ht="15.75" thickTop="1" x14ac:dyDescent="0.25">
      <c r="A31" t="s">
        <v>257</v>
      </c>
      <c r="B31" t="s">
        <v>258</v>
      </c>
      <c r="C31" s="23">
        <v>42076</v>
      </c>
      <c r="D31" s="23" t="s">
        <v>13</v>
      </c>
      <c r="E31" s="73">
        <v>250000000</v>
      </c>
      <c r="F31" s="74">
        <f>250*10^6</f>
        <v>250000000</v>
      </c>
      <c r="G31" s="79">
        <f t="shared" ref="G31:G42" si="5">F31-E31</f>
        <v>0</v>
      </c>
      <c r="H31" s="73">
        <v>250000000</v>
      </c>
      <c r="I31" s="74">
        <f>250*10^6</f>
        <v>250000000</v>
      </c>
      <c r="J31" s="79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268</v>
      </c>
      <c r="B32" t="s">
        <v>269</v>
      </c>
      <c r="C32" s="23">
        <v>44180</v>
      </c>
      <c r="D32" s="23" t="s">
        <v>13</v>
      </c>
      <c r="E32" s="10">
        <v>180000000</v>
      </c>
      <c r="F32" s="11">
        <f>180*10^6</f>
        <v>180000000</v>
      </c>
      <c r="G32" s="38">
        <f t="shared" si="5"/>
        <v>0</v>
      </c>
      <c r="H32" s="10">
        <v>180000000</v>
      </c>
      <c r="I32" s="11">
        <f>180*10^6</f>
        <v>180000000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196</v>
      </c>
      <c r="B33" t="s">
        <v>197</v>
      </c>
      <c r="C33" s="23">
        <v>45069</v>
      </c>
      <c r="D33" s="23" t="s">
        <v>13</v>
      </c>
      <c r="E33" s="10">
        <v>250000000</v>
      </c>
      <c r="F33" s="11">
        <v>250000000</v>
      </c>
      <c r="G33" s="38">
        <f t="shared" si="5"/>
        <v>0</v>
      </c>
      <c r="H33" s="10">
        <v>250000000</v>
      </c>
      <c r="I33" s="11">
        <v>250000000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275</v>
      </c>
      <c r="C34" s="23">
        <v>41932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100000000</v>
      </c>
      <c r="I34" s="11">
        <v>100000000</v>
      </c>
      <c r="J34" s="38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271</v>
      </c>
      <c r="C35" s="23">
        <v>41957</v>
      </c>
      <c r="D35" s="23" t="s">
        <v>13</v>
      </c>
      <c r="E35" s="10">
        <v>300000000</v>
      </c>
      <c r="F35" s="11">
        <v>300000000</v>
      </c>
      <c r="G35" s="38">
        <f t="shared" si="5"/>
        <v>0</v>
      </c>
      <c r="H35" s="10">
        <v>300000000</v>
      </c>
      <c r="I35" s="11">
        <v>300000000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242</v>
      </c>
      <c r="B36" t="s">
        <v>243</v>
      </c>
      <c r="C36" s="23">
        <v>42293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223</v>
      </c>
      <c r="B37" t="s">
        <v>224</v>
      </c>
      <c r="C37" s="23">
        <v>42710</v>
      </c>
      <c r="D37" s="23" t="s">
        <v>13</v>
      </c>
      <c r="E37" s="10">
        <v>600000000</v>
      </c>
      <c r="F37" s="11">
        <v>600000000</v>
      </c>
      <c r="G37" s="38">
        <f t="shared" si="5"/>
        <v>0</v>
      </c>
      <c r="H37" s="10">
        <v>600000000</v>
      </c>
      <c r="I37" s="11">
        <v>600000000</v>
      </c>
      <c r="J37" s="38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182</v>
      </c>
      <c r="B38" t="s">
        <v>183</v>
      </c>
      <c r="C38" s="23">
        <v>43451</v>
      </c>
      <c r="D38" s="23" t="s">
        <v>13</v>
      </c>
      <c r="E38" s="10">
        <v>200000000</v>
      </c>
      <c r="F38" s="11">
        <v>200000000</v>
      </c>
      <c r="G38" s="38">
        <f t="shared" si="5"/>
        <v>0</v>
      </c>
      <c r="H38" s="10">
        <v>200000000</v>
      </c>
      <c r="I38" s="11">
        <v>200000000</v>
      </c>
      <c r="J38" s="38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209</v>
      </c>
      <c r="B39" t="s">
        <v>210</v>
      </c>
      <c r="C39" s="23">
        <v>42990</v>
      </c>
      <c r="D39" s="23" t="s">
        <v>13</v>
      </c>
      <c r="E39" s="10">
        <v>600000000</v>
      </c>
      <c r="F39" s="11">
        <v>600000000</v>
      </c>
      <c r="G39" s="38">
        <f>F39-E39</f>
        <v>0</v>
      </c>
      <c r="H39" s="10">
        <v>600000000</v>
      </c>
      <c r="I39" s="11">
        <v>600000000</v>
      </c>
      <c r="J39" s="38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156</v>
      </c>
      <c r="B40" t="s">
        <v>157</v>
      </c>
      <c r="C40" s="23">
        <v>43739</v>
      </c>
      <c r="D40" s="23" t="s">
        <v>13</v>
      </c>
      <c r="E40" s="10">
        <v>225000000</v>
      </c>
      <c r="F40" s="11">
        <v>225000000</v>
      </c>
      <c r="G40" s="38">
        <f t="shared" si="5"/>
        <v>0</v>
      </c>
      <c r="H40" s="10">
        <v>225000000</v>
      </c>
      <c r="I40" s="11">
        <v>225000000</v>
      </c>
      <c r="J40" s="38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233</v>
      </c>
      <c r="B41" t="s">
        <v>234</v>
      </c>
      <c r="C41" s="23">
        <v>42513</v>
      </c>
      <c r="D41" s="23" t="s">
        <v>13</v>
      </c>
      <c r="E41" s="10">
        <v>400000000</v>
      </c>
      <c r="F41" s="11">
        <v>400000000</v>
      </c>
      <c r="G41" s="38">
        <f t="shared" si="5"/>
        <v>0</v>
      </c>
      <c r="H41" s="10">
        <v>400000000</v>
      </c>
      <c r="I41" s="11">
        <v>400000000</v>
      </c>
      <c r="J41" s="38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163</v>
      </c>
      <c r="B42" t="s">
        <v>164</v>
      </c>
      <c r="C42" s="23">
        <v>43635</v>
      </c>
      <c r="D42" s="23" t="s">
        <v>13</v>
      </c>
      <c r="E42" s="10">
        <v>250000000</v>
      </c>
      <c r="F42" s="11">
        <v>250000000</v>
      </c>
      <c r="G42" s="38">
        <f t="shared" si="5"/>
        <v>0</v>
      </c>
      <c r="H42" s="10">
        <v>250000000</v>
      </c>
      <c r="I42" s="11">
        <v>250000000</v>
      </c>
      <c r="J42" s="38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E43" s="76"/>
      <c r="F43" s="77"/>
      <c r="G43" s="80"/>
      <c r="H43" s="76"/>
      <c r="I43" s="77"/>
      <c r="J43" s="80"/>
      <c r="K43" s="14"/>
      <c r="L43" s="15"/>
      <c r="M43" s="16"/>
    </row>
    <row r="44" spans="1:13" ht="16.5" thickTop="1" thickBot="1" x14ac:dyDescent="0.3">
      <c r="A44" s="3" t="s">
        <v>63</v>
      </c>
      <c r="B44" s="3"/>
      <c r="C44" s="25"/>
      <c r="D44" s="25"/>
      <c r="E44" s="70"/>
      <c r="F44" s="71"/>
      <c r="G44" s="72"/>
      <c r="H44" s="70"/>
      <c r="I44" s="71"/>
      <c r="J44" s="72"/>
      <c r="K44" s="19"/>
      <c r="L44" s="9"/>
      <c r="M44" s="18"/>
    </row>
    <row r="45" spans="1:13" ht="15.75" thickTop="1" x14ac:dyDescent="0.25"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198</v>
      </c>
      <c r="B46" t="s">
        <v>199</v>
      </c>
      <c r="C46" s="23" t="s">
        <v>66</v>
      </c>
      <c r="D46" s="23" t="s">
        <v>13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172</v>
      </c>
      <c r="B47" t="s">
        <v>173</v>
      </c>
      <c r="C47" s="23" t="s">
        <v>66</v>
      </c>
      <c r="D47" s="23" t="s">
        <v>13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E48" s="20"/>
      <c r="F48" s="11"/>
      <c r="G48" s="12"/>
      <c r="H48" s="20"/>
      <c r="I48" s="11"/>
      <c r="J48" s="12"/>
      <c r="K48" s="65"/>
      <c r="L48" s="66"/>
      <c r="M48" s="67"/>
    </row>
    <row r="49" spans="1:14" ht="15.75" thickBot="1" x14ac:dyDescent="0.3">
      <c r="A49" s="50" t="s">
        <v>73</v>
      </c>
      <c r="B49" s="51"/>
      <c r="C49" s="52"/>
      <c r="D49" s="52"/>
      <c r="E49" s="53">
        <f t="shared" ref="E49:M49" si="12">SUM(E4:E48)</f>
        <v>35333000000</v>
      </c>
      <c r="F49" s="54">
        <f t="shared" si="12"/>
        <v>46270000000</v>
      </c>
      <c r="G49" s="55">
        <f t="shared" si="12"/>
        <v>10937000000</v>
      </c>
      <c r="H49" s="53">
        <f>SUM(H4:H48)</f>
        <v>36529000000</v>
      </c>
      <c r="I49" s="54">
        <f>SUM(I4:I48)</f>
        <v>47276000000</v>
      </c>
      <c r="J49" s="55">
        <f>SUM(J4:J48)</f>
        <v>10747000000</v>
      </c>
      <c r="K49" s="56">
        <f t="shared" si="12"/>
        <v>-1196000000</v>
      </c>
      <c r="L49" s="57">
        <f t="shared" si="12"/>
        <v>-1006000000</v>
      </c>
      <c r="M49" s="57">
        <f t="shared" si="12"/>
        <v>190000000</v>
      </c>
      <c r="N49" s="58"/>
    </row>
    <row r="50" spans="1:14" x14ac:dyDescent="0.25">
      <c r="A50" t="s">
        <v>74</v>
      </c>
      <c r="K50"/>
      <c r="L50"/>
      <c r="M50"/>
    </row>
    <row r="51" spans="1:14" x14ac:dyDescent="0.25">
      <c r="A51" t="s">
        <v>75</v>
      </c>
      <c r="K51"/>
      <c r="L51"/>
      <c r="M51"/>
    </row>
    <row r="52" spans="1:14" x14ac:dyDescent="0.25">
      <c r="K52"/>
      <c r="L52"/>
      <c r="M52"/>
    </row>
    <row r="53" spans="1:14" x14ac:dyDescent="0.25"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272</v>
      </c>
      <c r="F1" s="141"/>
      <c r="G1" s="142"/>
      <c r="H1" s="140" t="s">
        <v>276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v>588000000</v>
      </c>
      <c r="G7" s="12">
        <f t="shared" si="1"/>
        <v>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v>906000000</v>
      </c>
      <c r="G9" s="12">
        <f t="shared" si="1"/>
        <v>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v>315000000</v>
      </c>
      <c r="G12" s="12">
        <f t="shared" si="1"/>
        <v>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v>0</v>
      </c>
      <c r="G13" s="12">
        <f t="shared" si="1"/>
        <v>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0</v>
      </c>
      <c r="G15" s="12">
        <f t="shared" si="1"/>
        <v>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v>827000000</v>
      </c>
      <c r="G22" s="12">
        <f t="shared" si="1"/>
        <v>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5" si="5">F33-E33</f>
        <v>0</v>
      </c>
      <c r="H33" s="73">
        <v>250000000</v>
      </c>
      <c r="I33" s="74">
        <f>250*10^6</f>
        <v>250000000</v>
      </c>
      <c r="J33" s="75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268</v>
      </c>
      <c r="B34" t="s">
        <v>269</v>
      </c>
      <c r="C34" s="23">
        <v>44180</v>
      </c>
      <c r="D34" s="23" t="s">
        <v>13</v>
      </c>
      <c r="E34" s="10">
        <v>180000000</v>
      </c>
      <c r="F34" s="11">
        <f>180*10^6</f>
        <v>180000000</v>
      </c>
      <c r="G34" s="38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23" t="s">
        <v>13</v>
      </c>
      <c r="E35" s="10">
        <v>250000000</v>
      </c>
      <c r="F35" s="11">
        <v>250000000</v>
      </c>
      <c r="G35" s="38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275</v>
      </c>
      <c r="C36" s="23">
        <v>41932</v>
      </c>
      <c r="D36" s="23" t="s">
        <v>13</v>
      </c>
      <c r="E36" s="10">
        <v>100000000</v>
      </c>
      <c r="F36" s="11">
        <v>100000000</v>
      </c>
      <c r="G36" s="38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271</v>
      </c>
      <c r="C37" s="23">
        <v>41957</v>
      </c>
      <c r="D37" s="23" t="s">
        <v>13</v>
      </c>
      <c r="E37" s="10">
        <v>300000000</v>
      </c>
      <c r="F37" s="11">
        <v>300000000</v>
      </c>
      <c r="G37" s="38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280</v>
      </c>
      <c r="C38" s="23">
        <v>41901</v>
      </c>
      <c r="D38" s="23" t="s">
        <v>13</v>
      </c>
      <c r="E38" s="10">
        <v>0</v>
      </c>
      <c r="F38" s="11">
        <v>0</v>
      </c>
      <c r="G38" s="38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242</v>
      </c>
      <c r="B39" t="s">
        <v>243</v>
      </c>
      <c r="C39" s="23">
        <v>42293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223</v>
      </c>
      <c r="B40" t="s">
        <v>224</v>
      </c>
      <c r="C40" s="23">
        <v>42710</v>
      </c>
      <c r="D40" s="23" t="s">
        <v>13</v>
      </c>
      <c r="E40" s="10">
        <v>600000000</v>
      </c>
      <c r="F40" s="11">
        <v>600000000</v>
      </c>
      <c r="G40" s="38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182</v>
      </c>
      <c r="B41" t="s">
        <v>183</v>
      </c>
      <c r="C41" s="23">
        <v>43451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209</v>
      </c>
      <c r="B42" t="s">
        <v>210</v>
      </c>
      <c r="C42" s="23">
        <v>42990</v>
      </c>
      <c r="D42" s="23" t="s">
        <v>13</v>
      </c>
      <c r="E42" s="10">
        <v>600000000</v>
      </c>
      <c r="F42" s="11">
        <v>600000000</v>
      </c>
      <c r="G42" s="38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156</v>
      </c>
      <c r="B43" t="s">
        <v>157</v>
      </c>
      <c r="C43" s="23">
        <v>43739</v>
      </c>
      <c r="D43" s="23" t="s">
        <v>13</v>
      </c>
      <c r="E43" s="10">
        <v>225000000</v>
      </c>
      <c r="F43" s="11">
        <v>225000000</v>
      </c>
      <c r="G43" s="38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233</v>
      </c>
      <c r="B44" t="s">
        <v>234</v>
      </c>
      <c r="C44" s="23">
        <v>42513</v>
      </c>
      <c r="D44" s="23" t="s">
        <v>13</v>
      </c>
      <c r="E44" s="10">
        <v>400000000</v>
      </c>
      <c r="F44" s="11">
        <v>400000000</v>
      </c>
      <c r="G44" s="38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163</v>
      </c>
      <c r="B45" t="s">
        <v>164</v>
      </c>
      <c r="C45" s="23">
        <v>43635</v>
      </c>
      <c r="D45" s="23" t="s">
        <v>13</v>
      </c>
      <c r="E45" s="10">
        <v>250000000</v>
      </c>
      <c r="F45" s="11">
        <v>250000000</v>
      </c>
      <c r="G45" s="38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E46" s="76"/>
      <c r="F46" s="77"/>
      <c r="G46" s="80"/>
      <c r="H46" s="76"/>
      <c r="I46" s="77"/>
      <c r="J46" s="78"/>
      <c r="K46" s="15"/>
      <c r="L46" s="15"/>
      <c r="M46" s="16"/>
    </row>
    <row r="47" spans="1:13" ht="16.5" thickTop="1" thickBot="1" x14ac:dyDescent="0.3">
      <c r="A47" s="3" t="s">
        <v>63</v>
      </c>
      <c r="B47" s="3"/>
      <c r="C47" s="25"/>
      <c r="D47" s="25"/>
      <c r="E47" s="70"/>
      <c r="F47" s="71"/>
      <c r="G47" s="72"/>
      <c r="H47" s="70"/>
      <c r="I47" s="71"/>
      <c r="J47" s="72"/>
      <c r="K47" s="19"/>
      <c r="L47" s="9"/>
      <c r="M47" s="18"/>
    </row>
    <row r="48" spans="1:13" ht="15.75" thickTop="1" x14ac:dyDescent="0.25"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198</v>
      </c>
      <c r="B49" t="s">
        <v>199</v>
      </c>
      <c r="C49" s="23" t="s">
        <v>66</v>
      </c>
      <c r="D49" s="23" t="s">
        <v>13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172</v>
      </c>
      <c r="B50" t="s">
        <v>173</v>
      </c>
      <c r="C50" s="23" t="s">
        <v>66</v>
      </c>
      <c r="D50" s="23" t="s">
        <v>13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E51" s="20"/>
      <c r="F51" s="11"/>
      <c r="G51" s="12"/>
      <c r="H51" s="20"/>
      <c r="I51" s="11"/>
      <c r="J51" s="12"/>
      <c r="K51" s="65"/>
      <c r="L51" s="66"/>
      <c r="M51" s="67"/>
    </row>
    <row r="52" spans="1:14" ht="15.75" thickBot="1" x14ac:dyDescent="0.3">
      <c r="A52" s="50" t="s">
        <v>73</v>
      </c>
      <c r="B52" s="51"/>
      <c r="C52" s="52"/>
      <c r="D52" s="52"/>
      <c r="E52" s="53">
        <f t="shared" ref="E52:M52" si="12">SUM(E4:E51)</f>
        <v>36529000000</v>
      </c>
      <c r="F52" s="54">
        <f t="shared" si="12"/>
        <v>47276000000</v>
      </c>
      <c r="G52" s="55">
        <f t="shared" si="12"/>
        <v>10747000000</v>
      </c>
      <c r="H52" s="53">
        <f>SUM(H4:H51)</f>
        <v>36654000000</v>
      </c>
      <c r="I52" s="54">
        <f>SUM(I4:I51)</f>
        <v>64655000000</v>
      </c>
      <c r="J52" s="55">
        <f>SUM(J4:J51)</f>
        <v>28001000000</v>
      </c>
      <c r="K52" s="56">
        <f t="shared" si="12"/>
        <v>-125000000</v>
      </c>
      <c r="L52" s="57">
        <f t="shared" si="12"/>
        <v>-17379000000</v>
      </c>
      <c r="M52" s="57">
        <f t="shared" si="12"/>
        <v>-17254000000</v>
      </c>
      <c r="N52" s="58"/>
    </row>
    <row r="53" spans="1:14" x14ac:dyDescent="0.25">
      <c r="A53" t="s">
        <v>74</v>
      </c>
      <c r="K53"/>
      <c r="L53"/>
      <c r="M53"/>
    </row>
    <row r="54" spans="1:14" x14ac:dyDescent="0.25">
      <c r="A54" t="s">
        <v>75</v>
      </c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276</v>
      </c>
      <c r="F1" s="141"/>
      <c r="G1" s="142"/>
      <c r="H1" s="140" t="s">
        <v>281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0</v>
      </c>
      <c r="F36" s="11">
        <v>0</v>
      </c>
      <c r="G36" s="38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600000000</v>
      </c>
      <c r="F44" s="11">
        <v>600000000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36654000000</v>
      </c>
      <c r="F54" s="54">
        <f t="shared" si="12"/>
        <v>64655000000</v>
      </c>
      <c r="G54" s="55">
        <f t="shared" si="12"/>
        <v>28001000000</v>
      </c>
      <c r="H54" s="53">
        <f t="shared" ref="H54:J54" si="13">SUM(H4:H53)</f>
        <v>36844000000</v>
      </c>
      <c r="I54" s="54">
        <f t="shared" si="13"/>
        <v>65255000000</v>
      </c>
      <c r="J54" s="55">
        <f t="shared" si="13"/>
        <v>28411000000</v>
      </c>
      <c r="K54" s="56">
        <f t="shared" si="12"/>
        <v>-190000000</v>
      </c>
      <c r="L54" s="57">
        <f t="shared" si="12"/>
        <v>-600000000</v>
      </c>
      <c r="M54" s="57">
        <f t="shared" si="12"/>
        <v>-410000000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281</v>
      </c>
      <c r="F1" s="141"/>
      <c r="G1" s="142"/>
      <c r="H1" s="140" t="s">
        <v>285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36844000000</v>
      </c>
      <c r="F54" s="54">
        <f t="shared" si="12"/>
        <v>65255000000</v>
      </c>
      <c r="G54" s="55">
        <f t="shared" si="12"/>
        <v>28411000000</v>
      </c>
      <c r="H54" s="53">
        <f t="shared" ref="H54:J54" si="13">SUM(H4:H53)</f>
        <v>36954000000</v>
      </c>
      <c r="I54" s="54">
        <f t="shared" si="13"/>
        <v>65205000000</v>
      </c>
      <c r="J54" s="55">
        <f t="shared" si="13"/>
        <v>28251000000</v>
      </c>
      <c r="K54" s="56">
        <f t="shared" si="12"/>
        <v>-110000000</v>
      </c>
      <c r="L54" s="57">
        <f t="shared" si="12"/>
        <v>50000000</v>
      </c>
      <c r="M54" s="57">
        <f t="shared" si="12"/>
        <v>160000000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285</v>
      </c>
      <c r="F1" s="141"/>
      <c r="G1" s="142"/>
      <c r="H1" s="140" t="s">
        <v>286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200000000</v>
      </c>
      <c r="F47" s="11">
        <v>200000000</v>
      </c>
      <c r="G47" s="38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36954000000</v>
      </c>
      <c r="F54" s="54">
        <f t="shared" si="14"/>
        <v>65205000000</v>
      </c>
      <c r="G54" s="55">
        <f t="shared" si="14"/>
        <v>28251000000</v>
      </c>
      <c r="H54" s="53">
        <f t="shared" ref="H54:J54" si="15">SUM(H4:H53)</f>
        <v>36854000000</v>
      </c>
      <c r="I54" s="54">
        <f t="shared" si="15"/>
        <v>63805000000</v>
      </c>
      <c r="J54" s="55">
        <f t="shared" si="15"/>
        <v>26951000000</v>
      </c>
      <c r="K54" s="56">
        <f t="shared" si="14"/>
        <v>100000000</v>
      </c>
      <c r="L54" s="57">
        <f t="shared" si="14"/>
        <v>1400000000</v>
      </c>
      <c r="M54" s="57">
        <f t="shared" si="14"/>
        <v>1300000000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286</v>
      </c>
      <c r="F1" s="141"/>
      <c r="G1" s="142"/>
      <c r="H1" s="140" t="s">
        <v>287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6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300000000</v>
      </c>
      <c r="F44" s="11">
        <v>300000000</v>
      </c>
      <c r="G44" s="38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E47" s="76"/>
      <c r="F47" s="77"/>
      <c r="G47" s="80"/>
      <c r="H47" s="76"/>
      <c r="I47" s="77"/>
      <c r="J47" s="78"/>
      <c r="K47" s="15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70"/>
      <c r="F48" s="71"/>
      <c r="G48" s="72"/>
      <c r="H48" s="70"/>
      <c r="I48" s="71"/>
      <c r="J48" s="72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172</v>
      </c>
      <c r="B51" t="s">
        <v>173</v>
      </c>
      <c r="C51" s="23" t="s">
        <v>66</v>
      </c>
      <c r="D51" s="23" t="s">
        <v>13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36854000000</v>
      </c>
      <c r="F53" s="54">
        <f t="shared" si="11"/>
        <v>63805000000</v>
      </c>
      <c r="G53" s="55">
        <f t="shared" si="11"/>
        <v>26951000000</v>
      </c>
      <c r="H53" s="53">
        <f>SUM(H4:H52)</f>
        <v>36584000000</v>
      </c>
      <c r="I53" s="54">
        <f>SUM(I4:I52)</f>
        <v>61405000000</v>
      </c>
      <c r="J53" s="55">
        <f>SUM(J4:J52)</f>
        <v>24821000000</v>
      </c>
      <c r="K53" s="56">
        <f t="shared" si="11"/>
        <v>270000000</v>
      </c>
      <c r="L53" s="57">
        <f t="shared" si="11"/>
        <v>2400000000</v>
      </c>
      <c r="M53" s="57">
        <f t="shared" si="11"/>
        <v>2130000000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413B-A9F4-459C-8935-96B7096FE7DD}">
  <dimension ref="A1:M39"/>
  <sheetViews>
    <sheetView zoomScale="97" workbookViewId="0">
      <selection activeCell="H16" sqref="H1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76</v>
      </c>
      <c r="F1" s="141"/>
      <c r="G1" s="142"/>
      <c r="H1" s="140" t="s">
        <v>84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3142000000</v>
      </c>
      <c r="G9" s="12">
        <v>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>F9-I9</f>
        <v>-1858000000</v>
      </c>
      <c r="M9" s="16">
        <f>G9-J9</f>
        <v>-1858000000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410000000</v>
      </c>
      <c r="G32" s="38">
        <f>F32-E32</f>
        <v>0</v>
      </c>
      <c r="H32" s="10">
        <v>410000000</v>
      </c>
      <c r="I32" s="11">
        <v>500000000</v>
      </c>
      <c r="J32" s="38">
        <f>I32-H32</f>
        <v>90000000</v>
      </c>
      <c r="K32" s="14">
        <f>E32-H32</f>
        <v>0</v>
      </c>
      <c r="L32" s="15">
        <f>F32-I32</f>
        <v>-90000000</v>
      </c>
      <c r="M32" s="16">
        <f>G32-J32</f>
        <v>-90000000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f t="shared" ref="G34" si="7">F34-E34</f>
        <v>0</v>
      </c>
      <c r="H34" s="20">
        <v>200000000</v>
      </c>
      <c r="I34" s="11">
        <v>200000000</v>
      </c>
      <c r="J34" s="12">
        <f t="shared" ref="J34" si="8">I34-H34</f>
        <v>0</v>
      </c>
      <c r="K34" s="14">
        <f t="shared" ref="K34:M36" si="9">E34-H34</f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54862000000</v>
      </c>
      <c r="F37" s="54">
        <f>SUM(F4:F36)</f>
        <v>55762000000</v>
      </c>
      <c r="G37" s="55">
        <f>SUM(G4:G35)</f>
        <v>900000000</v>
      </c>
      <c r="H37" s="53">
        <f>SUM(H4:H36)</f>
        <v>54862000000</v>
      </c>
      <c r="I37" s="54">
        <f>SUM(I4:I36)</f>
        <v>57710000000</v>
      </c>
      <c r="J37" s="55">
        <f t="shared" ref="J37:M37" si="10">SUM(J4:J35)</f>
        <v>2848000000</v>
      </c>
      <c r="K37" s="56">
        <f>SUM(K4:K36)</f>
        <v>0</v>
      </c>
      <c r="L37" s="57">
        <f>SUM(L4:L36)</f>
        <v>-1948000000</v>
      </c>
      <c r="M37" s="89">
        <f t="shared" si="10"/>
        <v>-1948000000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287</v>
      </c>
      <c r="F1" s="141"/>
      <c r="G1" s="142"/>
      <c r="H1" s="140" t="s">
        <v>288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289</v>
      </c>
      <c r="B35" t="s">
        <v>290</v>
      </c>
      <c r="C35" s="23">
        <v>41758</v>
      </c>
      <c r="D35" s="23" t="s">
        <v>13</v>
      </c>
      <c r="E35" s="10">
        <v>0</v>
      </c>
      <c r="F35" s="11">
        <v>0</v>
      </c>
      <c r="G35" s="38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268</v>
      </c>
      <c r="B36" t="s">
        <v>269</v>
      </c>
      <c r="C36" s="23">
        <v>44180</v>
      </c>
      <c r="D36" s="23" t="s">
        <v>13</v>
      </c>
      <c r="E36" s="10">
        <v>180000000</v>
      </c>
      <c r="F36" s="11">
        <f>180*10^6</f>
        <v>180000000</v>
      </c>
      <c r="G36" s="38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283</v>
      </c>
      <c r="B37" t="s">
        <v>284</v>
      </c>
      <c r="C37" s="23">
        <v>41876</v>
      </c>
      <c r="D37" s="23" t="s">
        <v>13</v>
      </c>
      <c r="E37" s="10">
        <v>290000000</v>
      </c>
      <c r="F37" s="11">
        <f>500*10^6</f>
        <v>500000000</v>
      </c>
      <c r="G37" s="38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196</v>
      </c>
      <c r="B38" t="s">
        <v>197</v>
      </c>
      <c r="C38" s="23">
        <v>45069</v>
      </c>
      <c r="D38" s="23" t="s">
        <v>13</v>
      </c>
      <c r="E38" s="10">
        <v>250000000</v>
      </c>
      <c r="F38" s="11">
        <v>250000000</v>
      </c>
      <c r="G38" s="38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291</v>
      </c>
      <c r="C39" s="23">
        <v>41789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275</v>
      </c>
      <c r="C40" s="23">
        <v>41932</v>
      </c>
      <c r="D40" s="23" t="s">
        <v>13</v>
      </c>
      <c r="E40" s="10">
        <v>500000000</v>
      </c>
      <c r="F40" s="11">
        <v>500000000</v>
      </c>
      <c r="G40" s="38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271</v>
      </c>
      <c r="C41" s="23">
        <v>41957</v>
      </c>
      <c r="D41" s="23" t="s">
        <v>13</v>
      </c>
      <c r="E41" s="10">
        <v>300000000</v>
      </c>
      <c r="F41" s="11">
        <v>300000000</v>
      </c>
      <c r="G41" s="38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280</v>
      </c>
      <c r="C42" s="23">
        <v>41901</v>
      </c>
      <c r="D42" s="23" t="s">
        <v>13</v>
      </c>
      <c r="E42" s="10">
        <v>125000000</v>
      </c>
      <c r="F42" s="11">
        <v>150000000</v>
      </c>
      <c r="G42" s="38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242</v>
      </c>
      <c r="B43" t="s">
        <v>243</v>
      </c>
      <c r="C43" s="23">
        <v>42293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223</v>
      </c>
      <c r="B44" t="s">
        <v>224</v>
      </c>
      <c r="C44" s="23">
        <v>42710</v>
      </c>
      <c r="D44" s="23" t="s">
        <v>13</v>
      </c>
      <c r="E44" s="10">
        <v>600000000</v>
      </c>
      <c r="F44" s="11">
        <v>600000000</v>
      </c>
      <c r="G44" s="38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182</v>
      </c>
      <c r="B45" t="s">
        <v>183</v>
      </c>
      <c r="C45" s="23">
        <v>43451</v>
      </c>
      <c r="D45" s="23" t="s">
        <v>13</v>
      </c>
      <c r="E45" s="10">
        <v>200000000</v>
      </c>
      <c r="F45" s="11">
        <v>200000000</v>
      </c>
      <c r="G45" s="38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209</v>
      </c>
      <c r="B46" t="s">
        <v>210</v>
      </c>
      <c r="C46" s="23">
        <v>42990</v>
      </c>
      <c r="D46" s="23" t="s">
        <v>13</v>
      </c>
      <c r="E46" s="10">
        <v>300000000</v>
      </c>
      <c r="F46" s="11">
        <v>300000000</v>
      </c>
      <c r="G46" s="38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156</v>
      </c>
      <c r="B47" t="s">
        <v>157</v>
      </c>
      <c r="C47" s="23">
        <v>43739</v>
      </c>
      <c r="D47" s="23" t="s">
        <v>13</v>
      </c>
      <c r="E47" s="10">
        <v>225000000</v>
      </c>
      <c r="F47" s="11">
        <v>225000000</v>
      </c>
      <c r="G47" s="38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1">SUM(E4:E53)</f>
        <v>36784000000</v>
      </c>
      <c r="F54" s="54">
        <f t="shared" si="11"/>
        <v>61605000000</v>
      </c>
      <c r="G54" s="55">
        <f t="shared" si="11"/>
        <v>24821000000</v>
      </c>
      <c r="H54" s="53">
        <f>SUM(H4:H53)</f>
        <v>36829000000</v>
      </c>
      <c r="I54" s="54">
        <f>SUM(I4:I53)</f>
        <v>61580000000</v>
      </c>
      <c r="J54" s="55">
        <f>SUM(J4:J53)</f>
        <v>24751000000</v>
      </c>
      <c r="K54" s="56">
        <f t="shared" si="11"/>
        <v>-45000000</v>
      </c>
      <c r="L54" s="57">
        <f t="shared" si="11"/>
        <v>25000000</v>
      </c>
      <c r="M54" s="57">
        <f t="shared" si="11"/>
        <v>70000000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288</v>
      </c>
      <c r="F1" s="141"/>
      <c r="G1" s="142"/>
      <c r="H1" s="140" t="s">
        <v>292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209</v>
      </c>
      <c r="B47" t="s">
        <v>210</v>
      </c>
      <c r="C47" s="23">
        <v>42990</v>
      </c>
      <c r="D47" s="23" t="s">
        <v>13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36829000000</v>
      </c>
      <c r="F54" s="54">
        <f t="shared" si="14"/>
        <v>61580000000</v>
      </c>
      <c r="G54" s="55">
        <f t="shared" si="14"/>
        <v>24751000000</v>
      </c>
      <c r="H54" s="53">
        <f t="shared" ref="H54:J54" si="15">SUM(H4:H53)</f>
        <v>36400000000</v>
      </c>
      <c r="I54" s="54">
        <f t="shared" si="15"/>
        <v>62080000000</v>
      </c>
      <c r="J54" s="55">
        <f t="shared" si="15"/>
        <v>25680000000</v>
      </c>
      <c r="K54" s="56">
        <f t="shared" si="14"/>
        <v>429000000</v>
      </c>
      <c r="L54" s="57">
        <f t="shared" si="14"/>
        <v>-500000000</v>
      </c>
      <c r="M54" s="57">
        <f t="shared" si="14"/>
        <v>-929000000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292</v>
      </c>
      <c r="F1" s="141"/>
      <c r="G1" s="142"/>
      <c r="H1" s="140" t="s">
        <v>295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36400000000</v>
      </c>
      <c r="F53" s="54">
        <f t="shared" si="11"/>
        <v>62080000000</v>
      </c>
      <c r="G53" s="55">
        <f t="shared" si="11"/>
        <v>25680000000</v>
      </c>
      <c r="H53" s="53">
        <f t="shared" ref="H53" si="12">SUM(H4:H52)</f>
        <v>36183000000</v>
      </c>
      <c r="I53" s="54">
        <f t="shared" ref="I53" si="13">SUM(I4:I52)</f>
        <v>62080000000</v>
      </c>
      <c r="J53" s="55">
        <f t="shared" ref="J53" si="14">SUM(J4:J52)</f>
        <v>25897000000</v>
      </c>
      <c r="K53" s="56">
        <f t="shared" si="11"/>
        <v>217000000</v>
      </c>
      <c r="L53" s="57">
        <f t="shared" si="11"/>
        <v>0</v>
      </c>
      <c r="M53" s="57">
        <f t="shared" si="11"/>
        <v>-217000000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295</v>
      </c>
      <c r="F1" s="141"/>
      <c r="G1" s="142"/>
      <c r="H1" s="152" t="s">
        <v>296</v>
      </c>
      <c r="I1" s="153"/>
      <c r="J1" s="154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4">SUM(E4:E52)</f>
        <v>36183000000</v>
      </c>
      <c r="F53" s="54">
        <f t="shared" si="14"/>
        <v>62080000000</v>
      </c>
      <c r="G53" s="55">
        <f t="shared" si="14"/>
        <v>25897000000</v>
      </c>
      <c r="H53" s="53">
        <f t="shared" si="14"/>
        <v>33762000000</v>
      </c>
      <c r="I53" s="54">
        <f t="shared" si="14"/>
        <v>62080000000</v>
      </c>
      <c r="J53" s="55">
        <f t="shared" si="14"/>
        <v>28318000000</v>
      </c>
      <c r="K53" s="56">
        <f t="shared" si="14"/>
        <v>2421000000</v>
      </c>
      <c r="L53" s="57">
        <f t="shared" si="14"/>
        <v>0</v>
      </c>
      <c r="M53" s="57">
        <f t="shared" si="14"/>
        <v>-2421000000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  <row r="160" spans="8:10" customFormat="1" x14ac:dyDescent="0.25">
      <c r="H160" s="49"/>
      <c r="I160" s="49"/>
      <c r="J160" s="49"/>
    </row>
    <row r="161" spans="8:10" customFormat="1" x14ac:dyDescent="0.25">
      <c r="H161" s="49"/>
      <c r="I161" s="49"/>
      <c r="J16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296</v>
      </c>
      <c r="F1" s="141"/>
      <c r="G1" s="142"/>
      <c r="H1" s="152" t="s">
        <v>297</v>
      </c>
      <c r="I1" s="153"/>
      <c r="J1" s="154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E30" s="10"/>
      <c r="F30" s="11"/>
      <c r="G30" s="12"/>
      <c r="H30" s="10"/>
      <c r="I30" s="11"/>
      <c r="J30" s="12"/>
      <c r="K30" s="65"/>
      <c r="L30" s="66"/>
      <c r="M30" s="67"/>
    </row>
    <row r="31" spans="1:13" ht="16.5" thickTop="1" thickBot="1" x14ac:dyDescent="0.3">
      <c r="A31" s="3" t="s">
        <v>38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257</v>
      </c>
      <c r="B32" t="s">
        <v>258</v>
      </c>
      <c r="C32" s="23">
        <v>42076</v>
      </c>
      <c r="D32" s="23" t="s">
        <v>13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282</v>
      </c>
      <c r="C33" s="23">
        <v>41871</v>
      </c>
      <c r="D33" s="23" t="s">
        <v>13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289</v>
      </c>
      <c r="B34" t="s">
        <v>290</v>
      </c>
      <c r="C34" s="23">
        <v>41758</v>
      </c>
      <c r="D34" s="23" t="s">
        <v>13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291</v>
      </c>
      <c r="C38" s="23">
        <v>41789</v>
      </c>
      <c r="D38" s="23" t="s">
        <v>13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275</v>
      </c>
      <c r="C39" s="23">
        <v>41932</v>
      </c>
      <c r="D39" s="23" t="s">
        <v>13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271</v>
      </c>
      <c r="C40" s="23">
        <v>41957</v>
      </c>
      <c r="D40" s="23" t="s">
        <v>13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280</v>
      </c>
      <c r="C41" s="23">
        <v>41901</v>
      </c>
      <c r="D41" s="23" t="s">
        <v>13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242</v>
      </c>
      <c r="B42" t="s">
        <v>243</v>
      </c>
      <c r="C42" s="23">
        <v>42293</v>
      </c>
      <c r="D42" s="23" t="s">
        <v>13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223</v>
      </c>
      <c r="B43" t="s">
        <v>224</v>
      </c>
      <c r="C43" s="23">
        <v>42710</v>
      </c>
      <c r="D43" s="23" t="s">
        <v>13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182</v>
      </c>
      <c r="B44" t="s">
        <v>183</v>
      </c>
      <c r="C44" s="23">
        <v>43451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63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198</v>
      </c>
      <c r="C48" s="23" t="s">
        <v>66</v>
      </c>
      <c r="D48" s="23" t="s">
        <v>13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E49" s="20"/>
      <c r="F49" s="11"/>
      <c r="G49" s="12"/>
      <c r="H49" s="20"/>
      <c r="I49" s="38"/>
      <c r="J49" s="12"/>
      <c r="K49" s="14"/>
      <c r="L49" s="15"/>
      <c r="M49" s="16"/>
    </row>
    <row r="50" spans="1:14" ht="15.75" thickBot="1" x14ac:dyDescent="0.3">
      <c r="E50" s="20"/>
      <c r="F50" s="11"/>
      <c r="G50" s="12"/>
      <c r="H50" s="20"/>
      <c r="I50" s="38"/>
      <c r="J50" s="12"/>
      <c r="K50" s="65"/>
      <c r="L50" s="66"/>
      <c r="M50" s="67"/>
    </row>
    <row r="51" spans="1:14" ht="15.75" thickBot="1" x14ac:dyDescent="0.3">
      <c r="A51" s="50" t="s">
        <v>73</v>
      </c>
      <c r="B51" s="51"/>
      <c r="C51" s="52"/>
      <c r="D51" s="52"/>
      <c r="E51" s="53">
        <f t="shared" ref="E51:M51" si="16">SUM(E4:E50)</f>
        <v>33762000000</v>
      </c>
      <c r="F51" s="54">
        <f t="shared" si="16"/>
        <v>62080000000</v>
      </c>
      <c r="G51" s="55">
        <f t="shared" si="16"/>
        <v>28318000000</v>
      </c>
      <c r="H51" s="53">
        <f t="shared" si="16"/>
        <v>32431000000</v>
      </c>
      <c r="I51" s="54">
        <f t="shared" si="16"/>
        <v>59280000000</v>
      </c>
      <c r="J51" s="55">
        <f t="shared" si="16"/>
        <v>26849000000</v>
      </c>
      <c r="K51" s="56">
        <f t="shared" si="16"/>
        <v>1331000000</v>
      </c>
      <c r="L51" s="57">
        <f t="shared" si="16"/>
        <v>2800000000</v>
      </c>
      <c r="M51" s="57">
        <f t="shared" si="16"/>
        <v>1469000000</v>
      </c>
      <c r="N51" s="58"/>
    </row>
    <row r="52" spans="1:14" x14ac:dyDescent="0.25">
      <c r="A52" t="s">
        <v>74</v>
      </c>
      <c r="K52"/>
      <c r="L52"/>
      <c r="M52"/>
    </row>
    <row r="53" spans="1:14" x14ac:dyDescent="0.25">
      <c r="A53" t="s">
        <v>75</v>
      </c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C68"/>
      <c r="D68"/>
      <c r="E68"/>
      <c r="F68"/>
      <c r="G68"/>
      <c r="K68"/>
      <c r="L68"/>
      <c r="M68"/>
    </row>
    <row r="69" spans="3:13" x14ac:dyDescent="0.25">
      <c r="C69"/>
      <c r="D69"/>
      <c r="E69"/>
      <c r="F69"/>
      <c r="G69"/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49" bestFit="1" customWidth="1"/>
    <col min="5" max="5" width="24.5703125" style="48" bestFit="1" customWidth="1"/>
    <col min="6" max="6" width="16.5703125" style="49" bestFit="1" customWidth="1"/>
    <col min="7" max="7" width="17.42578125" style="49" bestFit="1" customWidth="1"/>
    <col min="8" max="8" width="25.42578125" style="49" bestFit="1" customWidth="1"/>
    <col min="9" max="10" width="16.5703125" style="49" bestFit="1" customWidth="1"/>
    <col min="11" max="11" width="25.42578125" style="49" bestFit="1" customWidth="1"/>
    <col min="12" max="12" width="16.5703125" style="49" bestFit="1" customWidth="1"/>
  </cols>
  <sheetData>
    <row r="1" spans="1:13" ht="15.75" thickBot="1" x14ac:dyDescent="0.3">
      <c r="D1" s="140" t="s">
        <v>297</v>
      </c>
      <c r="E1" s="141"/>
      <c r="F1" s="142"/>
      <c r="G1" s="152" t="s">
        <v>298</v>
      </c>
      <c r="H1" s="153"/>
      <c r="I1" s="154"/>
      <c r="J1" s="146" t="s">
        <v>2</v>
      </c>
      <c r="K1" s="147"/>
      <c r="L1" s="147"/>
      <c r="M1" s="58"/>
    </row>
    <row r="2" spans="1:13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  <c r="M2" s="58"/>
    </row>
    <row r="3" spans="1:13" ht="16.5" thickTop="1" thickBot="1" x14ac:dyDescent="0.3">
      <c r="A3" s="3" t="s">
        <v>10</v>
      </c>
      <c r="B3" s="3"/>
      <c r="C3" s="25"/>
      <c r="D3" s="7"/>
      <c r="E3" s="8"/>
      <c r="F3" s="9"/>
      <c r="G3" s="7"/>
      <c r="H3" s="8"/>
      <c r="I3" s="9"/>
      <c r="J3" s="59"/>
      <c r="K3" s="60"/>
      <c r="L3" s="61"/>
      <c r="M3" s="58"/>
    </row>
    <row r="4" spans="1:13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2">
        <f>D4-G4</f>
        <v>0</v>
      </c>
      <c r="K4" s="63">
        <f t="shared" ref="K4:L19" si="0">E4-H4</f>
        <v>0</v>
      </c>
      <c r="L4" s="64">
        <f t="shared" si="0"/>
        <v>0</v>
      </c>
    </row>
    <row r="5" spans="1:13" x14ac:dyDescent="0.25">
      <c r="A5" t="s">
        <v>148</v>
      </c>
      <c r="B5" t="s">
        <v>149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251</v>
      </c>
      <c r="B7" t="s">
        <v>252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266</v>
      </c>
      <c r="B8" t="s">
        <v>267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273</v>
      </c>
      <c r="B9" t="s">
        <v>274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255</v>
      </c>
      <c r="B13" t="s">
        <v>256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170</v>
      </c>
      <c r="B15" t="s">
        <v>171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D28" s="10"/>
      <c r="E28" s="11"/>
      <c r="F28" s="12"/>
      <c r="G28" s="10"/>
      <c r="H28" s="11"/>
      <c r="I28" s="12"/>
      <c r="J28" s="65"/>
      <c r="K28" s="66"/>
      <c r="L28" s="67"/>
    </row>
    <row r="29" spans="1:12" ht="16.5" thickTop="1" thickBot="1" x14ac:dyDescent="0.3">
      <c r="A29" s="3" t="s">
        <v>38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257</v>
      </c>
      <c r="B30" t="s">
        <v>258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282</v>
      </c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289</v>
      </c>
      <c r="B32" t="s">
        <v>290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268</v>
      </c>
      <c r="B33" t="s">
        <v>269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283</v>
      </c>
      <c r="B34" t="s">
        <v>284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291</v>
      </c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275</v>
      </c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271</v>
      </c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280</v>
      </c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242</v>
      </c>
      <c r="B40" t="s">
        <v>243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63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D45" s="20"/>
      <c r="E45" s="11"/>
      <c r="F45" s="12"/>
      <c r="G45" s="20"/>
      <c r="H45" s="38"/>
      <c r="I45" s="12"/>
      <c r="J45" s="14"/>
      <c r="K45" s="15"/>
      <c r="L45" s="16"/>
    </row>
    <row r="46" spans="1:13" ht="15.75" thickBot="1" x14ac:dyDescent="0.3">
      <c r="D46" s="20"/>
      <c r="E46" s="11"/>
      <c r="F46" s="12"/>
      <c r="G46" s="20"/>
      <c r="H46" s="38"/>
      <c r="I46" s="12"/>
      <c r="J46" s="65"/>
      <c r="K46" s="66"/>
      <c r="L46" s="67"/>
    </row>
    <row r="47" spans="1:13" ht="15.75" thickBot="1" x14ac:dyDescent="0.3">
      <c r="A47" s="50" t="s">
        <v>73</v>
      </c>
      <c r="B47" s="51"/>
      <c r="C47" s="52"/>
      <c r="D47" s="53">
        <f t="shared" ref="D47:L47" si="10">SUM(D4:D46)</f>
        <v>32431000000</v>
      </c>
      <c r="E47" s="54">
        <f t="shared" si="10"/>
        <v>59280000000</v>
      </c>
      <c r="F47" s="55">
        <f t="shared" si="10"/>
        <v>26849000000</v>
      </c>
      <c r="G47" s="53">
        <f t="shared" si="10"/>
        <v>31713000000</v>
      </c>
      <c r="H47" s="54">
        <f t="shared" si="10"/>
        <v>59280000000</v>
      </c>
      <c r="I47" s="55">
        <f t="shared" si="10"/>
        <v>27567000000</v>
      </c>
      <c r="J47" s="56">
        <f t="shared" si="10"/>
        <v>718000000</v>
      </c>
      <c r="K47" s="57">
        <f t="shared" si="10"/>
        <v>0</v>
      </c>
      <c r="L47" s="57">
        <f t="shared" si="10"/>
        <v>-718000000</v>
      </c>
      <c r="M47" s="58"/>
    </row>
    <row r="48" spans="1:13" x14ac:dyDescent="0.25">
      <c r="A48" t="s">
        <v>74</v>
      </c>
      <c r="J48"/>
      <c r="K48"/>
      <c r="L48"/>
    </row>
    <row r="49" spans="1:12" x14ac:dyDescent="0.25">
      <c r="A49" t="s">
        <v>75</v>
      </c>
      <c r="J49"/>
      <c r="K49"/>
      <c r="L49"/>
    </row>
    <row r="50" spans="1:12" x14ac:dyDescent="0.25">
      <c r="J50"/>
      <c r="K50"/>
      <c r="L50"/>
    </row>
    <row r="51" spans="1:12" x14ac:dyDescent="0.25">
      <c r="J51"/>
      <c r="K51"/>
      <c r="L51"/>
    </row>
    <row r="52" spans="1:12" x14ac:dyDescent="0.25">
      <c r="J52"/>
      <c r="K52"/>
      <c r="L52"/>
    </row>
    <row r="53" spans="1:12" x14ac:dyDescent="0.25">
      <c r="J53"/>
      <c r="K53"/>
      <c r="L53"/>
    </row>
    <row r="54" spans="1:12" x14ac:dyDescent="0.25">
      <c r="J54"/>
      <c r="K54"/>
      <c r="L54"/>
    </row>
    <row r="55" spans="1:12" x14ac:dyDescent="0.25">
      <c r="J55"/>
      <c r="K55"/>
      <c r="L55"/>
    </row>
    <row r="56" spans="1:12" x14ac:dyDescent="0.25">
      <c r="J56"/>
      <c r="K56"/>
      <c r="L56"/>
    </row>
    <row r="57" spans="1:12" x14ac:dyDescent="0.25">
      <c r="J57"/>
      <c r="K57"/>
      <c r="L57"/>
    </row>
    <row r="58" spans="1:12" x14ac:dyDescent="0.25">
      <c r="J58"/>
      <c r="K58"/>
      <c r="L58"/>
    </row>
    <row r="59" spans="1:12" x14ac:dyDescent="0.25">
      <c r="J59"/>
      <c r="K59"/>
      <c r="L59"/>
    </row>
    <row r="60" spans="1:12" x14ac:dyDescent="0.25">
      <c r="J60"/>
      <c r="K60"/>
      <c r="L60"/>
    </row>
    <row r="61" spans="1:12" x14ac:dyDescent="0.25">
      <c r="J61"/>
      <c r="K61"/>
      <c r="L61"/>
    </row>
    <row r="62" spans="1:12" x14ac:dyDescent="0.25">
      <c r="J62"/>
      <c r="K62"/>
      <c r="L62"/>
    </row>
    <row r="63" spans="1:12" x14ac:dyDescent="0.25">
      <c r="J63"/>
      <c r="K63"/>
      <c r="L63"/>
    </row>
    <row r="64" spans="1:12" x14ac:dyDescent="0.25">
      <c r="C64"/>
      <c r="D64"/>
      <c r="E64"/>
      <c r="F64"/>
      <c r="J64"/>
      <c r="K64"/>
      <c r="L64"/>
    </row>
    <row r="65" spans="7:9" customFormat="1" x14ac:dyDescent="0.25">
      <c r="G65" s="49"/>
      <c r="H65" s="49"/>
      <c r="I65" s="49"/>
    </row>
    <row r="66" spans="7:9" customFormat="1" x14ac:dyDescent="0.25">
      <c r="G66" s="49"/>
      <c r="H66" s="49"/>
      <c r="I66" s="49"/>
    </row>
    <row r="67" spans="7:9" customFormat="1" x14ac:dyDescent="0.25">
      <c r="G67" s="49"/>
      <c r="H67" s="49"/>
      <c r="I67" s="49"/>
    </row>
    <row r="68" spans="7:9" customFormat="1" x14ac:dyDescent="0.25">
      <c r="G68" s="49"/>
      <c r="H68" s="49"/>
      <c r="I68" s="49"/>
    </row>
    <row r="69" spans="7:9" customFormat="1" x14ac:dyDescent="0.25">
      <c r="G69" s="49"/>
      <c r="H69" s="49"/>
      <c r="I69" s="49"/>
    </row>
    <row r="70" spans="7:9" customFormat="1" x14ac:dyDescent="0.25">
      <c r="G70" s="49"/>
      <c r="H70" s="49"/>
      <c r="I70" s="49"/>
    </row>
    <row r="71" spans="7:9" customFormat="1" x14ac:dyDescent="0.25">
      <c r="G71" s="49"/>
      <c r="H71" s="49"/>
      <c r="I71" s="49"/>
    </row>
    <row r="72" spans="7:9" customFormat="1" x14ac:dyDescent="0.25">
      <c r="G72" s="49"/>
      <c r="H72" s="49"/>
      <c r="I72" s="49"/>
    </row>
    <row r="73" spans="7:9" customFormat="1" x14ac:dyDescent="0.25">
      <c r="G73" s="49"/>
      <c r="H73" s="49"/>
      <c r="I73" s="49"/>
    </row>
    <row r="74" spans="7:9" customFormat="1" x14ac:dyDescent="0.25">
      <c r="G74" s="49"/>
      <c r="H74" s="49"/>
      <c r="I74" s="49"/>
    </row>
    <row r="75" spans="7:9" customFormat="1" x14ac:dyDescent="0.25">
      <c r="G75" s="49"/>
      <c r="H75" s="49"/>
      <c r="I75" s="49"/>
    </row>
    <row r="76" spans="7:9" customFormat="1" x14ac:dyDescent="0.25">
      <c r="G76" s="49"/>
      <c r="H76" s="49"/>
      <c r="I76" s="49"/>
    </row>
    <row r="77" spans="7:9" customFormat="1" x14ac:dyDescent="0.25">
      <c r="G77" s="49"/>
      <c r="H77" s="49"/>
      <c r="I77" s="49"/>
    </row>
    <row r="78" spans="7:9" customFormat="1" x14ac:dyDescent="0.25">
      <c r="G78" s="49"/>
      <c r="H78" s="49"/>
      <c r="I78" s="49"/>
    </row>
    <row r="79" spans="7:9" customFormat="1" x14ac:dyDescent="0.25">
      <c r="G79" s="49"/>
      <c r="H79" s="49"/>
      <c r="I79" s="49"/>
    </row>
    <row r="80" spans="7:9" customFormat="1" x14ac:dyDescent="0.25">
      <c r="G80" s="49"/>
      <c r="H80" s="49"/>
      <c r="I80" s="49"/>
    </row>
    <row r="81" spans="7:9" customFormat="1" x14ac:dyDescent="0.25">
      <c r="G81" s="49"/>
      <c r="H81" s="49"/>
      <c r="I81" s="49"/>
    </row>
    <row r="82" spans="7:9" customFormat="1" x14ac:dyDescent="0.25">
      <c r="G82" s="49"/>
      <c r="H82" s="49"/>
      <c r="I82" s="49"/>
    </row>
    <row r="83" spans="7:9" customFormat="1" x14ac:dyDescent="0.25">
      <c r="G83" s="49"/>
      <c r="H83" s="49"/>
      <c r="I83" s="49"/>
    </row>
    <row r="84" spans="7:9" customFormat="1" x14ac:dyDescent="0.25">
      <c r="G84" s="49"/>
      <c r="H84" s="49"/>
      <c r="I84" s="49"/>
    </row>
    <row r="85" spans="7:9" customFormat="1" x14ac:dyDescent="0.25">
      <c r="G85" s="49"/>
      <c r="H85" s="49"/>
      <c r="I85" s="49"/>
    </row>
    <row r="86" spans="7:9" customFormat="1" x14ac:dyDescent="0.25">
      <c r="G86" s="49"/>
      <c r="H86" s="49"/>
      <c r="I86" s="49"/>
    </row>
    <row r="87" spans="7:9" customFormat="1" x14ac:dyDescent="0.25">
      <c r="G87" s="49"/>
      <c r="H87" s="49"/>
      <c r="I87" s="49"/>
    </row>
    <row r="88" spans="7:9" customFormat="1" x14ac:dyDescent="0.25">
      <c r="G88" s="49"/>
      <c r="H88" s="49"/>
      <c r="I88" s="49"/>
    </row>
    <row r="89" spans="7:9" customFormat="1" x14ac:dyDescent="0.25">
      <c r="G89" s="49"/>
      <c r="H89" s="49"/>
      <c r="I89" s="49"/>
    </row>
    <row r="90" spans="7:9" customFormat="1" x14ac:dyDescent="0.25">
      <c r="G90" s="49"/>
      <c r="H90" s="49"/>
      <c r="I90" s="49"/>
    </row>
    <row r="91" spans="7:9" customFormat="1" x14ac:dyDescent="0.25">
      <c r="G91" s="49"/>
      <c r="H91" s="49"/>
      <c r="I91" s="49"/>
    </row>
    <row r="92" spans="7:9" customFormat="1" x14ac:dyDescent="0.25">
      <c r="G92" s="49"/>
      <c r="H92" s="49"/>
      <c r="I92" s="49"/>
    </row>
    <row r="93" spans="7:9" customFormat="1" x14ac:dyDescent="0.25">
      <c r="G93" s="49"/>
      <c r="H93" s="49"/>
      <c r="I93" s="49"/>
    </row>
    <row r="94" spans="7:9" customFormat="1" x14ac:dyDescent="0.25">
      <c r="G94" s="49"/>
      <c r="H94" s="49"/>
      <c r="I94" s="49"/>
    </row>
    <row r="95" spans="7:9" customFormat="1" x14ac:dyDescent="0.25">
      <c r="G95" s="49"/>
      <c r="H95" s="49"/>
      <c r="I95" s="49"/>
    </row>
    <row r="96" spans="7:9" customFormat="1" x14ac:dyDescent="0.25">
      <c r="G96" s="49"/>
      <c r="H96" s="49"/>
      <c r="I96" s="49"/>
    </row>
    <row r="97" spans="7:9" customFormat="1" x14ac:dyDescent="0.25">
      <c r="G97" s="49"/>
      <c r="H97" s="49"/>
      <c r="I97" s="49"/>
    </row>
    <row r="98" spans="7:9" customFormat="1" x14ac:dyDescent="0.25">
      <c r="G98" s="49"/>
      <c r="H98" s="49"/>
      <c r="I98" s="49"/>
    </row>
    <row r="99" spans="7:9" customFormat="1" x14ac:dyDescent="0.25">
      <c r="G99" s="49"/>
      <c r="H99" s="49"/>
      <c r="I99" s="49"/>
    </row>
    <row r="100" spans="7:9" customFormat="1" x14ac:dyDescent="0.25">
      <c r="G100" s="49"/>
      <c r="H100" s="49"/>
      <c r="I100" s="49"/>
    </row>
    <row r="101" spans="7:9" customFormat="1" x14ac:dyDescent="0.25">
      <c r="G101" s="49"/>
      <c r="H101" s="49"/>
      <c r="I101" s="49"/>
    </row>
    <row r="102" spans="7:9" customFormat="1" x14ac:dyDescent="0.25">
      <c r="G102" s="49"/>
      <c r="H102" s="49"/>
      <c r="I102" s="49"/>
    </row>
    <row r="103" spans="7:9" customFormat="1" x14ac:dyDescent="0.25">
      <c r="G103" s="49"/>
      <c r="H103" s="49"/>
      <c r="I103" s="49"/>
    </row>
    <row r="104" spans="7:9" customFormat="1" x14ac:dyDescent="0.25">
      <c r="G104" s="49"/>
      <c r="H104" s="49"/>
      <c r="I104" s="49"/>
    </row>
    <row r="105" spans="7:9" customFormat="1" x14ac:dyDescent="0.25">
      <c r="G105" s="49"/>
      <c r="H105" s="49"/>
      <c r="I105" s="49"/>
    </row>
    <row r="106" spans="7:9" customFormat="1" x14ac:dyDescent="0.25">
      <c r="G106" s="49"/>
      <c r="H106" s="49"/>
      <c r="I106" s="49"/>
    </row>
    <row r="107" spans="7:9" customFormat="1" x14ac:dyDescent="0.25">
      <c r="G107" s="49"/>
      <c r="H107" s="49"/>
      <c r="I107" s="49"/>
    </row>
    <row r="108" spans="7:9" customFormat="1" x14ac:dyDescent="0.25">
      <c r="G108" s="49"/>
      <c r="H108" s="49"/>
      <c r="I108" s="49"/>
    </row>
    <row r="109" spans="7:9" customFormat="1" x14ac:dyDescent="0.25">
      <c r="G109" s="49"/>
      <c r="H109" s="49"/>
      <c r="I109" s="49"/>
    </row>
    <row r="110" spans="7:9" customFormat="1" x14ac:dyDescent="0.25">
      <c r="G110" s="49"/>
      <c r="H110" s="49"/>
      <c r="I110" s="49"/>
    </row>
    <row r="111" spans="7:9" customFormat="1" x14ac:dyDescent="0.25">
      <c r="G111" s="49"/>
      <c r="H111" s="49"/>
      <c r="I111" s="49"/>
    </row>
    <row r="112" spans="7:9" customFormat="1" x14ac:dyDescent="0.25">
      <c r="G112" s="49"/>
      <c r="H112" s="49"/>
      <c r="I112" s="49"/>
    </row>
    <row r="113" spans="7:9" customFormat="1" x14ac:dyDescent="0.25">
      <c r="G113" s="49"/>
      <c r="H113" s="49"/>
      <c r="I113" s="49"/>
    </row>
    <row r="114" spans="7:9" customFormat="1" x14ac:dyDescent="0.25">
      <c r="G114" s="49"/>
      <c r="H114" s="49"/>
      <c r="I114" s="49"/>
    </row>
    <row r="115" spans="7:9" customFormat="1" x14ac:dyDescent="0.25">
      <c r="G115" s="49"/>
      <c r="H115" s="49"/>
      <c r="I115" s="49"/>
    </row>
    <row r="116" spans="7:9" customFormat="1" x14ac:dyDescent="0.25">
      <c r="G116" s="49"/>
      <c r="H116" s="49"/>
      <c r="I116" s="49"/>
    </row>
    <row r="117" spans="7:9" customFormat="1" x14ac:dyDescent="0.25">
      <c r="G117" s="49"/>
      <c r="H117" s="49"/>
      <c r="I117" s="49"/>
    </row>
    <row r="118" spans="7:9" customFormat="1" x14ac:dyDescent="0.25">
      <c r="G118" s="49"/>
      <c r="H118" s="49"/>
      <c r="I118" s="49"/>
    </row>
    <row r="119" spans="7:9" customFormat="1" x14ac:dyDescent="0.25">
      <c r="G119" s="49"/>
      <c r="H119" s="49"/>
      <c r="I119" s="49"/>
    </row>
    <row r="120" spans="7:9" customFormat="1" x14ac:dyDescent="0.25">
      <c r="G120" s="49"/>
      <c r="H120" s="49"/>
      <c r="I120" s="49"/>
    </row>
    <row r="121" spans="7:9" customFormat="1" x14ac:dyDescent="0.25">
      <c r="G121" s="49"/>
      <c r="H121" s="49"/>
      <c r="I121" s="49"/>
    </row>
    <row r="122" spans="7:9" customFormat="1" x14ac:dyDescent="0.25">
      <c r="G122" s="49"/>
      <c r="H122" s="49"/>
      <c r="I122" s="49"/>
    </row>
    <row r="123" spans="7:9" customFormat="1" x14ac:dyDescent="0.25">
      <c r="G123" s="49"/>
      <c r="H123" s="49"/>
      <c r="I123" s="49"/>
    </row>
    <row r="124" spans="7:9" customFormat="1" x14ac:dyDescent="0.25">
      <c r="G124" s="49"/>
      <c r="H124" s="49"/>
      <c r="I124" s="49"/>
    </row>
    <row r="125" spans="7:9" customFormat="1" x14ac:dyDescent="0.25">
      <c r="G125" s="49"/>
      <c r="H125" s="49"/>
      <c r="I125" s="49"/>
    </row>
    <row r="126" spans="7:9" customFormat="1" x14ac:dyDescent="0.25">
      <c r="G126" s="49"/>
      <c r="H126" s="49"/>
      <c r="I126" s="49"/>
    </row>
    <row r="127" spans="7:9" customFormat="1" x14ac:dyDescent="0.25">
      <c r="G127" s="49"/>
      <c r="H127" s="49"/>
      <c r="I127" s="49"/>
    </row>
    <row r="128" spans="7:9" customFormat="1" x14ac:dyDescent="0.25">
      <c r="G128" s="49"/>
      <c r="H128" s="49"/>
      <c r="I128" s="49"/>
    </row>
    <row r="129" spans="7:9" customFormat="1" x14ac:dyDescent="0.25">
      <c r="G129" s="49"/>
      <c r="H129" s="49"/>
      <c r="I129" s="49"/>
    </row>
    <row r="130" spans="7:9" customFormat="1" x14ac:dyDescent="0.25">
      <c r="G130" s="49"/>
      <c r="H130" s="49"/>
      <c r="I130" s="49"/>
    </row>
    <row r="131" spans="7:9" customFormat="1" x14ac:dyDescent="0.25">
      <c r="G131" s="49"/>
      <c r="H131" s="49"/>
      <c r="I131" s="49"/>
    </row>
    <row r="132" spans="7:9" customFormat="1" x14ac:dyDescent="0.25">
      <c r="G132" s="49"/>
      <c r="H132" s="49"/>
      <c r="I132" s="49"/>
    </row>
    <row r="133" spans="7:9" customFormat="1" x14ac:dyDescent="0.25">
      <c r="G133" s="49"/>
      <c r="H133" s="49"/>
      <c r="I133" s="49"/>
    </row>
    <row r="134" spans="7:9" customFormat="1" x14ac:dyDescent="0.25">
      <c r="G134" s="49"/>
      <c r="H134" s="49"/>
      <c r="I134" s="49"/>
    </row>
    <row r="135" spans="7:9" customFormat="1" x14ac:dyDescent="0.25">
      <c r="G135" s="49"/>
      <c r="H135" s="49"/>
      <c r="I135" s="49"/>
    </row>
    <row r="136" spans="7:9" customFormat="1" x14ac:dyDescent="0.25">
      <c r="G136" s="49"/>
      <c r="H136" s="49"/>
      <c r="I136" s="49"/>
    </row>
    <row r="137" spans="7:9" customFormat="1" x14ac:dyDescent="0.25">
      <c r="G137" s="49"/>
      <c r="H137" s="49"/>
      <c r="I137" s="49"/>
    </row>
    <row r="138" spans="7:9" customFormat="1" x14ac:dyDescent="0.25">
      <c r="G138" s="49"/>
      <c r="H138" s="49"/>
      <c r="I138" s="49"/>
    </row>
    <row r="139" spans="7:9" customFormat="1" x14ac:dyDescent="0.25">
      <c r="G139" s="49"/>
      <c r="H139" s="49"/>
      <c r="I139" s="49"/>
    </row>
    <row r="140" spans="7:9" customFormat="1" x14ac:dyDescent="0.25">
      <c r="G140" s="49"/>
      <c r="H140" s="49"/>
      <c r="I140" s="49"/>
    </row>
    <row r="141" spans="7:9" customFormat="1" x14ac:dyDescent="0.25">
      <c r="G141" s="49"/>
      <c r="H141" s="49"/>
      <c r="I141" s="49"/>
    </row>
    <row r="142" spans="7:9" customFormat="1" x14ac:dyDescent="0.25">
      <c r="G142" s="49"/>
      <c r="H142" s="49"/>
      <c r="I142" s="49"/>
    </row>
    <row r="143" spans="7:9" customFormat="1" x14ac:dyDescent="0.25">
      <c r="G143" s="49"/>
      <c r="H143" s="49"/>
      <c r="I143" s="49"/>
    </row>
    <row r="144" spans="7:9" customFormat="1" x14ac:dyDescent="0.25">
      <c r="G144" s="49"/>
      <c r="H144" s="49"/>
      <c r="I144" s="49"/>
    </row>
    <row r="145" spans="7:9" customFormat="1" x14ac:dyDescent="0.25">
      <c r="G145" s="49"/>
      <c r="H145" s="49"/>
      <c r="I145" s="49"/>
    </row>
    <row r="146" spans="7:9" customFormat="1" x14ac:dyDescent="0.25">
      <c r="G146" s="49"/>
      <c r="H146" s="49"/>
      <c r="I146" s="49"/>
    </row>
    <row r="147" spans="7:9" customFormat="1" x14ac:dyDescent="0.25">
      <c r="G147" s="49"/>
      <c r="H147" s="49"/>
      <c r="I147" s="49"/>
    </row>
    <row r="148" spans="7:9" customFormat="1" x14ac:dyDescent="0.25">
      <c r="G148" s="49"/>
      <c r="H148" s="49"/>
      <c r="I148" s="49"/>
    </row>
    <row r="149" spans="7:9" customFormat="1" x14ac:dyDescent="0.25">
      <c r="G149" s="49"/>
      <c r="H149" s="49"/>
      <c r="I149" s="49"/>
    </row>
    <row r="150" spans="7:9" customFormat="1" x14ac:dyDescent="0.25">
      <c r="G150" s="49"/>
      <c r="H150" s="49"/>
      <c r="I150" s="49"/>
    </row>
    <row r="151" spans="7:9" customFormat="1" x14ac:dyDescent="0.25">
      <c r="G151" s="49"/>
      <c r="H151" s="49"/>
      <c r="I151" s="49"/>
    </row>
    <row r="152" spans="7:9" customFormat="1" x14ac:dyDescent="0.25">
      <c r="G152" s="49"/>
      <c r="H152" s="49"/>
      <c r="I152" s="49"/>
    </row>
    <row r="153" spans="7:9" customFormat="1" x14ac:dyDescent="0.25">
      <c r="G153" s="49"/>
      <c r="H153" s="49"/>
      <c r="I153" s="49"/>
    </row>
    <row r="154" spans="7:9" customFormat="1" x14ac:dyDescent="0.25">
      <c r="G154" s="49"/>
      <c r="H154" s="49"/>
      <c r="I154" s="49"/>
    </row>
    <row r="155" spans="7:9" customFormat="1" x14ac:dyDescent="0.25">
      <c r="G155" s="49"/>
      <c r="H155" s="49"/>
      <c r="I155" s="49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0" t="s">
        <v>298</v>
      </c>
      <c r="E1" s="141"/>
      <c r="F1" s="142"/>
      <c r="G1" s="152" t="s">
        <v>299</v>
      </c>
      <c r="H1" s="153"/>
      <c r="I1" s="154"/>
      <c r="J1" s="146" t="s">
        <v>2</v>
      </c>
      <c r="K1" s="147"/>
      <c r="L1" s="148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242</v>
      </c>
      <c r="B42" t="s">
        <v>243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63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198</v>
      </c>
      <c r="C46" s="23" t="s">
        <v>66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38"/>
      <c r="I47" s="12"/>
    </row>
    <row r="48" spans="1:12" s="39" customFormat="1" x14ac:dyDescent="0.25">
      <c r="C48" s="40"/>
      <c r="D48" s="41"/>
      <c r="E48" s="42"/>
      <c r="F48" s="43"/>
      <c r="G48" s="41"/>
      <c r="H48" s="44"/>
      <c r="I48" s="43"/>
      <c r="J48" s="45"/>
      <c r="K48" s="46"/>
      <c r="L48" s="47"/>
    </row>
    <row r="49" spans="1:12" x14ac:dyDescent="0.25">
      <c r="A49" t="s">
        <v>73</v>
      </c>
      <c r="D49" s="20">
        <f t="shared" ref="D49:L49" si="12">SUM(D4:D48)</f>
        <v>31713000000</v>
      </c>
      <c r="E49" s="38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38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74</v>
      </c>
      <c r="G50" s="20"/>
      <c r="H50" s="38"/>
      <c r="I50" s="12"/>
      <c r="J50"/>
      <c r="K50"/>
      <c r="L50"/>
    </row>
    <row r="51" spans="1:12" x14ac:dyDescent="0.25">
      <c r="A51" t="s">
        <v>75</v>
      </c>
      <c r="G51" s="20"/>
      <c r="H51" s="38"/>
      <c r="I51" s="12"/>
      <c r="J51"/>
      <c r="K51"/>
      <c r="L51"/>
    </row>
    <row r="52" spans="1:12" x14ac:dyDescent="0.25">
      <c r="G52" s="20"/>
      <c r="H52" s="38"/>
      <c r="I52" s="12"/>
      <c r="J52"/>
      <c r="K52"/>
      <c r="L52"/>
    </row>
    <row r="53" spans="1:12" x14ac:dyDescent="0.25">
      <c r="G53" s="20"/>
      <c r="H53" s="38"/>
      <c r="I53" s="12"/>
      <c r="J53"/>
      <c r="K53"/>
      <c r="L53"/>
    </row>
    <row r="54" spans="1:12" x14ac:dyDescent="0.25">
      <c r="G54" s="20"/>
      <c r="H54" s="38"/>
      <c r="I54" s="12"/>
      <c r="J54"/>
      <c r="K54"/>
      <c r="L54"/>
    </row>
    <row r="55" spans="1:12" x14ac:dyDescent="0.25">
      <c r="G55" s="20"/>
      <c r="H55" s="38"/>
      <c r="I55" s="12"/>
      <c r="J55"/>
      <c r="K55"/>
      <c r="L55"/>
    </row>
    <row r="56" spans="1:12" x14ac:dyDescent="0.25">
      <c r="G56" s="20"/>
      <c r="H56" s="38"/>
      <c r="I56" s="12"/>
      <c r="J56"/>
      <c r="K56"/>
      <c r="L56"/>
    </row>
    <row r="57" spans="1:12" x14ac:dyDescent="0.25">
      <c r="G57" s="20"/>
      <c r="H57" s="38"/>
      <c r="I57" s="12"/>
      <c r="J57"/>
      <c r="K57"/>
      <c r="L57"/>
    </row>
    <row r="58" spans="1:12" x14ac:dyDescent="0.25">
      <c r="G58" s="20"/>
      <c r="H58" s="38"/>
      <c r="I58" s="12"/>
      <c r="J58"/>
      <c r="K58"/>
      <c r="L58"/>
    </row>
    <row r="59" spans="1:12" x14ac:dyDescent="0.25">
      <c r="G59" s="20"/>
      <c r="H59" s="38"/>
      <c r="I59" s="12"/>
      <c r="J59"/>
      <c r="K59"/>
      <c r="L59"/>
    </row>
    <row r="60" spans="1:12" x14ac:dyDescent="0.25">
      <c r="G60" s="20"/>
      <c r="H60" s="38"/>
      <c r="I60" s="12"/>
      <c r="J60"/>
      <c r="K60"/>
      <c r="L60"/>
    </row>
    <row r="61" spans="1:12" x14ac:dyDescent="0.25">
      <c r="G61" s="20"/>
      <c r="H61" s="38"/>
      <c r="I61" s="12"/>
      <c r="J61"/>
      <c r="K61"/>
      <c r="L61"/>
    </row>
    <row r="62" spans="1:12" x14ac:dyDescent="0.25">
      <c r="G62" s="20"/>
      <c r="H62" s="38"/>
      <c r="I62" s="12"/>
      <c r="J62"/>
      <c r="K62"/>
      <c r="L62"/>
    </row>
    <row r="63" spans="1:12" x14ac:dyDescent="0.25">
      <c r="G63" s="20"/>
      <c r="H63" s="38"/>
      <c r="I63" s="12"/>
      <c r="J63"/>
      <c r="K63"/>
      <c r="L63"/>
    </row>
    <row r="64" spans="1:12" x14ac:dyDescent="0.25">
      <c r="G64" s="20"/>
      <c r="H64" s="38"/>
      <c r="I64" s="12"/>
      <c r="J64"/>
      <c r="K64"/>
      <c r="L64"/>
    </row>
    <row r="65" spans="3:12" x14ac:dyDescent="0.25">
      <c r="G65" s="20"/>
      <c r="H65" s="38"/>
      <c r="I65" s="12"/>
      <c r="J65"/>
      <c r="K65"/>
      <c r="L65"/>
    </row>
    <row r="66" spans="3:12" x14ac:dyDescent="0.25">
      <c r="C66"/>
      <c r="D66"/>
      <c r="E66"/>
      <c r="F66"/>
      <c r="G66" s="20"/>
      <c r="H66" s="38"/>
      <c r="I66" s="12"/>
      <c r="J66"/>
      <c r="K66"/>
      <c r="L66"/>
    </row>
    <row r="67" spans="3:12" x14ac:dyDescent="0.25">
      <c r="C67"/>
      <c r="D67"/>
      <c r="E67"/>
      <c r="F67"/>
      <c r="G67" s="20"/>
      <c r="H67" s="38"/>
      <c r="I67" s="12"/>
      <c r="J67"/>
      <c r="K67"/>
      <c r="L67"/>
    </row>
    <row r="68" spans="3:12" x14ac:dyDescent="0.25">
      <c r="C68"/>
      <c r="D68"/>
      <c r="E68"/>
      <c r="F68"/>
      <c r="G68" s="20"/>
      <c r="H68" s="38"/>
      <c r="I68" s="12"/>
      <c r="J68"/>
      <c r="K68"/>
      <c r="L68"/>
    </row>
    <row r="69" spans="3:12" x14ac:dyDescent="0.25">
      <c r="C69"/>
      <c r="D69"/>
      <c r="E69"/>
      <c r="F69"/>
      <c r="G69" s="20"/>
      <c r="H69" s="38"/>
      <c r="I69" s="12"/>
      <c r="J69"/>
      <c r="K69"/>
      <c r="L69"/>
    </row>
    <row r="70" spans="3:12" x14ac:dyDescent="0.25">
      <c r="C70"/>
      <c r="D70"/>
      <c r="E70"/>
      <c r="F70"/>
      <c r="G70" s="20"/>
      <c r="H70" s="38"/>
      <c r="I70" s="12"/>
      <c r="J70"/>
      <c r="K70"/>
      <c r="L70"/>
    </row>
    <row r="71" spans="3:12" x14ac:dyDescent="0.25">
      <c r="C71"/>
      <c r="D71"/>
      <c r="E71"/>
      <c r="F71"/>
      <c r="G71" s="20"/>
      <c r="H71" s="38"/>
      <c r="I71" s="12"/>
      <c r="J71"/>
      <c r="K71"/>
      <c r="L71"/>
    </row>
    <row r="72" spans="3:12" x14ac:dyDescent="0.25">
      <c r="C72"/>
      <c r="D72"/>
      <c r="E72"/>
      <c r="F72"/>
      <c r="G72" s="20"/>
      <c r="H72" s="38"/>
      <c r="I72" s="12"/>
      <c r="J72"/>
      <c r="K72"/>
      <c r="L72"/>
    </row>
    <row r="73" spans="3:12" x14ac:dyDescent="0.25">
      <c r="C73"/>
      <c r="D73"/>
      <c r="E73"/>
      <c r="F73"/>
      <c r="G73" s="20"/>
      <c r="H73" s="38"/>
      <c r="I73" s="12"/>
      <c r="J73"/>
      <c r="K73"/>
      <c r="L73"/>
    </row>
    <row r="74" spans="3:12" x14ac:dyDescent="0.25">
      <c r="C74"/>
      <c r="D74"/>
      <c r="E74"/>
      <c r="F74"/>
      <c r="G74" s="20"/>
      <c r="H74" s="38"/>
      <c r="I74" s="12"/>
      <c r="J74"/>
      <c r="K74"/>
      <c r="L74"/>
    </row>
    <row r="75" spans="3:12" x14ac:dyDescent="0.25">
      <c r="C75"/>
      <c r="D75"/>
      <c r="E75"/>
      <c r="F75"/>
      <c r="G75" s="20"/>
      <c r="H75" s="38"/>
      <c r="I75" s="12"/>
      <c r="J75"/>
      <c r="K75"/>
      <c r="L75"/>
    </row>
    <row r="76" spans="3:12" x14ac:dyDescent="0.25">
      <c r="C76"/>
      <c r="D76"/>
      <c r="E76"/>
      <c r="F76"/>
      <c r="G76" s="20"/>
      <c r="H76" s="38"/>
      <c r="I76" s="12"/>
      <c r="J76"/>
      <c r="K76"/>
      <c r="L76"/>
    </row>
    <row r="77" spans="3:12" x14ac:dyDescent="0.25">
      <c r="C77"/>
      <c r="D77"/>
      <c r="E77"/>
      <c r="F77"/>
      <c r="G77" s="20"/>
      <c r="H77" s="38"/>
      <c r="I77" s="12"/>
      <c r="J77"/>
      <c r="K77"/>
      <c r="L77"/>
    </row>
    <row r="78" spans="3:12" x14ac:dyDescent="0.25">
      <c r="C78"/>
      <c r="D78"/>
      <c r="E78"/>
      <c r="F78"/>
      <c r="G78" s="20"/>
      <c r="H78" s="38"/>
      <c r="I78" s="12"/>
      <c r="J78"/>
      <c r="K78"/>
      <c r="L78"/>
    </row>
    <row r="79" spans="3:12" x14ac:dyDescent="0.25">
      <c r="C79"/>
      <c r="D79"/>
      <c r="E79"/>
      <c r="F79"/>
      <c r="G79" s="20"/>
      <c r="H79" s="38"/>
      <c r="I79" s="12"/>
      <c r="J79"/>
      <c r="K79"/>
      <c r="L79"/>
    </row>
    <row r="80" spans="3:12" x14ac:dyDescent="0.25">
      <c r="C80"/>
      <c r="D80"/>
      <c r="E80"/>
      <c r="F80"/>
      <c r="G80" s="20"/>
      <c r="H80" s="38"/>
      <c r="I80" s="12"/>
      <c r="J80"/>
      <c r="K80"/>
      <c r="L80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  <row r="157" spans="7:9" customFormat="1" x14ac:dyDescent="0.25">
      <c r="G157" s="20"/>
      <c r="H157" s="38"/>
      <c r="I157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0" t="s">
        <v>302</v>
      </c>
      <c r="E1" s="141"/>
      <c r="F1" s="142"/>
      <c r="G1" s="152" t="s">
        <v>303</v>
      </c>
      <c r="H1" s="153"/>
      <c r="I1" s="154"/>
      <c r="J1" s="146" t="s">
        <v>2</v>
      </c>
      <c r="K1" s="147"/>
      <c r="L1" s="148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7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63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198</v>
      </c>
      <c r="C45" s="23" t="s">
        <v>66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38"/>
      <c r="I46" s="12"/>
    </row>
    <row r="47" spans="1:12" s="39" customFormat="1" x14ac:dyDescent="0.25">
      <c r="C47" s="40"/>
      <c r="D47" s="41"/>
      <c r="E47" s="42"/>
      <c r="F47" s="43"/>
      <c r="G47" s="41"/>
      <c r="H47" s="44"/>
      <c r="I47" s="43"/>
      <c r="J47" s="45"/>
      <c r="K47" s="46"/>
      <c r="L47" s="47"/>
    </row>
    <row r="48" spans="1:12" x14ac:dyDescent="0.25">
      <c r="A48" t="s">
        <v>73</v>
      </c>
      <c r="D48" s="20">
        <f t="shared" ref="D48:L48" si="10">SUM(D4:D47)</f>
        <v>31483000000</v>
      </c>
      <c r="E48" s="38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38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74</v>
      </c>
      <c r="C49" s="23"/>
      <c r="D49" s="20"/>
      <c r="E49" s="11"/>
      <c r="F49" s="12"/>
      <c r="G49" s="20"/>
      <c r="H49" s="38"/>
      <c r="I49" s="12"/>
    </row>
    <row r="50" spans="1:9" customFormat="1" x14ac:dyDescent="0.25">
      <c r="A50" t="s">
        <v>75</v>
      </c>
      <c r="C50" s="23"/>
      <c r="D50" s="20"/>
      <c r="E50" s="11"/>
      <c r="F50" s="12"/>
      <c r="G50" s="20"/>
      <c r="H50" s="38"/>
      <c r="I50" s="12"/>
    </row>
    <row r="51" spans="1:9" customFormat="1" x14ac:dyDescent="0.25">
      <c r="C51" s="23"/>
      <c r="D51" s="20"/>
      <c r="E51" s="11"/>
      <c r="F51" s="12"/>
      <c r="G51" s="20"/>
      <c r="H51" s="38"/>
      <c r="I51" s="12"/>
    </row>
    <row r="52" spans="1:9" customFormat="1" x14ac:dyDescent="0.25">
      <c r="C52" s="23"/>
      <c r="D52" s="20"/>
      <c r="E52" s="11"/>
      <c r="F52" s="12"/>
      <c r="G52" s="20"/>
      <c r="H52" s="38"/>
      <c r="I52" s="12"/>
    </row>
    <row r="53" spans="1:9" customFormat="1" x14ac:dyDescent="0.25">
      <c r="C53" s="23"/>
      <c r="D53" s="20"/>
      <c r="E53" s="11"/>
      <c r="F53" s="12"/>
      <c r="G53" s="20"/>
      <c r="H53" s="38"/>
      <c r="I53" s="12"/>
    </row>
    <row r="54" spans="1:9" customFormat="1" x14ac:dyDescent="0.25">
      <c r="C54" s="23"/>
      <c r="D54" s="20"/>
      <c r="E54" s="11"/>
      <c r="F54" s="12"/>
      <c r="G54" s="20"/>
      <c r="H54" s="38"/>
      <c r="I54" s="12"/>
    </row>
    <row r="55" spans="1:9" customFormat="1" x14ac:dyDescent="0.25">
      <c r="C55" s="23"/>
      <c r="D55" s="20"/>
      <c r="E55" s="11"/>
      <c r="F55" s="12"/>
      <c r="G55" s="20"/>
      <c r="H55" s="38"/>
      <c r="I55" s="12"/>
    </row>
    <row r="56" spans="1:9" customFormat="1" x14ac:dyDescent="0.25">
      <c r="C56" s="23"/>
      <c r="D56" s="20"/>
      <c r="E56" s="11"/>
      <c r="F56" s="12"/>
      <c r="G56" s="20"/>
      <c r="H56" s="38"/>
      <c r="I56" s="12"/>
    </row>
    <row r="57" spans="1:9" customFormat="1" x14ac:dyDescent="0.25">
      <c r="C57" s="23"/>
      <c r="D57" s="20"/>
      <c r="E57" s="11"/>
      <c r="F57" s="12"/>
      <c r="G57" s="20"/>
      <c r="H57" s="38"/>
      <c r="I57" s="12"/>
    </row>
    <row r="58" spans="1:9" customFormat="1" x14ac:dyDescent="0.25">
      <c r="C58" s="23"/>
      <c r="D58" s="20"/>
      <c r="E58" s="11"/>
      <c r="F58" s="12"/>
      <c r="G58" s="20"/>
      <c r="H58" s="38"/>
      <c r="I58" s="12"/>
    </row>
    <row r="59" spans="1:9" customFormat="1" x14ac:dyDescent="0.25">
      <c r="C59" s="23"/>
      <c r="D59" s="20"/>
      <c r="E59" s="11"/>
      <c r="F59" s="12"/>
      <c r="G59" s="20"/>
      <c r="H59" s="38"/>
      <c r="I59" s="12"/>
    </row>
    <row r="60" spans="1:9" customFormat="1" x14ac:dyDescent="0.25">
      <c r="C60" s="23"/>
      <c r="D60" s="20"/>
      <c r="E60" s="11"/>
      <c r="F60" s="12"/>
      <c r="G60" s="20"/>
      <c r="H60" s="38"/>
      <c r="I60" s="12"/>
    </row>
    <row r="61" spans="1:9" customFormat="1" x14ac:dyDescent="0.25">
      <c r="C61" s="23"/>
      <c r="D61" s="20"/>
      <c r="E61" s="11"/>
      <c r="F61" s="12"/>
      <c r="G61" s="20"/>
      <c r="H61" s="38"/>
      <c r="I61" s="12"/>
    </row>
    <row r="62" spans="1:9" customFormat="1" x14ac:dyDescent="0.25">
      <c r="C62" s="23"/>
      <c r="D62" s="20"/>
      <c r="E62" s="11"/>
      <c r="F62" s="12"/>
      <c r="G62" s="20"/>
      <c r="H62" s="38"/>
      <c r="I62" s="12"/>
    </row>
    <row r="63" spans="1:9" customFormat="1" x14ac:dyDescent="0.25">
      <c r="C63" s="23"/>
      <c r="D63" s="20"/>
      <c r="E63" s="11"/>
      <c r="F63" s="12"/>
      <c r="G63" s="20"/>
      <c r="H63" s="38"/>
      <c r="I63" s="12"/>
    </row>
    <row r="64" spans="1:9" customFormat="1" x14ac:dyDescent="0.25">
      <c r="C64" s="23"/>
      <c r="D64" s="20"/>
      <c r="E64" s="11"/>
      <c r="F64" s="12"/>
      <c r="G64" s="20"/>
      <c r="H64" s="38"/>
      <c r="I64" s="12"/>
    </row>
    <row r="65" spans="7:9" customFormat="1" x14ac:dyDescent="0.25">
      <c r="G65" s="20"/>
      <c r="H65" s="38"/>
      <c r="I65" s="12"/>
    </row>
    <row r="66" spans="7:9" customFormat="1" x14ac:dyDescent="0.25">
      <c r="G66" s="20"/>
      <c r="H66" s="38"/>
      <c r="I66" s="12"/>
    </row>
    <row r="67" spans="7:9" customFormat="1" x14ac:dyDescent="0.25">
      <c r="G67" s="20"/>
      <c r="H67" s="38"/>
      <c r="I67" s="12"/>
    </row>
    <row r="68" spans="7:9" customFormat="1" x14ac:dyDescent="0.25">
      <c r="G68" s="20"/>
      <c r="H68" s="38"/>
      <c r="I68" s="12"/>
    </row>
    <row r="69" spans="7:9" customFormat="1" x14ac:dyDescent="0.25">
      <c r="G69" s="20"/>
      <c r="H69" s="38"/>
      <c r="I69" s="12"/>
    </row>
    <row r="70" spans="7:9" customFormat="1" x14ac:dyDescent="0.25">
      <c r="G70" s="20"/>
      <c r="H70" s="38"/>
      <c r="I70" s="12"/>
    </row>
    <row r="71" spans="7:9" customFormat="1" x14ac:dyDescent="0.25">
      <c r="G71" s="20"/>
      <c r="H71" s="38"/>
      <c r="I71" s="12"/>
    </row>
    <row r="72" spans="7:9" customFormat="1" x14ac:dyDescent="0.25">
      <c r="G72" s="20"/>
      <c r="H72" s="38"/>
      <c r="I72" s="12"/>
    </row>
    <row r="73" spans="7:9" customFormat="1" x14ac:dyDescent="0.25">
      <c r="G73" s="20"/>
      <c r="H73" s="38"/>
      <c r="I73" s="12"/>
    </row>
    <row r="74" spans="7:9" customFormat="1" x14ac:dyDescent="0.25">
      <c r="G74" s="20"/>
      <c r="H74" s="38"/>
      <c r="I74" s="12"/>
    </row>
    <row r="75" spans="7:9" customFormat="1" x14ac:dyDescent="0.25">
      <c r="G75" s="20"/>
      <c r="H75" s="38"/>
      <c r="I75" s="12"/>
    </row>
    <row r="76" spans="7:9" customFormat="1" x14ac:dyDescent="0.25">
      <c r="G76" s="20"/>
      <c r="H76" s="38"/>
      <c r="I76" s="12"/>
    </row>
    <row r="77" spans="7:9" customFormat="1" x14ac:dyDescent="0.25">
      <c r="G77" s="20"/>
      <c r="H77" s="38"/>
      <c r="I77" s="12"/>
    </row>
    <row r="78" spans="7:9" customFormat="1" x14ac:dyDescent="0.25">
      <c r="G78" s="20"/>
      <c r="H78" s="38"/>
      <c r="I78" s="12"/>
    </row>
    <row r="79" spans="7:9" customFormat="1" x14ac:dyDescent="0.25">
      <c r="G79" s="20"/>
      <c r="H79" s="38"/>
      <c r="I79" s="12"/>
    </row>
    <row r="80" spans="7:9" customFormat="1" x14ac:dyDescent="0.25">
      <c r="G80" s="20"/>
      <c r="H80" s="38"/>
      <c r="I80" s="12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0" t="s">
        <v>303</v>
      </c>
      <c r="E1" s="141"/>
      <c r="F1" s="142"/>
      <c r="G1" s="152" t="s">
        <v>304</v>
      </c>
      <c r="H1" s="153"/>
      <c r="I1" s="154"/>
      <c r="J1" s="146" t="s">
        <v>2</v>
      </c>
      <c r="K1" s="147"/>
      <c r="L1" s="148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38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300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305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63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x14ac:dyDescent="0.25">
      <c r="G46" s="10"/>
      <c r="H46" s="11"/>
      <c r="I46" s="12"/>
    </row>
    <row r="47" spans="1:12" s="27" customFormat="1" x14ac:dyDescent="0.25">
      <c r="A47" s="27" t="s">
        <v>73</v>
      </c>
      <c r="C47" s="28"/>
      <c r="D47" s="29">
        <f t="shared" ref="D47:L47" si="30">SUM(D4:D46)</f>
        <v>34250500000</v>
      </c>
      <c r="E47" s="30">
        <f t="shared" si="30"/>
        <v>58730000000</v>
      </c>
      <c r="F47" s="31">
        <f t="shared" si="30"/>
        <v>24479500000</v>
      </c>
      <c r="G47" s="32">
        <f t="shared" si="30"/>
        <v>32475500000</v>
      </c>
      <c r="H47" s="33">
        <f t="shared" si="30"/>
        <v>54730000000</v>
      </c>
      <c r="I47" s="31">
        <f t="shared" si="30"/>
        <v>22254500000</v>
      </c>
      <c r="J47" s="34">
        <f t="shared" si="30"/>
        <v>1775000000</v>
      </c>
      <c r="K47" s="35">
        <f t="shared" si="30"/>
        <v>0</v>
      </c>
      <c r="L47" s="36">
        <f t="shared" si="30"/>
        <v>-525000000</v>
      </c>
    </row>
    <row r="48" spans="1:12" x14ac:dyDescent="0.25">
      <c r="A48" t="s">
        <v>74</v>
      </c>
      <c r="G48" s="10"/>
      <c r="H48" s="11"/>
      <c r="I48" s="12"/>
    </row>
    <row r="49" spans="1:9" x14ac:dyDescent="0.25">
      <c r="A49" t="s">
        <v>75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F6989-63E7-4E4A-AC91-90A5A4FC3FFC}">
  <dimension ref="A1:M40"/>
  <sheetViews>
    <sheetView zoomScale="97" workbookViewId="0">
      <selection activeCell="C43" sqref="C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84</v>
      </c>
      <c r="F1" s="141"/>
      <c r="G1" s="142"/>
      <c r="H1" s="140" t="s">
        <v>85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f>I32-H32</f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0</v>
      </c>
      <c r="F34" s="74">
        <v>0</v>
      </c>
      <c r="G34" s="75">
        <f t="shared" ref="G34:G35" si="8">F34-E34</f>
        <v>0</v>
      </c>
      <c r="H34" s="113">
        <v>78500000</v>
      </c>
      <c r="I34" s="74">
        <v>100000000</v>
      </c>
      <c r="J34" s="75">
        <f t="shared" ref="J34:J35" si="9">I34-H34</f>
        <v>21500000</v>
      </c>
      <c r="K34" s="62">
        <f t="shared" ref="K34:M37" si="10">E34-H34</f>
        <v>-78500000</v>
      </c>
      <c r="L34" s="15">
        <f t="shared" si="10"/>
        <v>-100000000</v>
      </c>
      <c r="M34" s="64">
        <f t="shared" si="10"/>
        <v>-21500000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100000000</v>
      </c>
      <c r="I37" s="11">
        <v>100000000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54862000000</v>
      </c>
      <c r="F38" s="54">
        <f>SUM(F4:F37)</f>
        <v>57710000000</v>
      </c>
      <c r="G38" s="55">
        <f t="shared" ref="G38:M38" si="11">SUM(G4:G36)</f>
        <v>2848000000</v>
      </c>
      <c r="H38" s="53">
        <f>SUM(H4:H37)</f>
        <v>54940500000</v>
      </c>
      <c r="I38" s="54">
        <f>SUM(I4:I37)</f>
        <v>57810000000</v>
      </c>
      <c r="J38" s="55">
        <f t="shared" si="11"/>
        <v>2869500000</v>
      </c>
      <c r="K38" s="56">
        <f>SUM(K4:K37)</f>
        <v>-78500000</v>
      </c>
      <c r="L38" s="57">
        <f>SUM(L4:L37)</f>
        <v>-100000000</v>
      </c>
      <c r="M38" s="89">
        <f t="shared" si="11"/>
        <v>-21500000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DDFF-79A3-4FB9-93DB-DE9976C1D1F9}">
  <dimension ref="A1:M40"/>
  <sheetViews>
    <sheetView zoomScale="97" workbookViewId="0">
      <selection activeCell="I46" sqref="I4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85</v>
      </c>
      <c r="F1" s="141"/>
      <c r="G1" s="142"/>
      <c r="H1" s="140" t="s">
        <v>88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3326000000</v>
      </c>
      <c r="I9" s="11">
        <v>5000000000</v>
      </c>
      <c r="J9" s="12">
        <f t="shared" si="1"/>
        <v>1674000000</v>
      </c>
      <c r="K9" s="14">
        <f t="shared" si="2"/>
        <v>-184000000</v>
      </c>
      <c r="L9" s="15">
        <f t="shared" si="2"/>
        <v>0</v>
      </c>
      <c r="M9" s="16">
        <f t="shared" si="2"/>
        <v>184000000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-340000000</v>
      </c>
      <c r="L19" s="15">
        <f t="shared" si="5"/>
        <v>-390000000</v>
      </c>
      <c r="M19" s="16">
        <f t="shared" si="5"/>
        <v>-50000000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78500000</v>
      </c>
      <c r="F34" s="74">
        <v>100000000</v>
      </c>
      <c r="G34" s="75">
        <f t="shared" ref="G34:G35" si="8">F34-E34</f>
        <v>21500000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7" si="10">E34-H34</f>
        <v>-21500000</v>
      </c>
      <c r="L34" s="15">
        <f t="shared" si="10"/>
        <v>0</v>
      </c>
      <c r="M34" s="64">
        <f t="shared" si="10"/>
        <v>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0</v>
      </c>
      <c r="I37" s="11">
        <v>0</v>
      </c>
      <c r="J37" s="12">
        <v>0</v>
      </c>
      <c r="K37" s="14">
        <f t="shared" si="10"/>
        <v>100000000</v>
      </c>
      <c r="L37" s="15">
        <f t="shared" si="10"/>
        <v>100000000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54940500000</v>
      </c>
      <c r="F38" s="54">
        <f>SUM(F4:F37)</f>
        <v>57810000000</v>
      </c>
      <c r="G38" s="55">
        <f t="shared" ref="G38:M38" si="11">SUM(G4:G36)</f>
        <v>2869500000</v>
      </c>
      <c r="H38" s="53">
        <f>SUM(H4:H37)</f>
        <v>55386000000</v>
      </c>
      <c r="I38" s="54">
        <f>SUM(I4:I37)</f>
        <v>58100000000</v>
      </c>
      <c r="J38" s="55">
        <f t="shared" si="11"/>
        <v>2714000000</v>
      </c>
      <c r="K38" s="56">
        <f>SUM(K4:K37)</f>
        <v>-445500000</v>
      </c>
      <c r="L38" s="57">
        <f>SUM(L4:L37)</f>
        <v>-290000000</v>
      </c>
      <c r="M38" s="89">
        <f t="shared" si="11"/>
        <v>155500000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25137-B28F-4A86-95D5-49BE62191957}">
  <dimension ref="A1:M39"/>
  <sheetViews>
    <sheetView zoomScale="97" workbookViewId="0">
      <selection activeCell="G33" sqref="G3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88</v>
      </c>
      <c r="F1" s="141"/>
      <c r="G1" s="142"/>
      <c r="H1" s="143" t="s">
        <v>89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3326000000</v>
      </c>
      <c r="F9" s="11">
        <v>5000000000</v>
      </c>
      <c r="G9" s="12">
        <f t="shared" si="0"/>
        <v>1674000000</v>
      </c>
      <c r="H9" s="10">
        <v>3687000000</v>
      </c>
      <c r="I9" s="11">
        <v>5000000000</v>
      </c>
      <c r="J9" s="12">
        <f t="shared" si="1"/>
        <v>1313000000</v>
      </c>
      <c r="K9" s="14">
        <f t="shared" si="2"/>
        <v>-361000000</v>
      </c>
      <c r="L9" s="15">
        <f t="shared" si="2"/>
        <v>0</v>
      </c>
      <c r="M9" s="16">
        <f t="shared" si="2"/>
        <v>361000000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-90000000</v>
      </c>
      <c r="L32" s="15">
        <f t="shared" si="7"/>
        <v>0</v>
      </c>
      <c r="M32" s="16">
        <f t="shared" si="7"/>
        <v>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55386000000</v>
      </c>
      <c r="F37" s="54">
        <f t="shared" ref="F37:M37" si="11">SUM(F4:F36)</f>
        <v>58100000000</v>
      </c>
      <c r="G37" s="55">
        <f t="shared" si="11"/>
        <v>2714000000</v>
      </c>
      <c r="H37" s="53">
        <f t="shared" si="11"/>
        <v>55837000000</v>
      </c>
      <c r="I37" s="54">
        <f t="shared" si="11"/>
        <v>58100000000</v>
      </c>
      <c r="J37" s="55">
        <f t="shared" si="11"/>
        <v>2263000000</v>
      </c>
      <c r="K37" s="56">
        <f t="shared" si="11"/>
        <v>-451000000</v>
      </c>
      <c r="L37" s="57">
        <f t="shared" si="11"/>
        <v>0</v>
      </c>
      <c r="M37" s="89">
        <f t="shared" si="11"/>
        <v>451000000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87D8-DAC4-42EA-AA20-99B6205B0674}">
  <dimension ref="A1:M39"/>
  <sheetViews>
    <sheetView zoomScale="97" workbookViewId="0">
      <selection activeCell="B5" sqref="B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89</v>
      </c>
      <c r="F1" s="141"/>
      <c r="G1" s="142"/>
      <c r="H1" s="140" t="s">
        <v>90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3687000000</v>
      </c>
      <c r="F9" s="11">
        <v>5000000000</v>
      </c>
      <c r="G9" s="12">
        <f t="shared" si="0"/>
        <v>1313000000</v>
      </c>
      <c r="H9" s="10">
        <v>5000000000</v>
      </c>
      <c r="I9" s="11">
        <v>5000000000</v>
      </c>
      <c r="J9" s="12">
        <f t="shared" si="1"/>
        <v>0</v>
      </c>
      <c r="K9" s="14">
        <f t="shared" si="2"/>
        <v>-1313000000</v>
      </c>
      <c r="L9" s="15">
        <f t="shared" si="2"/>
        <v>0</v>
      </c>
      <c r="M9" s="16">
        <f t="shared" si="2"/>
        <v>1313000000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ref="K15" si="3">E15-H15</f>
        <v>0</v>
      </c>
      <c r="L15" s="15">
        <f t="shared" ref="L15" si="4">F15-I15</f>
        <v>0</v>
      </c>
      <c r="M15" s="16">
        <f t="shared" ref="M15" si="5">G15-J15</f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0</v>
      </c>
      <c r="I16" s="11">
        <v>0</v>
      </c>
      <c r="J16" s="12">
        <f>I16-H16</f>
        <v>0</v>
      </c>
      <c r="K16" s="14">
        <f t="shared" si="2"/>
        <v>6000000000</v>
      </c>
      <c r="L16" s="15">
        <f t="shared" si="2"/>
        <v>6000000000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6">F18-E18</f>
        <v>0</v>
      </c>
      <c r="H18" s="10">
        <v>325000000</v>
      </c>
      <c r="I18" s="11">
        <v>325000000</v>
      </c>
      <c r="J18" s="38">
        <f t="shared" ref="J18" si="7">I18-H18</f>
        <v>0</v>
      </c>
      <c r="K18" s="14">
        <f t="shared" ref="K18:M28" si="8">E18-H18</f>
        <v>0</v>
      </c>
      <c r="L18" s="15">
        <f t="shared" si="8"/>
        <v>0</v>
      </c>
      <c r="M18" s="16">
        <f t="shared" si="8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8"/>
        <v>0</v>
      </c>
      <c r="L19" s="15">
        <f t="shared" si="8"/>
        <v>0</v>
      </c>
      <c r="M19" s="16">
        <f t="shared" si="8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6"/>
        <v>200000000</v>
      </c>
      <c r="H20" s="10">
        <v>300000000</v>
      </c>
      <c r="I20" s="11">
        <v>500000000</v>
      </c>
      <c r="J20" s="38">
        <f t="shared" ref="J20:J29" si="9">I20-H20</f>
        <v>200000000</v>
      </c>
      <c r="K20" s="14">
        <f t="shared" si="8"/>
        <v>0</v>
      </c>
      <c r="L20" s="15">
        <f t="shared" si="8"/>
        <v>0</v>
      </c>
      <c r="M20" s="16">
        <f t="shared" si="8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6"/>
        <v>0</v>
      </c>
      <c r="H21" s="10">
        <v>300000000</v>
      </c>
      <c r="I21" s="11">
        <v>300000000</v>
      </c>
      <c r="J21" s="38">
        <f t="shared" si="9"/>
        <v>0</v>
      </c>
      <c r="K21" s="14">
        <f t="shared" si="8"/>
        <v>0</v>
      </c>
      <c r="L21" s="15">
        <f t="shared" si="8"/>
        <v>0</v>
      </c>
      <c r="M21" s="16">
        <f t="shared" si="8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6"/>
        <v>200000000</v>
      </c>
      <c r="H22" s="10">
        <v>300000000</v>
      </c>
      <c r="I22" s="11">
        <v>500000000</v>
      </c>
      <c r="J22" s="38">
        <f t="shared" si="9"/>
        <v>200000000</v>
      </c>
      <c r="K22" s="14">
        <f t="shared" si="8"/>
        <v>0</v>
      </c>
      <c r="L22" s="15">
        <f t="shared" si="8"/>
        <v>0</v>
      </c>
      <c r="M22" s="16">
        <f t="shared" si="8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6"/>
        <v>200000000</v>
      </c>
      <c r="H23" s="10">
        <v>300000000</v>
      </c>
      <c r="I23" s="11">
        <v>500000000</v>
      </c>
      <c r="J23" s="38">
        <f t="shared" si="9"/>
        <v>200000000</v>
      </c>
      <c r="K23" s="14">
        <f t="shared" si="8"/>
        <v>0</v>
      </c>
      <c r="L23" s="15">
        <f t="shared" si="8"/>
        <v>0</v>
      </c>
      <c r="M23" s="16">
        <f t="shared" si="8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6"/>
        <v>0</v>
      </c>
      <c r="H24" s="10">
        <v>250000000</v>
      </c>
      <c r="I24" s="11">
        <v>250000000</v>
      </c>
      <c r="J24" s="12">
        <f t="shared" si="9"/>
        <v>0</v>
      </c>
      <c r="K24" s="14">
        <f t="shared" si="8"/>
        <v>0</v>
      </c>
      <c r="L24" s="15">
        <f t="shared" si="8"/>
        <v>0</v>
      </c>
      <c r="M24" s="16">
        <f t="shared" si="8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6"/>
        <v>200000000</v>
      </c>
      <c r="H25" s="10">
        <v>300000000</v>
      </c>
      <c r="I25" s="11">
        <v>500000000</v>
      </c>
      <c r="J25" s="38">
        <f t="shared" si="9"/>
        <v>200000000</v>
      </c>
      <c r="K25" s="14">
        <f t="shared" si="8"/>
        <v>0</v>
      </c>
      <c r="L25" s="15">
        <f t="shared" si="8"/>
        <v>0</v>
      </c>
      <c r="M25" s="16">
        <f t="shared" si="8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6"/>
        <v>0</v>
      </c>
      <c r="H26" s="10">
        <v>500000000</v>
      </c>
      <c r="I26" s="11">
        <v>500000000</v>
      </c>
      <c r="J26" s="38">
        <f t="shared" si="9"/>
        <v>0</v>
      </c>
      <c r="K26" s="14">
        <f t="shared" si="8"/>
        <v>0</v>
      </c>
      <c r="L26" s="15">
        <f t="shared" si="8"/>
        <v>0</v>
      </c>
      <c r="M26" s="16">
        <f t="shared" si="8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6"/>
        <v>100000000</v>
      </c>
      <c r="H27" s="10">
        <v>500000000</v>
      </c>
      <c r="I27" s="11">
        <v>600000000</v>
      </c>
      <c r="J27" s="38">
        <f t="shared" si="9"/>
        <v>100000000</v>
      </c>
      <c r="K27" s="14">
        <f t="shared" si="8"/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6"/>
        <v>0</v>
      </c>
      <c r="H28" s="10">
        <v>150000000</v>
      </c>
      <c r="I28" s="11">
        <v>150000000</v>
      </c>
      <c r="J28" s="12">
        <f t="shared" si="9"/>
        <v>0</v>
      </c>
      <c r="K28" s="14">
        <f t="shared" si="8"/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6"/>
        <v>0</v>
      </c>
      <c r="H29" s="11">
        <v>300000000</v>
      </c>
      <c r="I29" s="11">
        <v>300000000</v>
      </c>
      <c r="J29" s="12">
        <f t="shared" si="9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10">E32-H32</f>
        <v>0</v>
      </c>
      <c r="L32" s="15">
        <f t="shared" si="10"/>
        <v>0</v>
      </c>
      <c r="M32" s="16">
        <f t="shared" si="10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11">F34-E34</f>
        <v>0</v>
      </c>
      <c r="H34" s="113">
        <v>100000000</v>
      </c>
      <c r="I34" s="74">
        <v>100000000</v>
      </c>
      <c r="J34" s="75">
        <f t="shared" ref="J34:J35" si="12">I34-H34</f>
        <v>0</v>
      </c>
      <c r="K34" s="62">
        <f t="shared" ref="K34:M36" si="13">E34-H34</f>
        <v>0</v>
      </c>
      <c r="L34" s="15">
        <f t="shared" si="13"/>
        <v>0</v>
      </c>
      <c r="M34" s="64">
        <f t="shared" si="13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11"/>
        <v>0</v>
      </c>
      <c r="H35" s="20">
        <v>200000000</v>
      </c>
      <c r="I35" s="11">
        <v>200000000</v>
      </c>
      <c r="J35" s="12">
        <f t="shared" si="12"/>
        <v>0</v>
      </c>
      <c r="K35" s="14">
        <f t="shared" si="13"/>
        <v>0</v>
      </c>
      <c r="L35" s="15">
        <f t="shared" si="13"/>
        <v>0</v>
      </c>
      <c r="M35" s="16">
        <f t="shared" si="13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3"/>
        <v>0</v>
      </c>
      <c r="L36" s="15">
        <f t="shared" si="13"/>
        <v>0</v>
      </c>
      <c r="M36" s="16">
        <f t="shared" si="13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55837000000</v>
      </c>
      <c r="F37" s="54">
        <f t="shared" ref="F37:M37" si="14">SUM(F4:F36)</f>
        <v>58100000000</v>
      </c>
      <c r="G37" s="55">
        <f t="shared" si="14"/>
        <v>2263000000</v>
      </c>
      <c r="H37" s="53">
        <f t="shared" si="14"/>
        <v>51150000000</v>
      </c>
      <c r="I37" s="54">
        <f t="shared" si="14"/>
        <v>52100000000</v>
      </c>
      <c r="J37" s="55">
        <f t="shared" si="14"/>
        <v>950000000</v>
      </c>
      <c r="K37" s="56">
        <f t="shared" si="14"/>
        <v>4687000000</v>
      </c>
      <c r="L37" s="57">
        <f t="shared" si="14"/>
        <v>6000000000</v>
      </c>
      <c r="M37" s="89">
        <f t="shared" si="14"/>
        <v>1313000000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D95D-CFC3-4F03-BB4F-ED0AEECCAD08}">
  <dimension ref="A1:M39"/>
  <sheetViews>
    <sheetView workbookViewId="0">
      <selection activeCell="G15" sqref="G1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90</v>
      </c>
      <c r="F1" s="141"/>
      <c r="G1" s="142"/>
      <c r="H1" s="140" t="s">
        <v>91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08"/>
      <c r="I3" s="100"/>
      <c r="J3" s="114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0</v>
      </c>
      <c r="F7" s="11">
        <v>0</v>
      </c>
      <c r="G7" s="12">
        <f t="shared" si="0"/>
        <v>0</v>
      </c>
      <c r="H7" s="10">
        <v>2076000000</v>
      </c>
      <c r="I7" s="11">
        <v>2101000000</v>
      </c>
      <c r="J7" s="12">
        <f t="shared" si="1"/>
        <v>25000000</v>
      </c>
      <c r="K7" s="14">
        <f t="shared" si="2"/>
        <v>-2076000000</v>
      </c>
      <c r="L7" s="15">
        <f t="shared" si="2"/>
        <v>-2101000000</v>
      </c>
      <c r="M7" s="16">
        <f t="shared" si="2"/>
        <v>-25000000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8000000000</v>
      </c>
      <c r="I15" s="11">
        <v>8000000000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51150000000</v>
      </c>
      <c r="F37" s="54">
        <f t="shared" ref="F37:M37" si="11">SUM(F4:F36)</f>
        <v>52100000000</v>
      </c>
      <c r="G37" s="55">
        <f t="shared" si="11"/>
        <v>950000000</v>
      </c>
      <c r="H37" s="53">
        <f t="shared" si="11"/>
        <v>53226000000</v>
      </c>
      <c r="I37" s="54">
        <f t="shared" si="11"/>
        <v>54201000000</v>
      </c>
      <c r="J37" s="55">
        <f t="shared" si="11"/>
        <v>975000000</v>
      </c>
      <c r="K37" s="56">
        <f t="shared" si="11"/>
        <v>-2076000000</v>
      </c>
      <c r="L37" s="57">
        <f t="shared" si="11"/>
        <v>-2101000000</v>
      </c>
      <c r="M37" s="89">
        <f t="shared" si="11"/>
        <v>-25000000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5DD8-769C-40A7-8937-364BDDCF785E}">
  <dimension ref="A1:M40"/>
  <sheetViews>
    <sheetView workbookViewId="0">
      <selection activeCell="E44" sqref="E4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91</v>
      </c>
      <c r="F1" s="141"/>
      <c r="G1" s="142"/>
      <c r="H1" s="140" t="s">
        <v>94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2076000000</v>
      </c>
      <c r="F7" s="11">
        <v>2101000000</v>
      </c>
      <c r="G7" s="12">
        <f t="shared" si="0"/>
        <v>25000000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-1375000000</v>
      </c>
      <c r="L7" s="15">
        <f t="shared" si="2"/>
        <v>-1899000000</v>
      </c>
      <c r="M7" s="16">
        <f t="shared" si="2"/>
        <v>-524000000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2000000000</v>
      </c>
      <c r="L15" s="15">
        <f t="shared" si="2"/>
        <v>2000000000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0</v>
      </c>
      <c r="F18" s="74">
        <v>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-500000000</v>
      </c>
      <c r="L18" s="63">
        <f t="shared" si="5"/>
        <v>-500000000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21" t="s">
        <v>81</v>
      </c>
      <c r="B32" s="110"/>
      <c r="C32" s="110"/>
      <c r="D32" s="110"/>
      <c r="E32" s="121"/>
      <c r="F32" s="110"/>
      <c r="G32" s="122"/>
      <c r="H32" s="121"/>
      <c r="I32" s="110"/>
      <c r="J32" s="122"/>
      <c r="K32" s="121"/>
      <c r="L32" s="114"/>
      <c r="M32" s="130"/>
    </row>
    <row r="33" spans="1:13" ht="15.75" thickBot="1" x14ac:dyDescent="0.3">
      <c r="A33" t="s">
        <v>82</v>
      </c>
      <c r="B33" t="s">
        <v>83</v>
      </c>
      <c r="C33" s="23">
        <v>44792</v>
      </c>
      <c r="D33" s="23" t="s">
        <v>13</v>
      </c>
      <c r="E33" s="10">
        <v>500000000</v>
      </c>
      <c r="F33" s="11">
        <v>500000000</v>
      </c>
      <c r="G33" s="38">
        <v>0</v>
      </c>
      <c r="H33" s="10">
        <v>500000000</v>
      </c>
      <c r="I33" s="11">
        <v>500000000</v>
      </c>
      <c r="J33" s="38">
        <v>0</v>
      </c>
      <c r="K33" s="14">
        <f t="shared" ref="K33:M33" si="7">E33-H33</f>
        <v>0</v>
      </c>
      <c r="L33" s="15">
        <f t="shared" si="7"/>
        <v>0</v>
      </c>
      <c r="M33" s="16">
        <f t="shared" si="7"/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53226000000</v>
      </c>
      <c r="F38" s="54">
        <f t="shared" ref="F38:M38" si="11">SUM(F4:F37)</f>
        <v>54201000000</v>
      </c>
      <c r="G38" s="55">
        <f t="shared" si="11"/>
        <v>975000000</v>
      </c>
      <c r="H38" s="53">
        <f t="shared" si="11"/>
        <v>53101000000</v>
      </c>
      <c r="I38" s="54">
        <f t="shared" si="11"/>
        <v>54600000000</v>
      </c>
      <c r="J38" s="55">
        <f t="shared" si="11"/>
        <v>1499000000</v>
      </c>
      <c r="K38" s="56">
        <f t="shared" si="11"/>
        <v>125000000</v>
      </c>
      <c r="L38" s="57">
        <f t="shared" si="11"/>
        <v>-399000000</v>
      </c>
      <c r="M38" s="89">
        <f t="shared" si="11"/>
        <v>-524000000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180C-3A0A-410D-8006-CC2488D7A983}">
  <dimension ref="A1:M41"/>
  <sheetViews>
    <sheetView workbookViewId="0">
      <selection activeCell="G43" sqref="G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94</v>
      </c>
      <c r="F1" s="141"/>
      <c r="G1" s="142"/>
      <c r="H1" s="140" t="s">
        <v>97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0</v>
      </c>
      <c r="F33" s="74">
        <v>0</v>
      </c>
      <c r="G33" s="38">
        <f>E33-F33</f>
        <v>0</v>
      </c>
      <c r="H33" s="73">
        <v>520000000</v>
      </c>
      <c r="I33" s="74">
        <v>1000000000</v>
      </c>
      <c r="J33" s="38">
        <f>H33-I33</f>
        <v>-480000000</v>
      </c>
      <c r="K33" s="62">
        <f>E33-H33</f>
        <v>-520000000</v>
      </c>
      <c r="L33" s="15">
        <f>F33-I33</f>
        <v>-1000000000</v>
      </c>
      <c r="M33" s="16">
        <f>G33-J33</f>
        <v>480000000</v>
      </c>
    </row>
    <row r="34" spans="1:13" ht="15.75" thickBot="1" x14ac:dyDescent="0.3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4" si="7">E34-H34</f>
        <v>0</v>
      </c>
      <c r="L34" s="15">
        <f t="shared" si="7"/>
        <v>0</v>
      </c>
      <c r="M34" s="16">
        <f t="shared" si="7"/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8">F36-E36</f>
        <v>0</v>
      </c>
      <c r="H36" s="113">
        <v>100000000</v>
      </c>
      <c r="I36" s="74">
        <v>100000000</v>
      </c>
      <c r="J36" s="75">
        <f t="shared" ref="J36:J37" si="9">I36-H36</f>
        <v>0</v>
      </c>
      <c r="K36" s="62">
        <f t="shared" ref="K36:M38" si="10">E36-H36</f>
        <v>0</v>
      </c>
      <c r="L36" s="15">
        <f t="shared" si="10"/>
        <v>0</v>
      </c>
      <c r="M36" s="64">
        <f t="shared" si="10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8"/>
        <v>0</v>
      </c>
      <c r="H37" s="20">
        <v>200000000</v>
      </c>
      <c r="I37" s="11">
        <v>200000000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53101000000</v>
      </c>
      <c r="F39" s="54">
        <f t="shared" ref="F39:M39" si="11">SUM(F4:F38)</f>
        <v>54600000000</v>
      </c>
      <c r="G39" s="55">
        <f t="shared" si="11"/>
        <v>1499000000</v>
      </c>
      <c r="H39" s="53">
        <f t="shared" si="11"/>
        <v>53621000000</v>
      </c>
      <c r="I39" s="54">
        <f t="shared" si="11"/>
        <v>55600000000</v>
      </c>
      <c r="J39" s="55">
        <f t="shared" si="11"/>
        <v>1019000000</v>
      </c>
      <c r="K39" s="56">
        <f t="shared" si="11"/>
        <v>-520000000</v>
      </c>
      <c r="L39" s="57">
        <f t="shared" si="11"/>
        <v>-1000000000</v>
      </c>
      <c r="M39" s="89">
        <f t="shared" si="11"/>
        <v>480000000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099BD-A81C-4BAF-A37B-034468F8E8E8}">
  <dimension ref="A1:M4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97</v>
      </c>
      <c r="F1" s="141"/>
      <c r="G1" s="142"/>
      <c r="H1" s="140" t="s">
        <v>100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7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3951000000</v>
      </c>
      <c r="I7" s="11">
        <v>5500000000</v>
      </c>
      <c r="J7" s="12">
        <f t="shared" si="1"/>
        <v>1549000000</v>
      </c>
      <c r="K7" s="14">
        <f t="shared" si="2"/>
        <v>-500000000</v>
      </c>
      <c r="L7" s="15">
        <f t="shared" si="2"/>
        <v>-1500000000</v>
      </c>
      <c r="M7" s="16">
        <f t="shared" si="2"/>
        <v>-1000000000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ref="J8:J13" si="3">I8-H8</f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3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3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3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4">F18-E18</f>
        <v>0</v>
      </c>
      <c r="H18" s="73">
        <v>500000000</v>
      </c>
      <c r="I18" s="74">
        <v>500000000</v>
      </c>
      <c r="J18" s="38">
        <f t="shared" ref="J18:J19" si="5">I18-H18</f>
        <v>0</v>
      </c>
      <c r="K18" s="14">
        <f t="shared" ref="K18:M29" si="6">E18-H18</f>
        <v>0</v>
      </c>
      <c r="L18" s="63">
        <f t="shared" si="6"/>
        <v>0</v>
      </c>
      <c r="M18" s="16">
        <f t="shared" si="6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4"/>
        <v>0</v>
      </c>
      <c r="H19" s="10">
        <v>325000000</v>
      </c>
      <c r="I19" s="11">
        <v>325000000</v>
      </c>
      <c r="J19" s="38">
        <f t="shared" si="5"/>
        <v>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ref="J21:J30" si="7">I21-H21</f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4"/>
        <v>0</v>
      </c>
      <c r="H22" s="10">
        <v>300000000</v>
      </c>
      <c r="I22" s="11">
        <v>300000000</v>
      </c>
      <c r="J22" s="38">
        <f t="shared" si="7"/>
        <v>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4"/>
        <v>0</v>
      </c>
      <c r="H25" s="10">
        <v>250000000</v>
      </c>
      <c r="I25" s="11">
        <v>250000000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4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4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4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4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4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520000000</v>
      </c>
      <c r="F33" s="74">
        <v>1000000000</v>
      </c>
      <c r="G33" s="38">
        <f>E33-F33</f>
        <v>-480000000</v>
      </c>
      <c r="H33" s="73">
        <v>1000000000</v>
      </c>
      <c r="I33" s="74">
        <v>1000000000</v>
      </c>
      <c r="J33" s="38">
        <f>H33-I33</f>
        <v>0</v>
      </c>
      <c r="K33" s="62">
        <f>E33-H33</f>
        <v>-480000000</v>
      </c>
      <c r="L33" s="15">
        <f>F33-I33</f>
        <v>0</v>
      </c>
      <c r="M33" s="16">
        <f>G33-J33</f>
        <v>-480000000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5" si="8">E34-H34</f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0</v>
      </c>
      <c r="F35" s="11">
        <v>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si="8"/>
        <v>-500000000</v>
      </c>
      <c r="L35" s="15">
        <f t="shared" si="8"/>
        <v>-500000000</v>
      </c>
      <c r="M35" s="16">
        <f t="shared" si="8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9">F37-E37</f>
        <v>0</v>
      </c>
      <c r="H37" s="113">
        <v>100000000</v>
      </c>
      <c r="I37" s="74">
        <v>100000000</v>
      </c>
      <c r="J37" s="75">
        <f t="shared" ref="J37:J38" si="10">I37-H37</f>
        <v>0</v>
      </c>
      <c r="K37" s="62">
        <f t="shared" ref="K37:M39" si="11">E37-H37</f>
        <v>0</v>
      </c>
      <c r="L37" s="15">
        <f t="shared" si="11"/>
        <v>0</v>
      </c>
      <c r="M37" s="64">
        <f t="shared" si="11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9"/>
        <v>0</v>
      </c>
      <c r="H38" s="20">
        <v>200000000</v>
      </c>
      <c r="I38" s="11">
        <v>200000000</v>
      </c>
      <c r="J38" s="12">
        <f t="shared" si="10"/>
        <v>0</v>
      </c>
      <c r="K38" s="14">
        <f t="shared" si="11"/>
        <v>0</v>
      </c>
      <c r="L38" s="15">
        <f t="shared" si="11"/>
        <v>0</v>
      </c>
      <c r="M38" s="16">
        <f t="shared" si="11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1"/>
        <v>0</v>
      </c>
      <c r="L39" s="15">
        <f t="shared" si="11"/>
        <v>0</v>
      </c>
      <c r="M39" s="16">
        <f t="shared" si="11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53621000000</v>
      </c>
      <c r="F40" s="54">
        <f t="shared" ref="F40:M40" si="12">SUM(F4:F39)</f>
        <v>55600000000</v>
      </c>
      <c r="G40" s="55">
        <f t="shared" si="12"/>
        <v>1019000000</v>
      </c>
      <c r="H40" s="53">
        <f t="shared" si="12"/>
        <v>55101000000</v>
      </c>
      <c r="I40" s="54">
        <f t="shared" si="12"/>
        <v>57600000000</v>
      </c>
      <c r="J40" s="55">
        <f t="shared" si="12"/>
        <v>2499000000</v>
      </c>
      <c r="K40" s="56">
        <f t="shared" si="12"/>
        <v>-1480000000</v>
      </c>
      <c r="L40" s="57">
        <f t="shared" si="12"/>
        <v>-2000000000</v>
      </c>
      <c r="M40" s="89">
        <f t="shared" si="12"/>
        <v>-1480000000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4F44B-A7FC-4539-A36F-040994D756D0}">
  <dimension ref="A1:S38"/>
  <sheetViews>
    <sheetView workbookViewId="0">
      <selection activeCell="A49" sqref="A49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318</v>
      </c>
      <c r="F1" s="141"/>
      <c r="G1" s="142"/>
      <c r="H1" s="143" t="s">
        <v>315</v>
      </c>
      <c r="I1" s="144"/>
      <c r="J1" s="145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v>200000000</v>
      </c>
      <c r="K20" s="14">
        <f t="shared" ref="K20:M31" si="4">E20-H20</f>
        <v>0</v>
      </c>
      <c r="L20" s="15">
        <f t="shared" si="4"/>
        <v>0</v>
      </c>
      <c r="M20" s="16">
        <f t="shared" si="4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v>0</v>
      </c>
      <c r="K21" s="14">
        <f t="shared" si="4"/>
        <v>0</v>
      </c>
      <c r="L21" s="15">
        <f t="shared" si="4"/>
        <v>0</v>
      </c>
      <c r="M21" s="16">
        <f t="shared" si="4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v>200000000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v>200000000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250000000</v>
      </c>
      <c r="F26" s="11">
        <v>500000000</v>
      </c>
      <c r="G26" s="38">
        <f t="shared" si="3"/>
        <v>250000000</v>
      </c>
      <c r="H26" s="10">
        <v>500000000</v>
      </c>
      <c r="I26" s="11">
        <v>500000000</v>
      </c>
      <c r="J26" s="38">
        <v>0</v>
      </c>
      <c r="K26" s="14">
        <f t="shared" si="4"/>
        <v>-250000000</v>
      </c>
      <c r="L26" s="15">
        <f t="shared" si="4"/>
        <v>0</v>
      </c>
      <c r="M26" s="16">
        <f t="shared" si="4"/>
        <v>250000000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v>100000000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v>0</v>
      </c>
      <c r="K29" s="15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1">
        <v>375000000</v>
      </c>
      <c r="I30" s="11">
        <v>375000000</v>
      </c>
      <c r="J30" s="12">
        <v>0</v>
      </c>
      <c r="K30" s="15">
        <f t="shared" si="4"/>
        <v>0</v>
      </c>
      <c r="L30" s="139">
        <f t="shared" si="4"/>
        <v>0</v>
      </c>
      <c r="M30" s="16">
        <f t="shared" si="4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0</v>
      </c>
      <c r="I31" s="11">
        <v>0</v>
      </c>
      <c r="J31" s="78">
        <f t="shared" ref="J31" si="5">I31-H31</f>
        <v>0</v>
      </c>
      <c r="K31" s="15">
        <f t="shared" si="4"/>
        <v>250000000</v>
      </c>
      <c r="L31" s="66">
        <f t="shared" si="4"/>
        <v>250000000</v>
      </c>
      <c r="M31" s="67">
        <f t="shared" si="4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ref="K33:M35" si="6">E33-H33</f>
        <v>0</v>
      </c>
      <c r="L33" s="15">
        <f t="shared" si="6"/>
        <v>0</v>
      </c>
      <c r="M33" s="16">
        <f t="shared" si="6"/>
        <v>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ht="15.75" thickBot="1" x14ac:dyDescent="0.3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59984000000</v>
      </c>
      <c r="F36" s="54">
        <f>SUM(F4:F35)</f>
        <v>64100000000</v>
      </c>
      <c r="G36" s="55">
        <f>SUM(G4:G33)</f>
        <v>4116000000</v>
      </c>
      <c r="H36" s="53">
        <f>SUM(H4:H35)</f>
        <v>59984000000</v>
      </c>
      <c r="I36" s="54">
        <f>SUM(I4:I35)</f>
        <v>63850000000</v>
      </c>
      <c r="J36" s="55">
        <f>SUM(J4:J33)</f>
        <v>3866000000</v>
      </c>
      <c r="K36" s="56">
        <f>SUM(K4:K35)</f>
        <v>0</v>
      </c>
      <c r="L36" s="57">
        <f>SUM(L4:L35)</f>
        <v>250000000</v>
      </c>
      <c r="M36" s="89">
        <f>SUM(M4:M33)</f>
        <v>250000000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DE33F-B422-4A41-8CF1-C3D1C916E8EE}">
  <dimension ref="A1:M43"/>
  <sheetViews>
    <sheetView workbookViewId="0">
      <selection activeCell="J12" sqref="J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100</v>
      </c>
      <c r="F1" s="141"/>
      <c r="G1" s="142"/>
      <c r="H1" s="140" t="s">
        <v>103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3951000000</v>
      </c>
      <c r="F7" s="11">
        <v>5500000000</v>
      </c>
      <c r="G7" s="12">
        <f t="shared" si="0"/>
        <v>1549000000</v>
      </c>
      <c r="H7" s="10">
        <v>5167000000</v>
      </c>
      <c r="I7" s="11">
        <v>5500000000</v>
      </c>
      <c r="J7" s="12">
        <f t="shared" si="1"/>
        <v>333000000</v>
      </c>
      <c r="K7" s="14">
        <f t="shared" si="2"/>
        <v>-1216000000</v>
      </c>
      <c r="L7" s="15">
        <f t="shared" si="2"/>
        <v>0</v>
      </c>
      <c r="M7" s="16">
        <f t="shared" si="2"/>
        <v>1216000000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0</v>
      </c>
      <c r="F8" s="11">
        <v>0</v>
      </c>
      <c r="G8" s="12">
        <f>F8-E8</f>
        <v>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-93000000</v>
      </c>
      <c r="L8" s="15">
        <f t="shared" si="2"/>
        <v>-203000000</v>
      </c>
      <c r="M8" s="16">
        <f t="shared" si="2"/>
        <v>-110000000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30</v>
      </c>
      <c r="B16" t="s">
        <v>31</v>
      </c>
      <c r="C16" s="23">
        <v>46091</v>
      </c>
      <c r="D16" s="13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32</v>
      </c>
      <c r="B17" t="s">
        <v>33</v>
      </c>
      <c r="C17" s="23">
        <v>46292</v>
      </c>
      <c r="D17" s="131" t="s">
        <v>13</v>
      </c>
      <c r="E17" s="11">
        <v>6000000000</v>
      </c>
      <c r="F17" s="11">
        <v>6000000000</v>
      </c>
      <c r="G17" s="12">
        <f>F17-E17</f>
        <v>0</v>
      </c>
      <c r="H17" s="11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06"/>
      <c r="G18" s="122"/>
      <c r="H18" s="106"/>
      <c r="I18" s="106"/>
      <c r="J18" s="12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1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0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1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x14ac:dyDescent="0.25">
      <c r="A34" s="83" t="s">
        <v>98</v>
      </c>
      <c r="B34" s="83" t="s">
        <v>99</v>
      </c>
      <c r="C34" s="84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62">
        <f>E34-H34</f>
        <v>0</v>
      </c>
      <c r="L34" s="15">
        <f>F34-I34</f>
        <v>0</v>
      </c>
      <c r="M34" s="16">
        <f>G34-J34</f>
        <v>0</v>
      </c>
    </row>
    <row r="35" spans="1:13" x14ac:dyDescent="0.25">
      <c r="A35" t="s">
        <v>82</v>
      </c>
      <c r="B35" t="s">
        <v>83</v>
      </c>
      <c r="C35" s="23">
        <v>44792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ref="K35:M36" si="7">E35-H35</f>
        <v>0</v>
      </c>
      <c r="L35" s="15">
        <f t="shared" si="7"/>
        <v>0</v>
      </c>
      <c r="M35" s="16">
        <f t="shared" si="7"/>
        <v>0</v>
      </c>
    </row>
    <row r="36" spans="1:13" ht="15.75" thickBot="1" x14ac:dyDescent="0.3">
      <c r="A36" t="s">
        <v>101</v>
      </c>
      <c r="B36" t="s">
        <v>102</v>
      </c>
      <c r="C36" s="23">
        <v>44530</v>
      </c>
      <c r="D36" s="23" t="s">
        <v>13</v>
      </c>
      <c r="E36" s="10">
        <v>500000000</v>
      </c>
      <c r="F36" s="11">
        <v>500000000</v>
      </c>
      <c r="G36" s="38">
        <v>0</v>
      </c>
      <c r="H36" s="10">
        <v>500000000</v>
      </c>
      <c r="I36" s="11">
        <v>500000000</v>
      </c>
      <c r="J36" s="38"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8">F38-E38</f>
        <v>0</v>
      </c>
      <c r="H38" s="113">
        <v>100000000</v>
      </c>
      <c r="I38" s="74">
        <v>100000000</v>
      </c>
      <c r="J38" s="75">
        <f t="shared" ref="J38:J39" si="9">I38-H38</f>
        <v>0</v>
      </c>
      <c r="K38" s="62">
        <f t="shared" ref="K38:M40" si="10">E38-H38</f>
        <v>0</v>
      </c>
      <c r="L38" s="15">
        <f t="shared" si="10"/>
        <v>0</v>
      </c>
      <c r="M38" s="64">
        <f t="shared" si="10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8"/>
        <v>0</v>
      </c>
      <c r="H39" s="20">
        <v>200000000</v>
      </c>
      <c r="I39" s="11">
        <v>200000000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55101000000</v>
      </c>
      <c r="F41" s="54">
        <f t="shared" ref="F41:M41" si="11">SUM(F4:F40)</f>
        <v>57600000000</v>
      </c>
      <c r="G41" s="55">
        <f t="shared" si="11"/>
        <v>2499000000</v>
      </c>
      <c r="H41" s="53">
        <f t="shared" si="11"/>
        <v>50410000000</v>
      </c>
      <c r="I41" s="54">
        <f t="shared" si="11"/>
        <v>51803000000</v>
      </c>
      <c r="J41" s="55">
        <f t="shared" si="11"/>
        <v>1393000000</v>
      </c>
      <c r="K41" s="56">
        <f t="shared" si="11"/>
        <v>4691000000</v>
      </c>
      <c r="L41" s="57">
        <f t="shared" si="11"/>
        <v>5797000000</v>
      </c>
      <c r="M41" s="89">
        <f t="shared" si="11"/>
        <v>1106000000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07010-CC38-4777-A28A-4A77FA48616C}">
  <dimension ref="A1:M42"/>
  <sheetViews>
    <sheetView workbookViewId="0">
      <selection activeCell="I12" sqref="I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103</v>
      </c>
      <c r="F1" s="141"/>
      <c r="G1" s="142"/>
      <c r="H1" s="140" t="s">
        <v>106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5500000000</v>
      </c>
      <c r="G7" s="12">
        <f t="shared" si="0"/>
        <v>333000000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-2500000000</v>
      </c>
      <c r="M7" s="16">
        <f t="shared" si="2"/>
        <v>-2500000000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62">
        <f>E33-H33</f>
        <v>0</v>
      </c>
      <c r="L33" s="15">
        <f>F33-I33</f>
        <v>0</v>
      </c>
      <c r="M33" s="16">
        <f>G33-J33</f>
        <v>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0</v>
      </c>
      <c r="I34" s="11">
        <v>0</v>
      </c>
      <c r="J34" s="38">
        <v>0</v>
      </c>
      <c r="K34" s="14">
        <f t="shared" ref="K34:K35" si="7">E34-H34</f>
        <v>500000000</v>
      </c>
      <c r="L34" s="15">
        <f t="shared" ref="L34:L35" si="8">F34-I34</f>
        <v>500000000</v>
      </c>
      <c r="M34" s="16">
        <f t="shared" ref="M34:M35" si="9">G34-J34</f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0</v>
      </c>
      <c r="I35" s="11">
        <v>0</v>
      </c>
      <c r="J35" s="38">
        <v>0</v>
      </c>
      <c r="K35" s="14">
        <f t="shared" si="7"/>
        <v>500000000</v>
      </c>
      <c r="L35" s="15">
        <f t="shared" si="8"/>
        <v>500000000</v>
      </c>
      <c r="M35" s="16">
        <f t="shared" si="9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10">F37-E37</f>
        <v>0</v>
      </c>
      <c r="H37" s="113">
        <v>100000000</v>
      </c>
      <c r="I37" s="74">
        <v>100000000</v>
      </c>
      <c r="J37" s="75">
        <f t="shared" ref="J37:J38" si="11">I37-H37</f>
        <v>0</v>
      </c>
      <c r="K37" s="62">
        <f t="shared" ref="K37:M39" si="12">E37-H37</f>
        <v>0</v>
      </c>
      <c r="L37" s="15">
        <f t="shared" si="12"/>
        <v>0</v>
      </c>
      <c r="M37" s="64">
        <f t="shared" si="12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10"/>
        <v>0</v>
      </c>
      <c r="H38" s="20">
        <v>200000000</v>
      </c>
      <c r="I38" s="11">
        <v>200000000</v>
      </c>
      <c r="J38" s="12">
        <f t="shared" si="11"/>
        <v>0</v>
      </c>
      <c r="K38" s="14">
        <f t="shared" si="12"/>
        <v>0</v>
      </c>
      <c r="L38" s="15">
        <f t="shared" si="12"/>
        <v>0</v>
      </c>
      <c r="M38" s="16">
        <f t="shared" si="12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2"/>
        <v>0</v>
      </c>
      <c r="L39" s="15">
        <f t="shared" si="12"/>
        <v>0</v>
      </c>
      <c r="M39" s="16">
        <f t="shared" si="12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50410000000</v>
      </c>
      <c r="F40" s="54">
        <f t="shared" ref="F40:M40" si="13">SUM(F4:F39)</f>
        <v>51803000000</v>
      </c>
      <c r="G40" s="55">
        <f t="shared" si="13"/>
        <v>1393000000</v>
      </c>
      <c r="H40" s="53">
        <f t="shared" si="13"/>
        <v>49410000000</v>
      </c>
      <c r="I40" s="54">
        <f t="shared" si="13"/>
        <v>53303000000</v>
      </c>
      <c r="J40" s="55">
        <f t="shared" si="13"/>
        <v>3893000000</v>
      </c>
      <c r="K40" s="56">
        <f t="shared" si="13"/>
        <v>1000000000</v>
      </c>
      <c r="L40" s="57">
        <f t="shared" si="13"/>
        <v>-1500000000</v>
      </c>
      <c r="M40" s="89">
        <f t="shared" si="13"/>
        <v>-2500000000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E73B-33B0-4F19-9CCB-5CB67E907262}">
  <dimension ref="A1:M40"/>
  <sheetViews>
    <sheetView workbookViewId="0">
      <selection activeCell="F43" sqref="F43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106</v>
      </c>
      <c r="F1" s="141"/>
      <c r="G1" s="142"/>
      <c r="H1" s="140" t="s">
        <v>107</v>
      </c>
      <c r="I1" s="141"/>
      <c r="J1" s="142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-110000000</v>
      </c>
      <c r="L8" s="15">
        <f t="shared" si="2"/>
        <v>0</v>
      </c>
      <c r="M8" s="16">
        <f t="shared" si="2"/>
        <v>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49410000000</v>
      </c>
      <c r="F38" s="54">
        <f t="shared" si="10"/>
        <v>53303000000</v>
      </c>
      <c r="G38" s="55">
        <f t="shared" si="10"/>
        <v>3893000000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-110000000</v>
      </c>
      <c r="L38" s="57">
        <f t="shared" si="10"/>
        <v>0</v>
      </c>
      <c r="M38" s="89">
        <f t="shared" si="10"/>
        <v>110000000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6A54-EBA1-4ED5-80E7-5CEACADA57B6}">
  <dimension ref="A1:M40"/>
  <sheetViews>
    <sheetView workbookViewId="0">
      <selection activeCell="I44" sqref="I44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107</v>
      </c>
      <c r="F1" s="141"/>
      <c r="G1" s="142"/>
      <c r="H1" s="143" t="s">
        <v>108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49520000000</v>
      </c>
      <c r="F38" s="54">
        <f t="shared" si="10"/>
        <v>53303000000</v>
      </c>
      <c r="G38" s="55">
        <f t="shared" si="10"/>
        <v>3783000000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0</v>
      </c>
      <c r="L38" s="57">
        <f t="shared" si="10"/>
        <v>0</v>
      </c>
      <c r="M38" s="89">
        <f t="shared" si="10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721A-21D4-4BE2-876E-634FDD5FD2EB}">
  <dimension ref="A1:M40"/>
  <sheetViews>
    <sheetView workbookViewId="0">
      <selection activeCell="G27" sqref="G2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108</v>
      </c>
      <c r="F1" s="141"/>
      <c r="G1" s="142"/>
      <c r="H1" s="143" t="s">
        <v>109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6984000000</v>
      </c>
      <c r="I7" s="11">
        <v>8000000000</v>
      </c>
      <c r="J7" s="12">
        <f t="shared" si="1"/>
        <v>1016000000</v>
      </c>
      <c r="K7" s="14">
        <f t="shared" si="2"/>
        <v>-1817000000</v>
      </c>
      <c r="L7" s="15">
        <f t="shared" si="2"/>
        <v>0</v>
      </c>
      <c r="M7" s="16">
        <f t="shared" si="2"/>
        <v>1817000000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24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ref="J25:J30" si="7">I25-H25</f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1">SUM(E4:E37)</f>
        <v>49520000000</v>
      </c>
      <c r="F38" s="54">
        <f t="shared" si="11"/>
        <v>53303000000</v>
      </c>
      <c r="G38" s="55">
        <f t="shared" si="11"/>
        <v>3783000000</v>
      </c>
      <c r="H38" s="53">
        <f t="shared" si="11"/>
        <v>51337000000</v>
      </c>
      <c r="I38" s="54">
        <f t="shared" si="11"/>
        <v>53303000000</v>
      </c>
      <c r="J38" s="55">
        <f t="shared" si="11"/>
        <v>1966000000</v>
      </c>
      <c r="K38" s="56">
        <f t="shared" si="11"/>
        <v>-1817000000</v>
      </c>
      <c r="L38" s="57">
        <f t="shared" si="11"/>
        <v>0</v>
      </c>
      <c r="M38" s="89">
        <f t="shared" si="11"/>
        <v>1817000000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B5DB-14DF-4D0D-B344-7AF471CD2F78}">
  <dimension ref="A1:M41"/>
  <sheetViews>
    <sheetView workbookViewId="0">
      <selection activeCell="F47" sqref="F4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109</v>
      </c>
      <c r="F1" s="141"/>
      <c r="G1" s="142"/>
      <c r="H1" s="143" t="s">
        <v>110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6984000000</v>
      </c>
      <c r="F7" s="11">
        <v>8000000000</v>
      </c>
      <c r="G7" s="12">
        <f t="shared" si="0"/>
        <v>1016000000</v>
      </c>
      <c r="H7" s="10">
        <v>7113000000</v>
      </c>
      <c r="I7" s="11">
        <v>8000000000</v>
      </c>
      <c r="J7" s="12">
        <f t="shared" si="1"/>
        <v>887000000</v>
      </c>
      <c r="K7" s="14">
        <f t="shared" si="2"/>
        <v>-129000000</v>
      </c>
      <c r="L7" s="15">
        <f t="shared" si="2"/>
        <v>0</v>
      </c>
      <c r="M7" s="16">
        <f t="shared" si="2"/>
        <v>129000000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2000000000</v>
      </c>
      <c r="J8" s="12">
        <f t="shared" si="1"/>
        <v>1797000000</v>
      </c>
      <c r="K8" s="14">
        <f t="shared" si="2"/>
        <v>0</v>
      </c>
      <c r="L8" s="15">
        <f t="shared" si="2"/>
        <v>-1797000000</v>
      </c>
      <c r="M8" s="16">
        <f t="shared" si="2"/>
        <v>-1797000000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1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30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1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111</v>
      </c>
      <c r="B25" t="s">
        <v>112</v>
      </c>
      <c r="C25" s="23">
        <v>44330</v>
      </c>
      <c r="D25" s="23" t="s">
        <v>13</v>
      </c>
      <c r="E25" s="10">
        <v>0</v>
      </c>
      <c r="F25" s="11">
        <v>0</v>
      </c>
      <c r="G25" s="38">
        <v>0</v>
      </c>
      <c r="H25" s="10">
        <v>160000000</v>
      </c>
      <c r="I25" s="11">
        <v>1000000000</v>
      </c>
      <c r="J25" s="38">
        <f t="shared" si="6"/>
        <v>840000000</v>
      </c>
      <c r="K25" s="14">
        <f t="shared" si="5"/>
        <v>-160000000</v>
      </c>
      <c r="L25" s="15">
        <f t="shared" si="5"/>
        <v>-1000000000</v>
      </c>
      <c r="M25" s="16">
        <f t="shared" si="5"/>
        <v>-840000000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ht="15.75" thickBot="1" x14ac:dyDescent="0.3">
      <c r="A34" s="51" t="s">
        <v>98</v>
      </c>
      <c r="B34" s="51"/>
      <c r="C34" s="52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56">
        <f>E34-H34</f>
        <v>0</v>
      </c>
      <c r="L34" s="15">
        <f>F34-I34</f>
        <v>0</v>
      </c>
      <c r="M34" s="16">
        <f>G34-J34</f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7">F36-E36</f>
        <v>0</v>
      </c>
      <c r="H36" s="113">
        <v>100000000</v>
      </c>
      <c r="I36" s="74">
        <v>100000000</v>
      </c>
      <c r="J36" s="75">
        <f t="shared" ref="J36:J37" si="8">I36-H36</f>
        <v>0</v>
      </c>
      <c r="K36" s="62">
        <f t="shared" ref="K36:M38" si="9">E36-H36</f>
        <v>0</v>
      </c>
      <c r="L36" s="15">
        <f t="shared" si="9"/>
        <v>0</v>
      </c>
      <c r="M36" s="64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51337000000</v>
      </c>
      <c r="F39" s="54">
        <f t="shared" si="10"/>
        <v>53303000000</v>
      </c>
      <c r="G39" s="55">
        <f t="shared" si="10"/>
        <v>1966000000</v>
      </c>
      <c r="H39" s="53">
        <f t="shared" si="10"/>
        <v>51626000000</v>
      </c>
      <c r="I39" s="54">
        <f t="shared" si="10"/>
        <v>56100000000</v>
      </c>
      <c r="J39" s="55">
        <f t="shared" si="10"/>
        <v>4474000000</v>
      </c>
      <c r="K39" s="56">
        <f t="shared" si="10"/>
        <v>-289000000</v>
      </c>
      <c r="L39" s="57">
        <f t="shared" si="10"/>
        <v>-2797000000</v>
      </c>
      <c r="M39" s="89">
        <f t="shared" si="10"/>
        <v>-2508000000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B236-9B17-4A3B-9DDA-A4BCE0FDA971}">
  <dimension ref="A1:M42"/>
  <sheetViews>
    <sheetView workbookViewId="0">
      <selection activeCell="H49" sqref="H49"/>
    </sheetView>
  </sheetViews>
  <sheetFormatPr baseColWidth="10" defaultColWidth="11.42578125" defaultRowHeight="15" x14ac:dyDescent="0.25"/>
  <cols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110</v>
      </c>
      <c r="F1" s="141"/>
      <c r="G1" s="142"/>
      <c r="H1" s="143" t="s">
        <v>113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-566000000</v>
      </c>
      <c r="L6" s="15">
        <f t="shared" si="2"/>
        <v>-566000000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7113000000</v>
      </c>
      <c r="I8" s="11">
        <v>8000000000</v>
      </c>
      <c r="J8" s="12">
        <f t="shared" si="1"/>
        <v>887000000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203000000</v>
      </c>
      <c r="F9" s="11">
        <v>2000000000</v>
      </c>
      <c r="G9" s="12">
        <f t="shared" si="0"/>
        <v>1797000000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-539000000</v>
      </c>
      <c r="L9" s="15">
        <f t="shared" si="2"/>
        <v>0</v>
      </c>
      <c r="M9" s="16">
        <f t="shared" si="2"/>
        <v>539000000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22"/>
      <c r="E18" s="106"/>
      <c r="F18" s="106"/>
      <c r="G18" s="122"/>
      <c r="H18" s="106"/>
      <c r="I18" s="106"/>
      <c r="J18" s="11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2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1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2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111</v>
      </c>
      <c r="B26" t="s">
        <v>112</v>
      </c>
      <c r="C26" s="23">
        <v>44330</v>
      </c>
      <c r="D26" s="23" t="s">
        <v>13</v>
      </c>
      <c r="E26" s="10">
        <v>160000000</v>
      </c>
      <c r="F26" s="11">
        <v>1000000000</v>
      </c>
      <c r="G26" s="38">
        <f t="shared" si="3"/>
        <v>840000000</v>
      </c>
      <c r="H26" s="10">
        <v>300000000</v>
      </c>
      <c r="I26" s="11">
        <v>1000000000</v>
      </c>
      <c r="J26" s="38">
        <f t="shared" si="6"/>
        <v>700000000</v>
      </c>
      <c r="K26" s="14">
        <f t="shared" si="5"/>
        <v>-140000000</v>
      </c>
      <c r="L26" s="15">
        <f t="shared" si="5"/>
        <v>0</v>
      </c>
      <c r="M26" s="16">
        <f t="shared" si="5"/>
        <v>140000000</v>
      </c>
    </row>
    <row r="27" spans="1:13" x14ac:dyDescent="0.25">
      <c r="A27" s="88" t="s">
        <v>49</v>
      </c>
      <c r="B27" t="s">
        <v>50</v>
      </c>
      <c r="C27" s="23">
        <v>47388</v>
      </c>
      <c r="D27" s="23" t="s">
        <v>13</v>
      </c>
      <c r="E27" s="10">
        <v>250000000</v>
      </c>
      <c r="F27" s="11">
        <v>250000000</v>
      </c>
      <c r="G27" s="38">
        <f t="shared" si="3"/>
        <v>0</v>
      </c>
      <c r="H27" s="10">
        <v>250000000</v>
      </c>
      <c r="I27" s="11">
        <v>250000000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51</v>
      </c>
      <c r="B28" t="s">
        <v>52</v>
      </c>
      <c r="C28" s="23">
        <v>45700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53</v>
      </c>
      <c r="B29" t="s">
        <v>54</v>
      </c>
      <c r="C29" s="23">
        <v>45163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55</v>
      </c>
      <c r="B30" t="s">
        <v>56</v>
      </c>
      <c r="C30" s="23">
        <v>45600</v>
      </c>
      <c r="D30" s="23" t="s">
        <v>13</v>
      </c>
      <c r="E30" s="10">
        <v>500000000</v>
      </c>
      <c r="F30" s="11">
        <v>600000000</v>
      </c>
      <c r="G30" s="38">
        <f t="shared" si="3"/>
        <v>100000000</v>
      </c>
      <c r="H30" s="10">
        <v>500000000</v>
      </c>
      <c r="I30" s="11">
        <v>600000000</v>
      </c>
      <c r="J30" s="38">
        <f t="shared" si="6"/>
        <v>100000000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57</v>
      </c>
      <c r="B31" t="s">
        <v>58</v>
      </c>
      <c r="C31" s="23">
        <v>46042</v>
      </c>
      <c r="D31" s="23" t="s">
        <v>13</v>
      </c>
      <c r="E31" s="10">
        <v>150000000</v>
      </c>
      <c r="F31" s="11">
        <v>150000000</v>
      </c>
      <c r="G31" s="12">
        <f t="shared" si="3"/>
        <v>0</v>
      </c>
      <c r="H31" s="10">
        <v>150000000</v>
      </c>
      <c r="I31" s="11">
        <v>150000000</v>
      </c>
      <c r="J31" s="12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59</v>
      </c>
      <c r="B32" t="s">
        <v>60</v>
      </c>
      <c r="C32" s="23">
        <v>45313</v>
      </c>
      <c r="D32" s="127" t="s">
        <v>13</v>
      </c>
      <c r="E32" s="11">
        <v>300000000</v>
      </c>
      <c r="F32" s="11">
        <v>300000000</v>
      </c>
      <c r="G32" s="12">
        <f t="shared" si="3"/>
        <v>0</v>
      </c>
      <c r="H32" s="11">
        <v>300000000</v>
      </c>
      <c r="I32" s="11">
        <v>300000000</v>
      </c>
      <c r="J32" s="12">
        <f t="shared" si="6"/>
        <v>0</v>
      </c>
      <c r="K32" s="15">
        <f>E32-H32</f>
        <v>0</v>
      </c>
      <c r="L32" s="15">
        <f>F32-I32</f>
        <v>0</v>
      </c>
      <c r="M32" s="16">
        <f>G32-J32</f>
        <v>0</v>
      </c>
    </row>
    <row r="33" spans="1:13" ht="15.75" thickBot="1" x14ac:dyDescent="0.3">
      <c r="C33" s="23"/>
      <c r="D33" s="120"/>
      <c r="E33" s="11"/>
      <c r="F33" s="11"/>
      <c r="G33" s="78"/>
      <c r="H33" s="11"/>
      <c r="I33" s="11"/>
      <c r="J33" s="78"/>
      <c r="K33" s="15"/>
      <c r="L33" s="66"/>
      <c r="M33" s="67"/>
    </row>
    <row r="34" spans="1:13" ht="15.75" thickBot="1" x14ac:dyDescent="0.3">
      <c r="A34" s="103" t="s">
        <v>81</v>
      </c>
      <c r="B34" s="103"/>
      <c r="C34" s="106"/>
      <c r="D34" s="122"/>
      <c r="E34" s="121"/>
      <c r="F34" s="106"/>
      <c r="G34" s="122"/>
      <c r="H34" s="121"/>
      <c r="I34" s="106"/>
      <c r="J34" s="122"/>
      <c r="K34" s="129"/>
      <c r="L34" s="114"/>
      <c r="M34" s="130"/>
    </row>
    <row r="35" spans="1:13" ht="15.75" thickBot="1" x14ac:dyDescent="0.3">
      <c r="A35" s="51" t="s">
        <v>98</v>
      </c>
      <c r="B35" s="51"/>
      <c r="C35" s="52">
        <v>44547</v>
      </c>
      <c r="D35" s="23" t="s">
        <v>13</v>
      </c>
      <c r="E35" s="73">
        <v>1000000000</v>
      </c>
      <c r="F35" s="74">
        <v>1000000000</v>
      </c>
      <c r="G35" s="38">
        <f>E35-F35</f>
        <v>0</v>
      </c>
      <c r="H35" s="73">
        <v>1000000000</v>
      </c>
      <c r="I35" s="74">
        <v>1000000000</v>
      </c>
      <c r="J35" s="38">
        <f>H35-I35</f>
        <v>0</v>
      </c>
      <c r="K35" s="56">
        <f>E35-H35</f>
        <v>0</v>
      </c>
      <c r="L35" s="15">
        <f>F35-I35</f>
        <v>0</v>
      </c>
      <c r="M35" s="16">
        <f>G35-J35</f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7">F37-E37</f>
        <v>0</v>
      </c>
      <c r="H37" s="113">
        <v>100000000</v>
      </c>
      <c r="I37" s="74">
        <v>100000000</v>
      </c>
      <c r="J37" s="75">
        <f t="shared" ref="J37:J38" si="8">I37-H37</f>
        <v>0</v>
      </c>
      <c r="K37" s="62">
        <f t="shared" ref="K37:M39" si="9">E37-H37</f>
        <v>0</v>
      </c>
      <c r="L37" s="15">
        <f t="shared" si="9"/>
        <v>0</v>
      </c>
      <c r="M37" s="64">
        <f t="shared" si="9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7"/>
        <v>0</v>
      </c>
      <c r="H38" s="20">
        <v>200000000</v>
      </c>
      <c r="I38" s="11">
        <v>200000000</v>
      </c>
      <c r="J38" s="12">
        <f t="shared" si="8"/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 t="shared" ref="E40:M40" si="10">SUM(E4:E39)</f>
        <v>51626000000</v>
      </c>
      <c r="F40" s="54">
        <f t="shared" si="10"/>
        <v>56100000000</v>
      </c>
      <c r="G40" s="55">
        <f t="shared" si="10"/>
        <v>4474000000</v>
      </c>
      <c r="H40" s="53">
        <f t="shared" si="10"/>
        <v>52871000000</v>
      </c>
      <c r="I40" s="54">
        <f t="shared" si="10"/>
        <v>56666000000</v>
      </c>
      <c r="J40" s="55">
        <f t="shared" si="10"/>
        <v>3795000000</v>
      </c>
      <c r="K40" s="56">
        <f t="shared" si="10"/>
        <v>-1245000000</v>
      </c>
      <c r="L40" s="57">
        <f t="shared" si="10"/>
        <v>-566000000</v>
      </c>
      <c r="M40" s="89">
        <f t="shared" si="10"/>
        <v>679000000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workbookViewId="0">
      <selection activeCell="G28" sqref="G28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40" t="s">
        <v>113</v>
      </c>
      <c r="F1" s="141"/>
      <c r="G1" s="142"/>
      <c r="H1" s="143" t="s">
        <v>116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0</v>
      </c>
      <c r="F19" s="74">
        <v>150000000</v>
      </c>
      <c r="G19" s="38">
        <f t="shared" ref="G19:G33" si="3">F19-E19</f>
        <v>150000000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-49000000</v>
      </c>
      <c r="L19" s="63">
        <f t="shared" si="5"/>
        <v>0</v>
      </c>
      <c r="M19" s="64">
        <f t="shared" si="5"/>
        <v>49000000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52871000000</v>
      </c>
      <c r="F41" s="54">
        <f t="shared" si="10"/>
        <v>56816000000</v>
      </c>
      <c r="G41" s="55">
        <f t="shared" si="10"/>
        <v>3945000000</v>
      </c>
      <c r="H41" s="53">
        <f t="shared" si="10"/>
        <v>53180000000</v>
      </c>
      <c r="I41" s="54">
        <f t="shared" si="10"/>
        <v>56816000000</v>
      </c>
      <c r="J41" s="55">
        <f t="shared" si="10"/>
        <v>3636000000</v>
      </c>
      <c r="K41" s="56">
        <f t="shared" si="10"/>
        <v>-309000000</v>
      </c>
      <c r="L41" s="57">
        <f t="shared" si="10"/>
        <v>0</v>
      </c>
      <c r="M41" s="89">
        <f t="shared" si="10"/>
        <v>309000000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40" t="s">
        <v>116</v>
      </c>
      <c r="F1" s="141"/>
      <c r="G1" s="142"/>
      <c r="H1" s="143" t="s">
        <v>119</v>
      </c>
      <c r="I1" s="144"/>
      <c r="J1" s="145"/>
      <c r="K1" s="146" t="s">
        <v>2</v>
      </c>
      <c r="L1" s="147"/>
      <c r="M1" s="148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0</v>
      </c>
      <c r="L19" s="63">
        <f t="shared" si="5"/>
        <v>0</v>
      </c>
      <c r="M19" s="64">
        <f t="shared" si="5"/>
        <v>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53180000000</v>
      </c>
      <c r="F41" s="54">
        <f t="shared" si="10"/>
        <v>56816000000</v>
      </c>
      <c r="G41" s="55">
        <f t="shared" si="10"/>
        <v>3636000000</v>
      </c>
      <c r="H41" s="53">
        <f t="shared" si="10"/>
        <v>47807000000</v>
      </c>
      <c r="I41" s="54">
        <f t="shared" si="10"/>
        <v>50816000000</v>
      </c>
      <c r="J41" s="55">
        <f t="shared" si="10"/>
        <v>3009000000</v>
      </c>
      <c r="K41" s="56">
        <f t="shared" si="10"/>
        <v>5373000000</v>
      </c>
      <c r="L41" s="57">
        <f t="shared" si="10"/>
        <v>6000000000</v>
      </c>
      <c r="M41" s="89">
        <f t="shared" si="10"/>
        <v>627000000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ColWidth="11.42578125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2"/>
      <c r="B1" s="83"/>
      <c r="C1" s="84"/>
      <c r="D1" s="104"/>
      <c r="E1" s="140" t="s">
        <v>119</v>
      </c>
      <c r="F1" s="141"/>
      <c r="G1" s="142"/>
      <c r="H1" s="140" t="s">
        <v>120</v>
      </c>
      <c r="I1" s="141"/>
      <c r="J1" s="142"/>
      <c r="K1" s="146" t="s">
        <v>2</v>
      </c>
      <c r="L1" s="147"/>
      <c r="M1" s="148"/>
    </row>
    <row r="2" spans="1:14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16" t="s">
        <v>7</v>
      </c>
      <c r="I2" s="109" t="s">
        <v>8</v>
      </c>
      <c r="J2" s="117" t="s">
        <v>9</v>
      </c>
      <c r="K2" s="124" t="s">
        <v>7</v>
      </c>
      <c r="L2" s="118" t="s">
        <v>8</v>
      </c>
      <c r="M2" s="123" t="s">
        <v>9</v>
      </c>
    </row>
    <row r="3" spans="1:14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26"/>
      <c r="I3" s="100"/>
      <c r="J3" s="99"/>
      <c r="K3" s="125"/>
      <c r="L3" s="114"/>
      <c r="M3" s="114"/>
      <c r="N3" s="88"/>
    </row>
    <row r="4" spans="1:14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119">
        <v>1000000000</v>
      </c>
      <c r="I4" s="74">
        <v>1000000000</v>
      </c>
      <c r="J4" s="75">
        <f t="shared" ref="J4:J15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D17" s="111"/>
      <c r="E17" s="10"/>
      <c r="F17" s="11"/>
      <c r="G17" s="12"/>
      <c r="H17" s="10"/>
      <c r="I17" s="11"/>
      <c r="J17" s="78"/>
      <c r="K17" s="14"/>
      <c r="L17" s="15"/>
      <c r="M17" s="67"/>
    </row>
    <row r="18" spans="1:14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21"/>
      <c r="I18" s="112"/>
      <c r="J18" s="112"/>
      <c r="K18" s="121"/>
      <c r="L18" s="115"/>
      <c r="M18" s="99"/>
      <c r="N18" s="88"/>
    </row>
    <row r="19" spans="1:14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150000000</v>
      </c>
      <c r="I19" s="11">
        <v>150000000</v>
      </c>
      <c r="J19" s="38">
        <f t="shared" ref="J19:J21" si="4">I19-H19</f>
        <v>0</v>
      </c>
      <c r="K19" s="14">
        <f t="shared" ref="K19:M32" si="5">E19-H19</f>
        <v>-101000000</v>
      </c>
      <c r="L19" s="63">
        <f t="shared" si="5"/>
        <v>0</v>
      </c>
      <c r="M19" s="64">
        <f t="shared" si="5"/>
        <v>101000000</v>
      </c>
    </row>
    <row r="20" spans="1:14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38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  <c r="N34" s="88"/>
    </row>
    <row r="35" spans="1:14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9"/>
      <c r="I35" s="112"/>
      <c r="J35" s="128"/>
      <c r="K35" s="129"/>
      <c r="L35" s="114"/>
      <c r="M35" s="130"/>
    </row>
    <row r="36" spans="1:14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0</v>
      </c>
      <c r="I36" s="11">
        <v>0</v>
      </c>
      <c r="J36" s="55">
        <f>H36-I36</f>
        <v>0</v>
      </c>
      <c r="K36" s="56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  <c r="N37" s="88"/>
    </row>
    <row r="38" spans="1:14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12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4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47807000000</v>
      </c>
      <c r="F41" s="54">
        <f t="shared" si="10"/>
        <v>50816000000</v>
      </c>
      <c r="G41" s="55">
        <f t="shared" si="10"/>
        <v>3009000000</v>
      </c>
      <c r="H41" s="53">
        <f t="shared" si="10"/>
        <v>46458000000</v>
      </c>
      <c r="I41" s="54">
        <f t="shared" si="10"/>
        <v>49366000000</v>
      </c>
      <c r="J41" s="55">
        <f t="shared" si="10"/>
        <v>2908000000</v>
      </c>
      <c r="K41" s="56">
        <f t="shared" si="10"/>
        <v>1349000000</v>
      </c>
      <c r="L41" s="57">
        <f t="shared" si="10"/>
        <v>1450000000</v>
      </c>
      <c r="M41" s="89">
        <f t="shared" si="10"/>
        <v>101000000</v>
      </c>
    </row>
    <row r="42" spans="1:14" x14ac:dyDescent="0.25">
      <c r="A42" t="s">
        <v>74</v>
      </c>
      <c r="C42" s="23"/>
      <c r="D42" s="23"/>
      <c r="E42" s="49"/>
      <c r="F42" s="48"/>
      <c r="G42" s="49"/>
    </row>
    <row r="43" spans="1:14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27CFE-AB5C-4EDB-A1D8-B3418143BEA1}">
  <dimension ref="A1:S37"/>
  <sheetViews>
    <sheetView workbookViewId="0">
      <selection activeCell="H32" sqref="H32:J3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315</v>
      </c>
      <c r="F1" s="141"/>
      <c r="G1" s="142"/>
      <c r="H1" s="140" t="s">
        <v>314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8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0" si="3">F20-E20</f>
        <v>200000000</v>
      </c>
      <c r="H20" s="10">
        <v>300000000</v>
      </c>
      <c r="I20" s="11">
        <v>500000000</v>
      </c>
      <c r="J20" s="38">
        <f t="shared" ref="J20:J30" si="4">I20-H20</f>
        <v>200000000</v>
      </c>
      <c r="K20" s="14">
        <f t="shared" ref="K20:M30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67</v>
      </c>
      <c r="B32" s="133" t="s">
        <v>68</v>
      </c>
      <c r="C32" s="23" t="s">
        <v>66</v>
      </c>
      <c r="D32" s="23" t="s">
        <v>13</v>
      </c>
      <c r="E32" s="20">
        <v>275000000</v>
      </c>
      <c r="F32" s="11">
        <v>275000000</v>
      </c>
      <c r="G32" s="12">
        <v>0</v>
      </c>
      <c r="H32" s="20">
        <v>275000000</v>
      </c>
      <c r="I32" s="11">
        <v>275000000</v>
      </c>
      <c r="J32" s="12">
        <v>0</v>
      </c>
      <c r="K32" s="14">
        <f t="shared" ref="K32:M34" si="6">E32-H32</f>
        <v>0</v>
      </c>
      <c r="L32" s="15">
        <f t="shared" si="6"/>
        <v>0</v>
      </c>
      <c r="M32" s="16">
        <f t="shared" si="6"/>
        <v>0</v>
      </c>
    </row>
    <row r="33" spans="1:13" x14ac:dyDescent="0.25">
      <c r="A33" s="88" t="s">
        <v>69</v>
      </c>
      <c r="B33" s="133" t="s">
        <v>70</v>
      </c>
      <c r="C33" s="23" t="s">
        <v>66</v>
      </c>
      <c r="D33" s="23" t="s">
        <v>13</v>
      </c>
      <c r="E33" s="20">
        <v>100000000</v>
      </c>
      <c r="F33" s="11">
        <v>100000000</v>
      </c>
      <c r="G33" s="12">
        <v>0</v>
      </c>
      <c r="H33" s="20">
        <v>100000000</v>
      </c>
      <c r="I33" s="11">
        <v>100000000</v>
      </c>
      <c r="J33" s="12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</row>
    <row r="34" spans="1:13" ht="15.75" thickBot="1" x14ac:dyDescent="0.3">
      <c r="A34" s="88" t="s">
        <v>71</v>
      </c>
      <c r="B34" s="133" t="s">
        <v>72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v>0</v>
      </c>
      <c r="H34" s="20">
        <v>200000000</v>
      </c>
      <c r="I34" s="11">
        <v>200000000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ht="15.75" thickBot="1" x14ac:dyDescent="0.3">
      <c r="A35" s="50" t="s">
        <v>73</v>
      </c>
      <c r="B35" s="51"/>
      <c r="C35" s="52"/>
      <c r="D35" s="52"/>
      <c r="E35" s="53">
        <f>SUM(E4:E34)</f>
        <v>59984000000</v>
      </c>
      <c r="F35" s="54">
        <f>SUM(F4:F34)</f>
        <v>63850000000</v>
      </c>
      <c r="G35" s="55">
        <f>SUM(G4:G32)</f>
        <v>3866000000</v>
      </c>
      <c r="H35" s="53">
        <f>SUM(H4:H34)</f>
        <v>59984000000</v>
      </c>
      <c r="I35" s="54">
        <f>SUM(I4:I34)</f>
        <v>63850000000</v>
      </c>
      <c r="J35" s="55">
        <f>SUM(J4:J32)</f>
        <v>3866000000</v>
      </c>
      <c r="K35" s="56">
        <f>SUM(K4:K34)</f>
        <v>0</v>
      </c>
      <c r="L35" s="57">
        <f>SUM(L4:L34)</f>
        <v>0</v>
      </c>
      <c r="M35" s="89">
        <f>SUM(M4:M32)</f>
        <v>0</v>
      </c>
    </row>
    <row r="36" spans="1:13" x14ac:dyDescent="0.25">
      <c r="A36" t="s">
        <v>74</v>
      </c>
      <c r="C36" s="23"/>
      <c r="D36" s="23"/>
      <c r="E36" s="49"/>
      <c r="F36" s="48"/>
      <c r="G36" s="49"/>
    </row>
    <row r="37" spans="1:13" x14ac:dyDescent="0.25">
      <c r="A37" t="s">
        <v>75</v>
      </c>
      <c r="C37" s="23"/>
      <c r="D37" s="23"/>
      <c r="E37" s="49"/>
      <c r="F37" s="48"/>
      <c r="G37" s="49"/>
      <c r="I37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120</v>
      </c>
      <c r="F1" s="141"/>
      <c r="G1" s="142"/>
      <c r="H1" s="149" t="s">
        <v>121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0</v>
      </c>
      <c r="F7" s="11">
        <v>0</v>
      </c>
      <c r="G7" s="12">
        <f t="shared" si="0"/>
        <v>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0</v>
      </c>
      <c r="F8" s="11">
        <v>0</v>
      </c>
      <c r="G8" s="12">
        <f t="shared" si="0"/>
        <v>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500000000</v>
      </c>
      <c r="I33" s="11">
        <v>600000000</v>
      </c>
      <c r="J33" s="38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46458000000</v>
      </c>
      <c r="F38" s="54">
        <f>SUM(F4:F37)</f>
        <v>49366000000</v>
      </c>
      <c r="G38" s="55">
        <f>SUM(G4:G37)</f>
        <v>2908000000</v>
      </c>
      <c r="H38" s="53">
        <f t="shared" ref="H38:M38" si="10">SUM(H4:H37)</f>
        <v>47598000000</v>
      </c>
      <c r="I38" s="54">
        <f t="shared" si="10"/>
        <v>51928000000</v>
      </c>
      <c r="J38" s="55">
        <f t="shared" si="10"/>
        <v>4330000000</v>
      </c>
      <c r="K38" s="56">
        <f t="shared" si="10"/>
        <v>-1140000000</v>
      </c>
      <c r="L38" s="57">
        <f t="shared" si="10"/>
        <v>-2562000000</v>
      </c>
      <c r="M38" s="89">
        <f t="shared" si="10"/>
        <v>-1422000000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ColWidth="11.42578125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121</v>
      </c>
      <c r="F1" s="141"/>
      <c r="G1" s="142"/>
      <c r="H1" s="149" t="s">
        <v>126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0</v>
      </c>
      <c r="I33" s="11">
        <v>0</v>
      </c>
      <c r="J33" s="38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47598000000</v>
      </c>
      <c r="F38" s="54">
        <f>SUM(F4:F37)</f>
        <v>51928000000</v>
      </c>
      <c r="G38" s="55">
        <f>SUM(G4:G37)</f>
        <v>4330000000</v>
      </c>
      <c r="H38" s="53">
        <f t="shared" ref="H38:M38" si="11">SUM(H4:H37)</f>
        <v>47506000000</v>
      </c>
      <c r="I38" s="54">
        <f t="shared" si="11"/>
        <v>51328000000</v>
      </c>
      <c r="J38" s="55">
        <f t="shared" si="11"/>
        <v>3822000000</v>
      </c>
      <c r="K38" s="56">
        <f t="shared" si="11"/>
        <v>92000000</v>
      </c>
      <c r="L38" s="57">
        <f t="shared" si="11"/>
        <v>600000000</v>
      </c>
      <c r="M38" s="89">
        <f t="shared" si="11"/>
        <v>508000000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126</v>
      </c>
      <c r="F1" s="141"/>
      <c r="G1" s="142"/>
      <c r="H1" s="140" t="s">
        <v>127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0</v>
      </c>
      <c r="F22" s="11">
        <v>0</v>
      </c>
      <c r="G22" s="38">
        <v>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47506000000</v>
      </c>
      <c r="F39" s="54">
        <f>SUM(F4:F38)</f>
        <v>51328000000</v>
      </c>
      <c r="G39" s="55">
        <f>SUM(G4:G38)</f>
        <v>3822000000</v>
      </c>
      <c r="H39" s="53">
        <f t="shared" ref="H39:J39" si="10">SUM(H4:H38)</f>
        <v>48425000000</v>
      </c>
      <c r="I39" s="54">
        <f t="shared" si="10"/>
        <v>52262000000</v>
      </c>
      <c r="J39" s="55">
        <f t="shared" si="10"/>
        <v>3837000000</v>
      </c>
      <c r="K39" s="56">
        <f t="shared" ref="K39:M39" si="11">SUM(K4:K38)</f>
        <v>-919000000</v>
      </c>
      <c r="L39" s="57">
        <f t="shared" si="11"/>
        <v>-934000000</v>
      </c>
      <c r="M39" s="89">
        <f t="shared" si="11"/>
        <v>-15000000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127</v>
      </c>
      <c r="F1" s="141"/>
      <c r="G1" s="142"/>
      <c r="H1" s="149" t="s">
        <v>130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1402000000</v>
      </c>
      <c r="F7" s="11">
        <v>2434000000</v>
      </c>
      <c r="G7" s="12">
        <f t="shared" si="0"/>
        <v>1032000000</v>
      </c>
      <c r="H7" s="81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128000000</v>
      </c>
      <c r="F8" s="11">
        <v>128000000</v>
      </c>
      <c r="G8" s="12">
        <f t="shared" si="0"/>
        <v>0</v>
      </c>
      <c r="H8" s="81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48425000000</v>
      </c>
      <c r="F39" s="54">
        <f t="shared" si="10"/>
        <v>52262000000</v>
      </c>
      <c r="G39" s="55">
        <f t="shared" si="10"/>
        <v>3837000000</v>
      </c>
      <c r="H39" s="53">
        <f t="shared" ref="H39" si="11">SUM(H4:H38)</f>
        <v>50546000000</v>
      </c>
      <c r="I39" s="54">
        <f t="shared" ref="I39" si="12">SUM(I4:I38)</f>
        <v>55060000000</v>
      </c>
      <c r="J39" s="55">
        <f t="shared" ref="J39" si="13">SUM(J4:J38)</f>
        <v>4514000000</v>
      </c>
      <c r="K39" s="56">
        <f t="shared" si="10"/>
        <v>-2121000000</v>
      </c>
      <c r="L39" s="57">
        <f t="shared" si="10"/>
        <v>-2798000000</v>
      </c>
      <c r="M39" s="89">
        <f t="shared" si="10"/>
        <v>-677000000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130</v>
      </c>
      <c r="F1" s="141"/>
      <c r="G1" s="142"/>
      <c r="H1" s="149" t="s">
        <v>131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3423000000</v>
      </c>
      <c r="F7" s="11">
        <v>5125000000</v>
      </c>
      <c r="G7" s="12">
        <f t="shared" si="0"/>
        <v>1702000000</v>
      </c>
      <c r="H7" s="81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550000000-12000000-303000000-7000000</f>
        <v>228000000</v>
      </c>
      <c r="F8" s="11">
        <v>235000000</v>
      </c>
      <c r="G8" s="12">
        <f t="shared" si="0"/>
        <v>7000000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0</v>
      </c>
      <c r="I33" s="11">
        <v>0</v>
      </c>
      <c r="J33" s="38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50546000000</v>
      </c>
      <c r="F39" s="54">
        <f t="shared" si="10"/>
        <v>55060000000</v>
      </c>
      <c r="G39" s="55">
        <f t="shared" si="10"/>
        <v>4514000000</v>
      </c>
      <c r="H39" s="53">
        <f t="shared" si="10"/>
        <v>50549000000</v>
      </c>
      <c r="I39" s="54">
        <f t="shared" si="10"/>
        <v>54875000000</v>
      </c>
      <c r="J39" s="55">
        <f t="shared" si="10"/>
        <v>4326000000</v>
      </c>
      <c r="K39" s="56">
        <f t="shared" si="10"/>
        <v>-3000000</v>
      </c>
      <c r="L39" s="57">
        <f t="shared" si="10"/>
        <v>185000000</v>
      </c>
      <c r="M39" s="89">
        <f t="shared" si="10"/>
        <v>188000000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131</v>
      </c>
      <c r="F1" s="141"/>
      <c r="G1" s="142"/>
      <c r="H1" s="149" t="s">
        <v>132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2" si="2">F21-E21</f>
        <v>0</v>
      </c>
      <c r="H21" s="10">
        <v>150000000</v>
      </c>
      <c r="I21" s="11">
        <v>150000000</v>
      </c>
      <c r="J21" s="38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500000000</v>
      </c>
      <c r="F22" s="11">
        <v>500000000</v>
      </c>
      <c r="G22" s="38">
        <f t="shared" si="2"/>
        <v>0</v>
      </c>
      <c r="H22" s="10">
        <v>500000000</v>
      </c>
      <c r="I22" s="11">
        <v>500000000</v>
      </c>
      <c r="J22" s="38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2"/>
        <v>0</v>
      </c>
      <c r="H23" s="10">
        <v>500000000</v>
      </c>
      <c r="I23" s="11">
        <v>500000000</v>
      </c>
      <c r="J23" s="38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2"/>
        <v>0</v>
      </c>
      <c r="H24" s="10">
        <v>325000000</v>
      </c>
      <c r="I24" s="11">
        <v>325000000</v>
      </c>
      <c r="J24" s="38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2"/>
        <v>200000000</v>
      </c>
      <c r="H26" s="10">
        <v>300000000</v>
      </c>
      <c r="I26" s="11">
        <v>500000000</v>
      </c>
      <c r="J26" s="38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2"/>
        <v>0</v>
      </c>
      <c r="H27" s="10">
        <v>300000000</v>
      </c>
      <c r="I27" s="11">
        <v>300000000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2"/>
        <v>200000000</v>
      </c>
      <c r="H28" s="10">
        <v>300000000</v>
      </c>
      <c r="I28" s="11">
        <v>500000000</v>
      </c>
      <c r="J28" s="38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2"/>
        <v>200000000</v>
      </c>
      <c r="H29" s="10">
        <v>300000000</v>
      </c>
      <c r="I29" s="11">
        <v>500000000</v>
      </c>
      <c r="J29" s="38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2"/>
        <v>700000000</v>
      </c>
      <c r="H30" s="10">
        <v>300000000</v>
      </c>
      <c r="I30" s="11">
        <v>1000000000</v>
      </c>
      <c r="J30" s="38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2"/>
        <v>0</v>
      </c>
      <c r="H31" s="10">
        <v>250000000</v>
      </c>
      <c r="I31" s="11">
        <v>250000000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88"/>
      <c r="C33" s="23"/>
      <c r="D33" s="23"/>
      <c r="E33" s="10"/>
      <c r="F33" s="11"/>
      <c r="G33" s="38"/>
      <c r="H33" s="10"/>
      <c r="I33" s="11"/>
      <c r="J33" s="38"/>
      <c r="K33" s="14"/>
      <c r="L33" s="15"/>
      <c r="M33" s="16"/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J38" si="6">SUM(E4:E37)</f>
        <v>50549000000</v>
      </c>
      <c r="F38" s="54">
        <f t="shared" si="6"/>
        <v>54875000000</v>
      </c>
      <c r="G38" s="55">
        <f t="shared" si="6"/>
        <v>4326000000</v>
      </c>
      <c r="H38" s="53">
        <f t="shared" si="6"/>
        <v>50549000000</v>
      </c>
      <c r="I38" s="54">
        <f t="shared" si="6"/>
        <v>54875000000</v>
      </c>
      <c r="J38" s="55">
        <f t="shared" si="6"/>
        <v>4326000000</v>
      </c>
      <c r="K38" s="56">
        <f t="shared" ref="K38:M38" si="7">SUM(K4:K37)</f>
        <v>0</v>
      </c>
      <c r="L38" s="57">
        <f t="shared" si="7"/>
        <v>0</v>
      </c>
      <c r="M38" s="89">
        <f t="shared" si="7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132</v>
      </c>
      <c r="F1" s="141"/>
      <c r="G1" s="142"/>
      <c r="H1" s="149" t="s">
        <v>133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0</v>
      </c>
      <c r="F23" s="11">
        <v>0</v>
      </c>
      <c r="G23" s="38">
        <f t="shared" ref="G23:G35" si="3">F23-E23</f>
        <v>0</v>
      </c>
      <c r="H23" s="10">
        <v>396000000</v>
      </c>
      <c r="I23" s="11">
        <v>600000000</v>
      </c>
      <c r="J23" s="38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>F28-E28</f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50549000000</v>
      </c>
      <c r="F41" s="54">
        <f t="shared" si="9"/>
        <v>54875000000</v>
      </c>
      <c r="G41" s="55">
        <f t="shared" si="9"/>
        <v>4326000000</v>
      </c>
      <c r="H41" s="53">
        <f t="shared" si="9"/>
        <v>51242000000</v>
      </c>
      <c r="I41" s="54">
        <f t="shared" si="9"/>
        <v>55475000000</v>
      </c>
      <c r="J41" s="55">
        <f t="shared" si="9"/>
        <v>4233000000</v>
      </c>
      <c r="K41" s="56">
        <f t="shared" ref="K41:M41" si="10">SUM(K4:K40)</f>
        <v>-693000000</v>
      </c>
      <c r="L41" s="57">
        <f t="shared" si="10"/>
        <v>-600000000</v>
      </c>
      <c r="M41" s="89">
        <f t="shared" si="10"/>
        <v>93000000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133</v>
      </c>
      <c r="F1" s="141"/>
      <c r="G1" s="142"/>
      <c r="H1" s="149" t="s">
        <v>136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3811000000</f>
        <v>3811000000</v>
      </c>
      <c r="F7" s="11">
        <v>5125000000</v>
      </c>
      <c r="G7" s="12">
        <f t="shared" si="0"/>
        <v>1314000000</v>
      </c>
      <c r="H7" s="81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396000000</v>
      </c>
      <c r="F23" s="11">
        <v>600000000</v>
      </c>
      <c r="G23" s="38">
        <f t="shared" ref="G23:G35" si="3">F23-E23</f>
        <v>204000000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51242000000</v>
      </c>
      <c r="F41" s="54">
        <f t="shared" si="9"/>
        <v>55475000000</v>
      </c>
      <c r="G41" s="55">
        <f t="shared" si="9"/>
        <v>4233000000</v>
      </c>
      <c r="H41" s="53">
        <f t="shared" si="9"/>
        <v>50274000000</v>
      </c>
      <c r="I41" s="54">
        <f t="shared" si="9"/>
        <v>55475000000</v>
      </c>
      <c r="J41" s="55">
        <f t="shared" si="9"/>
        <v>5201000000</v>
      </c>
      <c r="K41" s="56">
        <f t="shared" ref="K41:M41" si="10">SUM(K4:K40)</f>
        <v>968000000</v>
      </c>
      <c r="L41" s="57">
        <f t="shared" si="10"/>
        <v>0</v>
      </c>
      <c r="M41" s="89">
        <f t="shared" si="10"/>
        <v>-968000000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136</v>
      </c>
      <c r="F1" s="141"/>
      <c r="G1" s="142"/>
      <c r="H1" s="149" t="s">
        <v>137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5125000000-176000000-164000000-381000000-500000000</f>
        <v>3904000000</v>
      </c>
      <c r="F7" s="11">
        <v>5125000000</v>
      </c>
      <c r="G7" s="12">
        <f t="shared" si="0"/>
        <v>1221000000</v>
      </c>
      <c r="H7" s="81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485000000</v>
      </c>
      <c r="F23" s="11">
        <v>600000000</v>
      </c>
      <c r="G23" s="38">
        <f t="shared" ref="G23:G35" si="3">F23-E23</f>
        <v>115000000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50274000000</v>
      </c>
      <c r="F41" s="54">
        <f>SUM(F4:F40)</f>
        <v>55475000000</v>
      </c>
      <c r="G41" s="55">
        <f>SUM(G4:G40)</f>
        <v>5201000000</v>
      </c>
      <c r="H41" s="53">
        <f t="shared" ref="H41:M41" si="9">SUM(H4:H40)</f>
        <v>46960000000</v>
      </c>
      <c r="I41" s="54">
        <f t="shared" si="9"/>
        <v>49475000000</v>
      </c>
      <c r="J41" s="55">
        <f t="shared" si="9"/>
        <v>2515000000</v>
      </c>
      <c r="K41" s="56">
        <f t="shared" si="9"/>
        <v>3314000000</v>
      </c>
      <c r="L41" s="57">
        <f t="shared" si="9"/>
        <v>6000000000</v>
      </c>
      <c r="M41" s="89">
        <f t="shared" si="9"/>
        <v>2686000000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137</v>
      </c>
      <c r="F1" s="141"/>
      <c r="G1" s="142"/>
      <c r="H1" s="140" t="s">
        <v>138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485000000</v>
      </c>
      <c r="F24" s="11">
        <v>600000000</v>
      </c>
      <c r="G24" s="38">
        <f t="shared" ref="G24:G36" si="2">F24-E24</f>
        <v>115000000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300000000</v>
      </c>
      <c r="I36" s="11">
        <v>500000000</v>
      </c>
      <c r="J36" s="38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6">SUM(E4:E41)</f>
        <v>47666000000</v>
      </c>
      <c r="F42" s="54">
        <f t="shared" si="6"/>
        <v>51975000000</v>
      </c>
      <c r="G42" s="55">
        <f t="shared" si="6"/>
        <v>4309000000</v>
      </c>
      <c r="H42" s="53">
        <f t="shared" si="6"/>
        <v>47976000000</v>
      </c>
      <c r="I42" s="54">
        <f t="shared" si="6"/>
        <v>51975000000</v>
      </c>
      <c r="J42" s="55">
        <f t="shared" si="6"/>
        <v>3999000000</v>
      </c>
      <c r="K42" s="56">
        <f t="shared" si="6"/>
        <v>-310000000</v>
      </c>
      <c r="L42" s="57">
        <f t="shared" si="6"/>
        <v>0</v>
      </c>
      <c r="M42" s="89">
        <f t="shared" si="6"/>
        <v>310000000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95FCC-1279-4829-9D0A-244B33A18D65}">
  <dimension ref="A1:S39"/>
  <sheetViews>
    <sheetView workbookViewId="0">
      <selection activeCell="F10" sqref="F10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314</v>
      </c>
      <c r="F1" s="141"/>
      <c r="G1" s="142"/>
      <c r="H1" s="140" t="s">
        <v>311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39</v>
      </c>
      <c r="B20" s="133" t="s">
        <v>40</v>
      </c>
      <c r="C20" s="23">
        <v>44959</v>
      </c>
      <c r="D20" s="23" t="s">
        <v>13</v>
      </c>
      <c r="E20" s="10">
        <v>0</v>
      </c>
      <c r="F20" s="11">
        <v>0</v>
      </c>
      <c r="G20" s="38">
        <f t="shared" ref="G20:G31" si="3">F20-E20</f>
        <v>0</v>
      </c>
      <c r="H20" s="10">
        <v>35000000</v>
      </c>
      <c r="I20" s="11">
        <v>325000000</v>
      </c>
      <c r="J20" s="38">
        <f t="shared" ref="J20:J31" si="4">I20-H20</f>
        <v>290000000</v>
      </c>
      <c r="K20" s="14">
        <f t="shared" ref="K20:M31" si="5">E20-H20</f>
        <v>-35000000</v>
      </c>
      <c r="L20" s="15">
        <f t="shared" si="5"/>
        <v>-325000000</v>
      </c>
      <c r="M20" s="16">
        <f t="shared" si="5"/>
        <v>-290000000</v>
      </c>
    </row>
    <row r="21" spans="1:13" x14ac:dyDescent="0.25">
      <c r="A21" s="88" t="s">
        <v>41</v>
      </c>
      <c r="B21" s="133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si="4"/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s="133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s="13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s="133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4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s="133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12">
        <f t="shared" si="3"/>
        <v>0</v>
      </c>
      <c r="H25" s="10">
        <v>250000000</v>
      </c>
      <c r="I25" s="11">
        <v>250000000</v>
      </c>
      <c r="J25" s="12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s="133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4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s="133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s="133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4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s="133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4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s="133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4"/>
        <v>0</v>
      </c>
      <c r="K30" s="15">
        <f t="shared" si="5"/>
        <v>0</v>
      </c>
      <c r="L30" s="15">
        <f t="shared" si="5"/>
        <v>0</v>
      </c>
      <c r="M30" s="16">
        <f t="shared" si="5"/>
        <v>0</v>
      </c>
    </row>
    <row r="31" spans="1:13" ht="15.75" thickBot="1" x14ac:dyDescent="0.3">
      <c r="A31" s="88" t="s">
        <v>61</v>
      </c>
      <c r="B31" s="133" t="s">
        <v>62</v>
      </c>
      <c r="C31" s="23">
        <v>46617</v>
      </c>
      <c r="D31" s="120" t="s">
        <v>13</v>
      </c>
      <c r="E31" s="11">
        <v>375000000</v>
      </c>
      <c r="F31" s="11">
        <v>375000000</v>
      </c>
      <c r="G31" s="78">
        <f t="shared" si="3"/>
        <v>0</v>
      </c>
      <c r="H31" s="11">
        <v>375000000</v>
      </c>
      <c r="I31" s="11">
        <v>375000000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64</v>
      </c>
      <c r="B33" s="133" t="s">
        <v>65</v>
      </c>
      <c r="C33" s="23" t="s">
        <v>66</v>
      </c>
      <c r="D33" s="127" t="s">
        <v>13</v>
      </c>
      <c r="E33" s="20">
        <v>0</v>
      </c>
      <c r="F33" s="11">
        <v>0</v>
      </c>
      <c r="G33" s="12">
        <f t="shared" ref="G33" si="6">F33-E33</f>
        <v>0</v>
      </c>
      <c r="H33" s="20">
        <v>117000000</v>
      </c>
      <c r="I33" s="11">
        <v>200000000</v>
      </c>
      <c r="J33" s="12">
        <f t="shared" ref="J33" si="7">I33-H33</f>
        <v>83000000</v>
      </c>
      <c r="K33" s="14">
        <f t="shared" ref="K33:M36" si="8">E33-H33</f>
        <v>-117000000</v>
      </c>
      <c r="L33" s="15">
        <f t="shared" si="8"/>
        <v>-200000000</v>
      </c>
      <c r="M33" s="16">
        <f t="shared" si="8"/>
        <v>-83000000</v>
      </c>
    </row>
    <row r="34" spans="1:13" x14ac:dyDescent="0.25">
      <c r="A34" s="88" t="s">
        <v>67</v>
      </c>
      <c r="B34" s="133" t="s">
        <v>68</v>
      </c>
      <c r="C34" s="23" t="s">
        <v>66</v>
      </c>
      <c r="D34" s="23" t="s">
        <v>13</v>
      </c>
      <c r="E34" s="20">
        <v>275000000</v>
      </c>
      <c r="F34" s="11">
        <v>275000000</v>
      </c>
      <c r="G34" s="12">
        <v>0</v>
      </c>
      <c r="H34" s="20">
        <v>275000000</v>
      </c>
      <c r="I34" s="11">
        <v>275000000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69</v>
      </c>
      <c r="B35" s="133" t="s">
        <v>70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v>0</v>
      </c>
      <c r="H35" s="20">
        <v>100000000</v>
      </c>
      <c r="I35" s="11">
        <v>100000000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88" t="s">
        <v>71</v>
      </c>
      <c r="B36" s="133" t="s">
        <v>72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v>0</v>
      </c>
      <c r="H36" s="20">
        <v>200000000</v>
      </c>
      <c r="I36" s="11">
        <v>200000000</v>
      </c>
      <c r="J36" s="12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59984000000</v>
      </c>
      <c r="F37" s="54">
        <f>SUM(F4:F36)</f>
        <v>63850000000</v>
      </c>
      <c r="G37" s="55">
        <f>SUM(G4:G34)</f>
        <v>3866000000</v>
      </c>
      <c r="H37" s="53">
        <f>SUM(H4:H36)</f>
        <v>60136000000</v>
      </c>
      <c r="I37" s="54">
        <f>SUM(I4:I36)</f>
        <v>64375000000</v>
      </c>
      <c r="J37" s="55">
        <f t="shared" ref="J37:M37" si="9">SUM(J4:J34)</f>
        <v>4239000000</v>
      </c>
      <c r="K37" s="56">
        <f>SUM(K4:K36)</f>
        <v>-152000000</v>
      </c>
      <c r="L37" s="57">
        <f>SUM(L4:L36)</f>
        <v>-525000000</v>
      </c>
      <c r="M37" s="89">
        <f t="shared" si="9"/>
        <v>-373000000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141</v>
      </c>
      <c r="F1" s="141"/>
      <c r="G1" s="142"/>
      <c r="H1" s="140" t="s">
        <v>142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600000000</v>
      </c>
      <c r="F24" s="11">
        <v>600000000</v>
      </c>
      <c r="G24" s="38">
        <f t="shared" ref="G24:G36" si="2">F24-E24</f>
        <v>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0</v>
      </c>
      <c r="I36" s="11">
        <v>0</v>
      </c>
      <c r="J36" s="38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47976000000</v>
      </c>
      <c r="F42" s="54">
        <f>SUM(F4:F41)</f>
        <v>51975000000</v>
      </c>
      <c r="G42" s="55">
        <f>SUM(G4:G41)</f>
        <v>3999000000</v>
      </c>
      <c r="H42" s="53">
        <v>48284000000</v>
      </c>
      <c r="I42" s="54">
        <v>53975000000</v>
      </c>
      <c r="J42" s="55">
        <v>5691000000</v>
      </c>
      <c r="K42" s="56">
        <f>SUM(K4:K41)</f>
        <v>-308000000</v>
      </c>
      <c r="L42" s="57">
        <f>SUM(L4:L41)</f>
        <v>-2000000000</v>
      </c>
      <c r="M42" s="89">
        <f>SUM(M4:M41)</f>
        <v>-1692000000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143</v>
      </c>
      <c r="F1" s="141"/>
      <c r="G1" s="142"/>
      <c r="H1" s="140" t="s">
        <v>144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0</v>
      </c>
      <c r="F24" s="11">
        <v>0</v>
      </c>
      <c r="G24" s="38">
        <v>0</v>
      </c>
      <c r="H24" s="10">
        <v>165000000</v>
      </c>
      <c r="I24" s="11">
        <v>200000000</v>
      </c>
      <c r="J24" s="38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ref="G25:G36" si="6">F25-E25</f>
        <v>0</v>
      </c>
      <c r="H25" s="10">
        <v>600000000</v>
      </c>
      <c r="I25" s="11">
        <v>600000000</v>
      </c>
      <c r="J25" s="38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6"/>
        <v>0</v>
      </c>
      <c r="H26" s="10">
        <v>150000000</v>
      </c>
      <c r="I26" s="11">
        <v>150000000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6"/>
        <v>0</v>
      </c>
      <c r="H27" s="10">
        <v>500000000</v>
      </c>
      <c r="I27" s="11">
        <v>500000000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6"/>
        <v>0</v>
      </c>
      <c r="H28" s="10">
        <v>500000000</v>
      </c>
      <c r="I28" s="11">
        <v>500000000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6"/>
        <v>0</v>
      </c>
      <c r="H29" s="10">
        <v>325000000</v>
      </c>
      <c r="I29" s="11">
        <v>325000000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6"/>
        <v>50000000</v>
      </c>
      <c r="H30" s="10">
        <v>450000000</v>
      </c>
      <c r="I30" s="11">
        <v>500000000</v>
      </c>
      <c r="J30" s="38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6"/>
        <v>200000000</v>
      </c>
      <c r="H31" s="10">
        <v>300000000</v>
      </c>
      <c r="I31" s="11">
        <v>500000000</v>
      </c>
      <c r="J31" s="38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6"/>
        <v>0</v>
      </c>
      <c r="H32" s="10">
        <v>300000000</v>
      </c>
      <c r="I32" s="11">
        <v>300000000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6"/>
        <v>200000000</v>
      </c>
      <c r="H33" s="10">
        <v>300000000</v>
      </c>
      <c r="I33" s="11">
        <v>500000000</v>
      </c>
      <c r="J33" s="38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6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6"/>
        <v>700000000</v>
      </c>
      <c r="H35" s="10">
        <v>300000000</v>
      </c>
      <c r="I35" s="11">
        <v>1000000000</v>
      </c>
      <c r="J35" s="38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6"/>
        <v>0</v>
      </c>
      <c r="H36" s="10">
        <v>250000000</v>
      </c>
      <c r="I36" s="11">
        <v>250000000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48284000000</v>
      </c>
      <c r="F42" s="54">
        <f>SUM(F4:F41)</f>
        <v>53975000000</v>
      </c>
      <c r="G42" s="55">
        <f>SUM(G4:G41)</f>
        <v>5691000000</v>
      </c>
      <c r="H42" s="53">
        <v>49001000000</v>
      </c>
      <c r="I42" s="54">
        <v>54175000000</v>
      </c>
      <c r="J42" s="55">
        <v>5174000000</v>
      </c>
      <c r="K42" s="56">
        <f>SUM(K4:K41)</f>
        <v>-717000000</v>
      </c>
      <c r="L42" s="57">
        <f>SUM(L4:L41)</f>
        <v>-200000000</v>
      </c>
      <c r="M42" s="89">
        <f>SUM(M4:M41)</f>
        <v>517000000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144</v>
      </c>
      <c r="F1" s="141"/>
      <c r="G1" s="142"/>
      <c r="H1" s="140" t="s">
        <v>147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0</v>
      </c>
      <c r="F9" s="11">
        <v>0</v>
      </c>
      <c r="G9" s="12">
        <f t="shared" si="0"/>
        <v>0</v>
      </c>
      <c r="H9" s="81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165000000</v>
      </c>
      <c r="F24" s="11">
        <v>200000000</v>
      </c>
      <c r="G24" s="38">
        <f t="shared" ref="G24:G36" si="3">F24-E24</f>
        <v>35000000</v>
      </c>
      <c r="H24" s="10">
        <v>165000000</v>
      </c>
      <c r="I24" s="11">
        <v>200000000</v>
      </c>
      <c r="J24" s="38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3"/>
        <v>0</v>
      </c>
      <c r="H36" s="10">
        <v>250000000</v>
      </c>
      <c r="I36" s="11">
        <v>250000000</v>
      </c>
      <c r="J36" s="38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7">SUM(E4:E41)</f>
        <v>49001000000</v>
      </c>
      <c r="F42" s="54">
        <f t="shared" si="7"/>
        <v>54175000000</v>
      </c>
      <c r="G42" s="55">
        <f t="shared" si="7"/>
        <v>5174000000</v>
      </c>
      <c r="H42" s="53">
        <f t="shared" si="7"/>
        <v>50393000000</v>
      </c>
      <c r="I42" s="54">
        <f>SUM(I4:I41)</f>
        <v>55878000000</v>
      </c>
      <c r="J42" s="55">
        <f>SUM(J4:J41)</f>
        <v>5485000000</v>
      </c>
      <c r="K42" s="56">
        <f t="shared" si="7"/>
        <v>-1392000000</v>
      </c>
      <c r="L42" s="57">
        <f t="shared" si="7"/>
        <v>-1703000000</v>
      </c>
      <c r="M42" s="89">
        <f t="shared" si="7"/>
        <v>-311000000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154</v>
      </c>
      <c r="F1" s="141"/>
      <c r="G1" s="142"/>
      <c r="H1" s="140" t="s">
        <v>155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41000000</v>
      </c>
      <c r="F6" s="11">
        <v>111000000</v>
      </c>
      <c r="G6" s="12">
        <f t="shared" si="0"/>
        <v>70000000</v>
      </c>
      <c r="H6" s="81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943000000</v>
      </c>
      <c r="F9" s="11">
        <v>1264000000</v>
      </c>
      <c r="G9" s="12">
        <f t="shared" si="0"/>
        <v>321000000</v>
      </c>
      <c r="H9" s="81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0</v>
      </c>
      <c r="I24" s="11">
        <v>0</v>
      </c>
      <c r="J24" s="38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50393000000</v>
      </c>
      <c r="F43" s="54">
        <f>SUM(F4:F42)</f>
        <v>55878000000</v>
      </c>
      <c r="G43" s="55">
        <f>SUM(G4:G42)</f>
        <v>5485000000</v>
      </c>
      <c r="H43" s="53">
        <v>49188000000</v>
      </c>
      <c r="I43" s="54">
        <v>53878000000</v>
      </c>
      <c r="J43" s="55">
        <v>4690000000</v>
      </c>
      <c r="K43" s="56">
        <f>SUM(K4:K42)</f>
        <v>1205000000</v>
      </c>
      <c r="L43" s="57">
        <f>SUM(L4:L42)</f>
        <v>2000000000</v>
      </c>
      <c r="M43" s="89">
        <f>SUM(M4:M42)</f>
        <v>795000000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155</v>
      </c>
      <c r="F1" s="141"/>
      <c r="G1" s="142"/>
      <c r="H1" s="140" t="s">
        <v>158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1057000000</v>
      </c>
      <c r="F9" s="11">
        <v>1264000000</v>
      </c>
      <c r="G9" s="12">
        <f t="shared" si="0"/>
        <v>207000000</v>
      </c>
      <c r="H9" s="81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49188000000</v>
      </c>
      <c r="F43" s="54">
        <f>SUM(F4:F42)</f>
        <v>53878000000</v>
      </c>
      <c r="G43" s="55">
        <f>SUM(G4:G42)</f>
        <v>4690000000</v>
      </c>
      <c r="H43" s="53">
        <v>49907000000</v>
      </c>
      <c r="I43" s="54">
        <v>54378000000</v>
      </c>
      <c r="J43" s="55">
        <v>4471000000</v>
      </c>
      <c r="K43" s="56">
        <f>SUM(K4:K42)</f>
        <v>-719000000</v>
      </c>
      <c r="L43" s="57">
        <f>SUM(L4:L42)</f>
        <v>-500000000</v>
      </c>
      <c r="M43" s="89">
        <f>SUM(M4:M42)</f>
        <v>219000000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158</v>
      </c>
      <c r="F1" s="141"/>
      <c r="G1" s="142"/>
      <c r="H1" s="140" t="s">
        <v>159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425000000</v>
      </c>
      <c r="F24" s="11">
        <v>500000000</v>
      </c>
      <c r="G24" s="38">
        <f t="shared" ref="G24:G37" si="3">F24-E24</f>
        <v>75000000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200000000</v>
      </c>
      <c r="I25" s="11">
        <v>200000000</v>
      </c>
      <c r="J25" s="38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0</v>
      </c>
      <c r="I37" s="11">
        <v>0</v>
      </c>
      <c r="J37" s="38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49907000000</v>
      </c>
      <c r="F43" s="54">
        <f>SUM(F4:F42)</f>
        <v>54378000000</v>
      </c>
      <c r="G43" s="55">
        <f>SUM(G4:G42)</f>
        <v>4471000000</v>
      </c>
      <c r="H43" s="53">
        <v>50351000000</v>
      </c>
      <c r="I43" s="54">
        <v>53859000000</v>
      </c>
      <c r="J43" s="55">
        <v>3508000000</v>
      </c>
      <c r="K43" s="56">
        <f>SUM(K4:K42)</f>
        <v>-444000000</v>
      </c>
      <c r="L43" s="57">
        <f>SUM(L4:L42)</f>
        <v>519000000</v>
      </c>
      <c r="M43" s="89">
        <f>SUM(M4:M42)</f>
        <v>963000000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159</v>
      </c>
      <c r="F1" s="141"/>
      <c r="G1" s="142"/>
      <c r="H1" s="140" t="s">
        <v>160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160</v>
      </c>
      <c r="F1" s="141"/>
      <c r="G1" s="142"/>
      <c r="H1" s="140" t="s">
        <v>161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  <row r="46" spans="1:13" x14ac:dyDescent="0.25">
      <c r="G46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161</v>
      </c>
      <c r="F1" s="141"/>
      <c r="G1" s="142"/>
      <c r="H1" s="140" t="s">
        <v>162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v>0</v>
      </c>
      <c r="F24" s="11">
        <v>0</v>
      </c>
      <c r="G24" s="38">
        <f t="shared" si="3"/>
        <v>0</v>
      </c>
      <c r="H24" s="10">
        <v>50000000</v>
      </c>
      <c r="I24" s="11">
        <v>250000000</v>
      </c>
      <c r="J24" s="38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300000000</v>
      </c>
      <c r="I37" s="11">
        <v>1000000000</v>
      </c>
      <c r="J37" s="38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50351000000</v>
      </c>
      <c r="F43" s="54">
        <f>SUM(F4:F42)</f>
        <v>53734000000</v>
      </c>
      <c r="G43" s="55">
        <f>SUM(G4:G42)</f>
        <v>3383000000</v>
      </c>
      <c r="H43" s="53">
        <v>50401000000</v>
      </c>
      <c r="I43" s="54">
        <v>53984000000</v>
      </c>
      <c r="J43" s="55">
        <v>3583000000</v>
      </c>
      <c r="K43" s="56">
        <f>SUM(K4:K42)</f>
        <v>-50000000</v>
      </c>
      <c r="L43" s="57">
        <f>SUM(L4:L42)</f>
        <v>-250000000</v>
      </c>
      <c r="M43" s="89">
        <f>SUM(M4:M42)</f>
        <v>-200000000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162</v>
      </c>
      <c r="F1" s="141"/>
      <c r="G1" s="142"/>
      <c r="H1" s="140" t="s">
        <v>167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250000000-165000000-35000000</f>
        <v>50000000</v>
      </c>
      <c r="F24" s="11">
        <v>250000000</v>
      </c>
      <c r="G24" s="38">
        <f t="shared" si="3"/>
        <v>200000000</v>
      </c>
      <c r="H24" s="10">
        <v>85000000</v>
      </c>
      <c r="I24" s="11">
        <v>250000000</v>
      </c>
      <c r="J24" s="38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0</v>
      </c>
      <c r="I37" s="11">
        <v>0</v>
      </c>
      <c r="J37" s="38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50401000000</v>
      </c>
      <c r="F43" s="54">
        <f>SUM(F4:F42)</f>
        <v>53984000000</v>
      </c>
      <c r="G43" s="55">
        <f>SUM(G4:G42)</f>
        <v>3583000000</v>
      </c>
      <c r="H43" s="53">
        <v>50136000000</v>
      </c>
      <c r="I43" s="54">
        <v>52984000000</v>
      </c>
      <c r="J43" s="55">
        <v>2848000000</v>
      </c>
      <c r="K43" s="56">
        <f>SUM(K4:K42)</f>
        <v>265000000</v>
      </c>
      <c r="L43" s="57">
        <f>SUM(L4:L42)</f>
        <v>1000000000</v>
      </c>
      <c r="M43" s="89">
        <f>SUM(M4:M42)</f>
        <v>735000000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6D65-2B26-46E5-8785-86789D0A0B55}">
  <dimension ref="A1:S39"/>
  <sheetViews>
    <sheetView workbookViewId="0">
      <selection activeCell="E25" sqref="E25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311</v>
      </c>
      <c r="F1" s="141"/>
      <c r="G1" s="142"/>
      <c r="H1" s="140" t="s">
        <v>310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0</v>
      </c>
      <c r="I18" s="11">
        <v>0</v>
      </c>
      <c r="J18" s="12">
        <v>0</v>
      </c>
      <c r="K18" s="14">
        <f t="shared" si="2"/>
        <v>5500000000</v>
      </c>
      <c r="L18" s="15">
        <f t="shared" si="2"/>
        <v>5500000000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39</v>
      </c>
      <c r="B20" s="133" t="s">
        <v>40</v>
      </c>
      <c r="C20" s="23">
        <v>44959</v>
      </c>
      <c r="D20" s="23" t="s">
        <v>13</v>
      </c>
      <c r="E20" s="10">
        <v>35000000</v>
      </c>
      <c r="F20" s="11">
        <v>325000000</v>
      </c>
      <c r="G20" s="38">
        <f t="shared" ref="G20:G31" si="3">F20-E20</f>
        <v>290000000</v>
      </c>
      <c r="H20" s="10">
        <v>35000000</v>
      </c>
      <c r="I20" s="11">
        <v>325000000</v>
      </c>
      <c r="J20" s="38">
        <f t="shared" ref="J20:J31" si="4">I20-H20</f>
        <v>290000000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s="133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si="4"/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s="133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s="13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s="133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4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s="133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12">
        <f t="shared" si="3"/>
        <v>0</v>
      </c>
      <c r="H25" s="10">
        <v>250000000</v>
      </c>
      <c r="I25" s="11">
        <v>250000000</v>
      </c>
      <c r="J25" s="12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s="133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4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s="133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s="133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4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s="133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4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s="133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4"/>
        <v>0</v>
      </c>
      <c r="K30" s="15">
        <f t="shared" si="5"/>
        <v>0</v>
      </c>
      <c r="L30" s="15">
        <f t="shared" si="5"/>
        <v>0</v>
      </c>
      <c r="M30" s="16">
        <f t="shared" si="5"/>
        <v>0</v>
      </c>
    </row>
    <row r="31" spans="1:13" ht="15.75" thickBot="1" x14ac:dyDescent="0.3">
      <c r="A31" s="88" t="s">
        <v>61</v>
      </c>
      <c r="B31" s="133" t="s">
        <v>62</v>
      </c>
      <c r="C31" s="23">
        <v>46617</v>
      </c>
      <c r="D31" s="120" t="s">
        <v>13</v>
      </c>
      <c r="E31" s="11">
        <v>375000000</v>
      </c>
      <c r="F31" s="11">
        <v>375000000</v>
      </c>
      <c r="G31" s="78">
        <f t="shared" si="3"/>
        <v>0</v>
      </c>
      <c r="H31" s="11">
        <v>375000000</v>
      </c>
      <c r="I31" s="11">
        <v>375000000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64</v>
      </c>
      <c r="B33" s="133" t="s">
        <v>65</v>
      </c>
      <c r="C33" s="23" t="s">
        <v>66</v>
      </c>
      <c r="D33" s="127" t="s">
        <v>13</v>
      </c>
      <c r="E33" s="20">
        <v>117000000</v>
      </c>
      <c r="F33" s="11">
        <v>200000000</v>
      </c>
      <c r="G33" s="12">
        <f t="shared" ref="G33" si="6">F33-E33</f>
        <v>83000000</v>
      </c>
      <c r="H33" s="20">
        <v>117000000</v>
      </c>
      <c r="I33" s="11">
        <v>200000000</v>
      </c>
      <c r="J33" s="12">
        <f t="shared" ref="J33" si="7">I33-H33</f>
        <v>83000000</v>
      </c>
      <c r="K33" s="14">
        <f t="shared" ref="K33:M36" si="8">E33-H33</f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67</v>
      </c>
      <c r="B34" s="133" t="s">
        <v>68</v>
      </c>
      <c r="C34" s="23" t="s">
        <v>66</v>
      </c>
      <c r="D34" s="23" t="s">
        <v>13</v>
      </c>
      <c r="E34" s="20">
        <v>275000000</v>
      </c>
      <c r="F34" s="11">
        <v>275000000</v>
      </c>
      <c r="G34" s="12">
        <v>0</v>
      </c>
      <c r="H34" s="20">
        <v>275000000</v>
      </c>
      <c r="I34" s="11">
        <v>275000000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69</v>
      </c>
      <c r="B35" s="133" t="s">
        <v>70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v>0</v>
      </c>
      <c r="H35" s="20">
        <v>100000000</v>
      </c>
      <c r="I35" s="11">
        <v>100000000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88" t="s">
        <v>71</v>
      </c>
      <c r="B36" s="133" t="s">
        <v>72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v>0</v>
      </c>
      <c r="H36" s="20">
        <v>200000000</v>
      </c>
      <c r="I36" s="11">
        <v>200000000</v>
      </c>
      <c r="J36" s="12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60136000000</v>
      </c>
      <c r="F37" s="54">
        <f>SUM(F4:F36)</f>
        <v>64375000000</v>
      </c>
      <c r="G37" s="55">
        <f>SUM(G4:G34)</f>
        <v>4239000000</v>
      </c>
      <c r="H37" s="53">
        <f>SUM(H4:H36)</f>
        <v>54636000000</v>
      </c>
      <c r="I37" s="54">
        <f>SUM(I4:I36)</f>
        <v>58875000000</v>
      </c>
      <c r="J37" s="55">
        <f t="shared" ref="J37:M37" si="9">SUM(J4:J34)</f>
        <v>4239000000</v>
      </c>
      <c r="K37" s="56">
        <f>SUM(K4:K36)</f>
        <v>5500000000</v>
      </c>
      <c r="L37" s="57">
        <f>SUM(L4:L36)</f>
        <v>5500000000</v>
      </c>
      <c r="M37" s="89">
        <f t="shared" si="9"/>
        <v>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167</v>
      </c>
      <c r="F1" s="141"/>
      <c r="G1" s="142"/>
      <c r="H1" s="140" t="s">
        <v>168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6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</f>
        <v>85000000</v>
      </c>
      <c r="F24" s="11">
        <v>250000000</v>
      </c>
      <c r="G24" s="38">
        <f t="shared" si="3"/>
        <v>165000000</v>
      </c>
      <c r="H24" s="10">
        <v>85000000</v>
      </c>
      <c r="I24" s="11">
        <v>250000000</v>
      </c>
      <c r="J24" s="38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125000000</v>
      </c>
      <c r="I28" s="11">
        <v>350000000</v>
      </c>
      <c r="J28" s="38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49"/>
      <c r="S36" s="49"/>
    </row>
    <row r="37" spans="1:19" ht="15.75" thickBot="1" x14ac:dyDescent="0.3">
      <c r="A37" s="88"/>
      <c r="E37" s="10"/>
      <c r="F37" s="11"/>
      <c r="G37" s="38"/>
      <c r="H37" s="10"/>
      <c r="I37" s="11"/>
      <c r="J37" s="38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50136000000</v>
      </c>
      <c r="F42" s="54">
        <f>SUM(F4:F41)</f>
        <v>52984000000</v>
      </c>
      <c r="G42" s="55">
        <f>SUM(G4:G41)</f>
        <v>2848000000</v>
      </c>
      <c r="H42" s="53">
        <v>49961000000</v>
      </c>
      <c r="I42" s="54">
        <v>52954000000</v>
      </c>
      <c r="J42" s="55">
        <v>2993000000</v>
      </c>
      <c r="K42" s="56">
        <f>SUM(K4:K41)</f>
        <v>175000000</v>
      </c>
      <c r="L42" s="57">
        <f>SUM(L4:L41)</f>
        <v>30000000</v>
      </c>
      <c r="M42" s="89">
        <f>SUM(M4:M41)</f>
        <v>-145000000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168</v>
      </c>
      <c r="F1" s="141"/>
      <c r="G1" s="142"/>
      <c r="H1" s="140" t="s">
        <v>169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1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v>0</v>
      </c>
      <c r="F5" s="11">
        <v>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1334000000</v>
      </c>
      <c r="G10" s="12">
        <f t="shared" si="0"/>
        <v>70000000</v>
      </c>
      <c r="H10" s="81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6" si="3">F24-E24</f>
        <v>0</v>
      </c>
      <c r="H24" s="10">
        <v>425000000</v>
      </c>
      <c r="I24" s="11">
        <v>425000000</v>
      </c>
      <c r="J24" s="38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3"/>
        <v>165000000</v>
      </c>
      <c r="H25" s="10">
        <v>85000000</v>
      </c>
      <c r="I25" s="11">
        <v>250000000</v>
      </c>
      <c r="J25" s="38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3"/>
        <v>0</v>
      </c>
      <c r="H26" s="10">
        <v>200000000</v>
      </c>
      <c r="I26" s="11">
        <v>200000000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3"/>
        <v>0</v>
      </c>
      <c r="H27" s="10">
        <v>600000000</v>
      </c>
      <c r="I27" s="11">
        <v>600000000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3"/>
        <v>0</v>
      </c>
      <c r="H28" s="10">
        <v>150000000</v>
      </c>
      <c r="I28" s="11">
        <v>150000000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3"/>
        <v>225000000</v>
      </c>
      <c r="H29" s="10">
        <v>125000000</v>
      </c>
      <c r="I29" s="11">
        <v>350000000</v>
      </c>
      <c r="J29" s="38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3"/>
        <v>0</v>
      </c>
      <c r="H31" s="10">
        <v>500000000</v>
      </c>
      <c r="I31" s="11">
        <v>500000000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3"/>
        <v>0</v>
      </c>
      <c r="H32" s="10">
        <v>325000000</v>
      </c>
      <c r="I32" s="11">
        <v>325000000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3"/>
        <v>0</v>
      </c>
      <c r="H33" s="10">
        <v>450000000</v>
      </c>
      <c r="I33" s="11">
        <v>450000000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3"/>
        <v>0</v>
      </c>
      <c r="H35" s="10">
        <v>300000000</v>
      </c>
      <c r="I35" s="11">
        <v>300000000</v>
      </c>
      <c r="J35" s="38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45</v>
      </c>
      <c r="B36" t="s">
        <v>46</v>
      </c>
      <c r="C36" s="23">
        <v>45362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49"/>
      <c r="S36" s="49"/>
    </row>
    <row r="37" spans="1:19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172</v>
      </c>
      <c r="B39" t="s">
        <v>173</v>
      </c>
      <c r="C39" s="23" t="s">
        <v>66</v>
      </c>
      <c r="D39" s="23" t="s">
        <v>13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49"/>
      <c r="S39" s="49"/>
    </row>
    <row r="40" spans="1:19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49961000000</v>
      </c>
      <c r="F43" s="54">
        <f>SUM(F4:F42)</f>
        <v>52954000000</v>
      </c>
      <c r="G43" s="55">
        <f>SUM(G4:G42)</f>
        <v>2993000000</v>
      </c>
      <c r="H43" s="53">
        <v>49812400000</v>
      </c>
      <c r="I43" s="54">
        <v>53325000000</v>
      </c>
      <c r="J43" s="55">
        <v>3512600000</v>
      </c>
      <c r="K43" s="56">
        <f>SUM(K4:K42)</f>
        <v>148600000</v>
      </c>
      <c r="L43" s="57">
        <f>SUM(L4:L42)</f>
        <v>-371000000</v>
      </c>
      <c r="M43" s="89">
        <f>SUM(M4:M42)</f>
        <v>-519600000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169</v>
      </c>
      <c r="F1" s="141"/>
      <c r="G1" s="142"/>
      <c r="H1" s="140" t="s">
        <v>142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1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f>430000000-425000000</f>
        <v>5000000</v>
      </c>
      <c r="F5" s="11">
        <v>5000000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2000000000</v>
      </c>
      <c r="G10" s="12">
        <f t="shared" si="0"/>
        <v>736000000</v>
      </c>
      <c r="H10" s="81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5" si="4">F24-E24</f>
        <v>0</v>
      </c>
      <c r="H24" s="10">
        <v>425000000</v>
      </c>
      <c r="I24" s="11">
        <v>425000000</v>
      </c>
      <c r="J24" s="38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4"/>
        <v>165000000</v>
      </c>
      <c r="H25" s="10">
        <v>250000000</v>
      </c>
      <c r="I25" s="11">
        <v>250000000</v>
      </c>
      <c r="J25" s="38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4"/>
        <v>0</v>
      </c>
      <c r="H26" s="10">
        <v>200000000</v>
      </c>
      <c r="I26" s="11">
        <v>200000000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4"/>
        <v>0</v>
      </c>
      <c r="H27" s="10">
        <v>600000000</v>
      </c>
      <c r="I27" s="11">
        <v>600000000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4"/>
        <v>0</v>
      </c>
      <c r="H28" s="10">
        <v>150000000</v>
      </c>
      <c r="I28" s="11">
        <v>150000000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4"/>
        <v>225000000</v>
      </c>
      <c r="H29" s="10">
        <v>225000000</v>
      </c>
      <c r="I29" s="11">
        <v>350000000</v>
      </c>
      <c r="J29" s="38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4"/>
        <v>0</v>
      </c>
      <c r="H30" s="10">
        <v>500000000</v>
      </c>
      <c r="I30" s="11">
        <v>500000000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4"/>
        <v>0</v>
      </c>
      <c r="H31" s="10">
        <v>500000000</v>
      </c>
      <c r="I31" s="11">
        <v>500000000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4"/>
        <v>0</v>
      </c>
      <c r="H32" s="10">
        <v>325000000</v>
      </c>
      <c r="I32" s="11">
        <v>325000000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4"/>
        <v>0</v>
      </c>
      <c r="H33" s="10">
        <v>450000000</v>
      </c>
      <c r="I33" s="11">
        <v>450000000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4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4"/>
        <v>0</v>
      </c>
      <c r="H35" s="10">
        <v>300000000</v>
      </c>
      <c r="I35" s="11">
        <v>300000000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ht="15.75" thickBot="1" x14ac:dyDescent="0.3">
      <c r="A36" s="88"/>
      <c r="E36" s="76"/>
      <c r="F36" s="77"/>
      <c r="G36" s="77"/>
      <c r="H36" s="76"/>
      <c r="I36" s="77"/>
      <c r="J36" s="77"/>
      <c r="K36" s="14"/>
      <c r="L36" s="15"/>
      <c r="M36" s="16"/>
      <c r="P36" s="49"/>
      <c r="S36" s="49"/>
    </row>
    <row r="37" spans="1:19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49"/>
      <c r="S37" s="49"/>
    </row>
    <row r="38" spans="1:19" ht="15.75" thickTop="1" x14ac:dyDescent="0.25">
      <c r="A38" s="88" t="s">
        <v>172</v>
      </c>
      <c r="B38" t="s">
        <v>173</v>
      </c>
      <c r="C38" s="23" t="s">
        <v>66</v>
      </c>
      <c r="D38" s="23" t="s">
        <v>13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49"/>
      <c r="S38" s="49"/>
    </row>
    <row r="39" spans="1:19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49812400000</v>
      </c>
      <c r="F42" s="54">
        <f>SUM(F4:F41)</f>
        <v>53325000000</v>
      </c>
      <c r="G42" s="55">
        <f>SUM(G4:G41)</f>
        <v>3512600000</v>
      </c>
      <c r="H42" s="53">
        <v>51011400000</v>
      </c>
      <c r="I42" s="54">
        <v>53325000000</v>
      </c>
      <c r="J42" s="55">
        <v>2313600000</v>
      </c>
      <c r="K42" s="56">
        <f>SUM(K4:K41)</f>
        <v>-1199000000</v>
      </c>
      <c r="L42" s="57">
        <f>SUM(L4:L41)</f>
        <v>0</v>
      </c>
      <c r="M42" s="89">
        <f>SUM(M4:M41)</f>
        <v>1199000000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142</v>
      </c>
      <c r="F1" s="141"/>
      <c r="G1" s="142"/>
      <c r="H1" s="140" t="s">
        <v>174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0</v>
      </c>
      <c r="I4" s="11">
        <v>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f>430000000-425000000</f>
        <v>5000000</v>
      </c>
      <c r="F6" s="11">
        <v>5000000</v>
      </c>
      <c r="G6" s="12">
        <f t="shared" si="1"/>
        <v>0</v>
      </c>
      <c r="H6" s="81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9" si="4">F27-E27</f>
        <v>0</v>
      </c>
      <c r="H27" s="10">
        <v>0</v>
      </c>
      <c r="I27" s="11">
        <v>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f>350000000-125000000</f>
        <v>225000000</v>
      </c>
      <c r="F33" s="11">
        <v>350000000</v>
      </c>
      <c r="G33" s="38">
        <f t="shared" si="4"/>
        <v>125000000</v>
      </c>
      <c r="H33" s="10">
        <v>350000000</v>
      </c>
      <c r="I33" s="11">
        <v>350000000</v>
      </c>
      <c r="J33" s="38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43</v>
      </c>
      <c r="B39" t="s">
        <v>44</v>
      </c>
      <c r="C39" s="23">
        <v>46043</v>
      </c>
      <c r="D39" s="23" t="s">
        <v>13</v>
      </c>
      <c r="E39" s="10">
        <v>300000000</v>
      </c>
      <c r="F39" s="11">
        <v>300000000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64</v>
      </c>
      <c r="B44" t="s">
        <v>65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88" t="s">
        <v>67</v>
      </c>
      <c r="B45" t="s">
        <v>68</v>
      </c>
      <c r="C45" s="23" t="s">
        <v>66</v>
      </c>
      <c r="D45" s="23" t="s">
        <v>13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50" t="s">
        <v>73</v>
      </c>
      <c r="B46" s="51"/>
      <c r="C46" s="52"/>
      <c r="D46" s="52"/>
      <c r="E46" s="53">
        <f>SUM(E4:E45)</f>
        <v>51011400000</v>
      </c>
      <c r="F46" s="54">
        <f t="shared" ref="F46:G46" si="8">SUM(F4:F45)</f>
        <v>53325000000</v>
      </c>
      <c r="G46" s="55">
        <f t="shared" si="8"/>
        <v>2313600000</v>
      </c>
      <c r="H46" s="53">
        <v>51261400000</v>
      </c>
      <c r="I46" s="54">
        <v>53540000000</v>
      </c>
      <c r="J46" s="55">
        <v>2278600000</v>
      </c>
      <c r="K46" s="56">
        <f t="shared" ref="K46:M46" si="9">SUM(K4:K45)</f>
        <v>-250000000</v>
      </c>
      <c r="L46" s="57">
        <f t="shared" si="9"/>
        <v>-215000000</v>
      </c>
      <c r="M46" s="89">
        <f t="shared" si="9"/>
        <v>35000000</v>
      </c>
      <c r="P46" s="49"/>
      <c r="S46" s="49"/>
    </row>
    <row r="47" spans="1:19" x14ac:dyDescent="0.25">
      <c r="A47" t="s">
        <v>74</v>
      </c>
      <c r="K47"/>
      <c r="L47"/>
      <c r="M47"/>
      <c r="P47" s="49"/>
    </row>
    <row r="48" spans="1:19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174</v>
      </c>
      <c r="F1" s="141"/>
      <c r="G1" s="142"/>
      <c r="H1" s="140" t="s">
        <v>184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-25000000</v>
      </c>
      <c r="L4" s="63">
        <f t="shared" ref="L4:M8" si="0">F4-I4</f>
        <v>-25000000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51261400000</v>
      </c>
      <c r="F45" s="54">
        <f t="shared" ref="F45:G45" si="8">SUM(F4:F44)</f>
        <v>53540000000</v>
      </c>
      <c r="G45" s="55">
        <f t="shared" si="8"/>
        <v>2278600000</v>
      </c>
      <c r="H45" s="53">
        <v>52676400000</v>
      </c>
      <c r="I45" s="54">
        <v>54765000000</v>
      </c>
      <c r="J45" s="55">
        <v>2088600000</v>
      </c>
      <c r="K45" s="56">
        <f t="shared" ref="K45:M45" si="9">SUM(K4:K44)</f>
        <v>-1415000000</v>
      </c>
      <c r="L45" s="57">
        <f t="shared" si="9"/>
        <v>-1225000000</v>
      </c>
      <c r="M45" s="89">
        <f t="shared" si="9"/>
        <v>190000000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184</v>
      </c>
      <c r="F1" s="141"/>
      <c r="G1" s="142"/>
      <c r="H1" s="140" t="s">
        <v>185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4392000000</v>
      </c>
      <c r="F5" s="11">
        <v>5220000000</v>
      </c>
      <c r="G5" s="12">
        <f t="shared" ref="G5:G24" si="1">F5-E5</f>
        <v>828000000</v>
      </c>
      <c r="H5" s="81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52676400000</v>
      </c>
      <c r="F45" s="54">
        <f t="shared" ref="F45:G45" si="8">SUM(F4:F44)</f>
        <v>54765000000</v>
      </c>
      <c r="G45" s="55">
        <f t="shared" si="8"/>
        <v>2088600000</v>
      </c>
      <c r="H45" s="53">
        <v>50464400000</v>
      </c>
      <c r="I45" s="54">
        <v>51765000000</v>
      </c>
      <c r="J45" s="55">
        <v>1300600000</v>
      </c>
      <c r="K45" s="56">
        <f t="shared" ref="K45:M45" si="9">SUM(K4:K44)</f>
        <v>2212000000</v>
      </c>
      <c r="L45" s="57">
        <f t="shared" si="9"/>
        <v>3000000000</v>
      </c>
      <c r="M45" s="89">
        <f t="shared" si="9"/>
        <v>788000000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185</v>
      </c>
      <c r="F1" s="141"/>
      <c r="G1" s="142"/>
      <c r="H1" s="140" t="s">
        <v>186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-40000000</v>
      </c>
      <c r="L4" s="63">
        <f t="shared" ref="L4:M8" si="0">F4-I4</f>
        <v>-40000000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5180000000</v>
      </c>
      <c r="F5" s="11">
        <v>5220000000</v>
      </c>
      <c r="G5" s="12">
        <f t="shared" ref="G5:G24" si="1">F5-E5</f>
        <v>40000000</v>
      </c>
      <c r="H5" s="81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0</v>
      </c>
      <c r="I38" s="11">
        <v>0</v>
      </c>
      <c r="J38" s="38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50464400000</v>
      </c>
      <c r="F45" s="54">
        <f t="shared" ref="F45:G45" si="14">SUM(F4:F44)</f>
        <v>51765000000</v>
      </c>
      <c r="G45" s="55">
        <f t="shared" si="14"/>
        <v>1300600000</v>
      </c>
      <c r="H45" s="53">
        <v>50738000000</v>
      </c>
      <c r="I45" s="54">
        <v>51730000000</v>
      </c>
      <c r="J45" s="55">
        <v>992000000</v>
      </c>
      <c r="K45" s="56">
        <f t="shared" ref="K45:M45" si="15">SUM(K4:K44)</f>
        <v>-273600000</v>
      </c>
      <c r="L45" s="57">
        <f t="shared" si="15"/>
        <v>35000000</v>
      </c>
      <c r="M45" s="89">
        <f t="shared" si="15"/>
        <v>308600000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186</v>
      </c>
      <c r="F1" s="141"/>
      <c r="G1" s="142"/>
      <c r="H1" s="140" t="s">
        <v>187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G44" si="8">SUM(E4:E43)</f>
        <v>50738000000</v>
      </c>
      <c r="F44" s="54">
        <f t="shared" si="8"/>
        <v>51730000000</v>
      </c>
      <c r="G44" s="55">
        <f t="shared" si="8"/>
        <v>992000000</v>
      </c>
      <c r="H44" s="53">
        <v>50828000000</v>
      </c>
      <c r="I44" s="54">
        <v>51730000000</v>
      </c>
      <c r="J44" s="55">
        <v>902000000</v>
      </c>
      <c r="K44" s="56">
        <f t="shared" ref="K44:M44" si="9">SUM(K4:K43)</f>
        <v>-90000000</v>
      </c>
      <c r="L44" s="57">
        <f t="shared" si="9"/>
        <v>0</v>
      </c>
      <c r="M44" s="89">
        <f t="shared" si="9"/>
        <v>90000000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187</v>
      </c>
      <c r="F1" s="141"/>
      <c r="G1" s="142"/>
      <c r="H1" s="140" t="s">
        <v>188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520000000</v>
      </c>
      <c r="F6" s="11">
        <v>520000000</v>
      </c>
      <c r="G6" s="12">
        <f t="shared" si="1"/>
        <v>0</v>
      </c>
      <c r="H6" s="81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J44" si="8">SUM(E4:E43)</f>
        <v>50828000000</v>
      </c>
      <c r="F44" s="54">
        <f t="shared" si="8"/>
        <v>51730000000</v>
      </c>
      <c r="G44" s="55">
        <f t="shared" si="8"/>
        <v>902000000</v>
      </c>
      <c r="H44" s="53">
        <f t="shared" si="8"/>
        <v>50378000000</v>
      </c>
      <c r="I44" s="54">
        <f t="shared" si="8"/>
        <v>51280000000</v>
      </c>
      <c r="J44" s="55">
        <f t="shared" si="8"/>
        <v>902000000</v>
      </c>
      <c r="K44" s="56">
        <f t="shared" ref="K44:M44" si="9">SUM(K4:K43)</f>
        <v>450000000</v>
      </c>
      <c r="L44" s="57">
        <f t="shared" si="9"/>
        <v>450000000</v>
      </c>
      <c r="M44" s="89">
        <f t="shared" si="9"/>
        <v>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188</v>
      </c>
      <c r="F1" s="141"/>
      <c r="G1" s="142"/>
      <c r="H1" s="140" t="s">
        <v>189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 t="shared" ref="E45:J45" si="8">SUM(E4:E44)</f>
        <v>50378000000</v>
      </c>
      <c r="F45" s="54">
        <f t="shared" si="8"/>
        <v>51280000000</v>
      </c>
      <c r="G45" s="55">
        <f t="shared" si="8"/>
        <v>902000000</v>
      </c>
      <c r="H45" s="53">
        <f t="shared" si="8"/>
        <v>50378000000</v>
      </c>
      <c r="I45" s="54">
        <f t="shared" si="8"/>
        <v>51280000000</v>
      </c>
      <c r="J45" s="55">
        <f t="shared" si="8"/>
        <v>902000000</v>
      </c>
      <c r="K45" s="56">
        <f t="shared" ref="K45:M45" si="9">SUM(K4:K44)</f>
        <v>0</v>
      </c>
      <c r="L45" s="57">
        <f t="shared" si="9"/>
        <v>0</v>
      </c>
      <c r="M45" s="89">
        <f t="shared" si="9"/>
        <v>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7E213-9B20-43CF-88F8-7F73D7B6D936}">
  <dimension ref="A1:S38"/>
  <sheetViews>
    <sheetView workbookViewId="0">
      <selection activeCell="H44" sqref="H4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310</v>
      </c>
      <c r="F1" s="141"/>
      <c r="G1" s="142"/>
      <c r="H1" s="140" t="s">
        <v>309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117000000</v>
      </c>
      <c r="F32" s="11">
        <v>200000000</v>
      </c>
      <c r="G32" s="12">
        <f t="shared" ref="G32" si="6">F32-E32</f>
        <v>83000000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-35000000</v>
      </c>
      <c r="L32" s="15">
        <f t="shared" si="8"/>
        <v>0</v>
      </c>
      <c r="M32" s="16">
        <f t="shared" si="8"/>
        <v>35000000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54636000000</v>
      </c>
      <c r="F36" s="54">
        <f>SUM(F4:F35)</f>
        <v>58875000000</v>
      </c>
      <c r="G36" s="55">
        <f>SUM(G4:G33)</f>
        <v>4239000000</v>
      </c>
      <c r="H36" s="53">
        <f>SUM(H4:H35)</f>
        <v>54671000000</v>
      </c>
      <c r="I36" s="54">
        <f>SUM(I4:I35)</f>
        <v>58875000000</v>
      </c>
      <c r="J36" s="55">
        <f t="shared" ref="J36:M36" si="9">SUM(J4:J33)</f>
        <v>4204000000</v>
      </c>
      <c r="K36" s="56">
        <f>SUM(K4:K35)</f>
        <v>-35000000</v>
      </c>
      <c r="L36" s="57">
        <f>SUM(L4:L35)</f>
        <v>0</v>
      </c>
      <c r="M36" s="89">
        <f t="shared" si="9"/>
        <v>35000000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189</v>
      </c>
      <c r="F1" s="141"/>
      <c r="G1" s="142"/>
      <c r="H1" s="140" t="s">
        <v>194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50378000000</v>
      </c>
      <c r="F45" s="54">
        <f>SUM(F4:F44)</f>
        <v>51280000000</v>
      </c>
      <c r="G45" s="55">
        <f>SUM(G4:G44)</f>
        <v>902000000</v>
      </c>
      <c r="H45" s="53">
        <v>49316500000</v>
      </c>
      <c r="I45" s="54">
        <v>51728500000</v>
      </c>
      <c r="J45" s="55">
        <v>2412000000</v>
      </c>
      <c r="K45" s="56">
        <f t="shared" ref="K45:M45" si="8">SUM(K4:K44)</f>
        <v>-1529500000</v>
      </c>
      <c r="L45" s="57">
        <f t="shared" si="8"/>
        <v>-1660500000</v>
      </c>
      <c r="M45" s="89">
        <f t="shared" si="8"/>
        <v>-131000000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194</v>
      </c>
      <c r="F1" s="141"/>
      <c r="G1" s="142"/>
      <c r="H1" s="140" t="s">
        <v>195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4490000000-1000000000-1505000000-593500000</f>
        <v>1391500000</v>
      </c>
      <c r="F6" s="11">
        <v>1391500000</v>
      </c>
      <c r="G6" s="12">
        <f t="shared" si="1"/>
        <v>0</v>
      </c>
      <c r="H6" s="81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473500000-141500000-63000000-131000000</f>
        <v>138000000</v>
      </c>
      <c r="F11" s="11">
        <v>269000000</v>
      </c>
      <c r="G11" s="12">
        <f t="shared" si="1"/>
        <v>131000000</v>
      </c>
      <c r="H11" s="81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0</v>
      </c>
      <c r="F29" s="11">
        <v>0</v>
      </c>
      <c r="G29" s="38">
        <f t="shared" ref="G29:G39" si="4">F29-E29</f>
        <v>0</v>
      </c>
      <c r="H29" s="10">
        <v>1000000</v>
      </c>
      <c r="I29" s="11">
        <v>250000000</v>
      </c>
      <c r="J29" s="38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51907500000</v>
      </c>
      <c r="F47" s="54">
        <f>SUM(F4:F46)</f>
        <v>52940500000</v>
      </c>
      <c r="G47" s="55">
        <f>SUM(G4:G46)</f>
        <v>1033000000</v>
      </c>
      <c r="H47" s="53">
        <v>49316500000</v>
      </c>
      <c r="I47" s="54">
        <v>51728500000</v>
      </c>
      <c r="J47" s="55">
        <v>2412000000</v>
      </c>
      <c r="K47" s="56">
        <f t="shared" ref="K47:M47" si="8">SUM(K4:K46)</f>
        <v>-852300000</v>
      </c>
      <c r="L47" s="57">
        <f t="shared" si="8"/>
        <v>-1608500000</v>
      </c>
      <c r="M47" s="89">
        <f t="shared" si="8"/>
        <v>-756200000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195</v>
      </c>
      <c r="F1" s="141"/>
      <c r="G1" s="142"/>
      <c r="H1" s="140" t="s">
        <v>200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</f>
        <v>1985000000</v>
      </c>
      <c r="F6" s="11">
        <v>2500000000</v>
      </c>
      <c r="G6" s="12">
        <f t="shared" si="1"/>
        <v>515000000</v>
      </c>
      <c r="H6" s="81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</f>
        <v>269000000</v>
      </c>
      <c r="F11" s="11">
        <v>269000000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0">
        <f>E11-269000000</f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1000000</v>
      </c>
      <c r="F29" s="11">
        <v>250000000</v>
      </c>
      <c r="G29" s="38">
        <f t="shared" ref="G29:G39" si="4">F29-E29</f>
        <v>249000000</v>
      </c>
      <c r="H29" s="10">
        <v>250000000</v>
      </c>
      <c r="I29" s="11">
        <v>250000000</v>
      </c>
      <c r="J29" s="38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52759800000</v>
      </c>
      <c r="F47" s="54">
        <f>SUM(F4:F46)</f>
        <v>54549000000</v>
      </c>
      <c r="G47" s="55">
        <f>SUM(G4:G46)</f>
        <v>1789200000</v>
      </c>
      <c r="H47" s="53">
        <v>49316500000</v>
      </c>
      <c r="I47" s="54">
        <v>51728500000</v>
      </c>
      <c r="J47" s="55">
        <v>2412000000</v>
      </c>
      <c r="K47" s="56">
        <f t="shared" ref="K47:M47" si="16">SUM(K4:K46)</f>
        <v>3059800000</v>
      </c>
      <c r="L47" s="57">
        <f t="shared" si="16"/>
        <v>2437000000</v>
      </c>
      <c r="M47" s="89">
        <f t="shared" si="16"/>
        <v>-622800000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200</v>
      </c>
      <c r="F1" s="141"/>
      <c r="G1" s="142"/>
      <c r="H1" s="140" t="s">
        <v>201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5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</f>
        <v>3490000000</v>
      </c>
      <c r="F6" s="11">
        <v>5000000000</v>
      </c>
      <c r="G6" s="12">
        <f t="shared" si="1"/>
        <v>1510000000</v>
      </c>
      <c r="H6" s="81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332000000</v>
      </c>
      <c r="F11" s="11">
        <v>332000000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4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4"/>
        <v>0</v>
      </c>
      <c r="H29" s="10">
        <v>200000000</v>
      </c>
      <c r="I29" s="11">
        <v>200000000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52112000000</v>
      </c>
      <c r="G47" s="55">
        <f>SUM(G4:G46)</f>
        <v>2412000000</v>
      </c>
      <c r="H47" s="53">
        <v>49316500000</v>
      </c>
      <c r="I47" s="54">
        <v>50728500000</v>
      </c>
      <c r="J47" s="55">
        <v>1412000000</v>
      </c>
      <c r="K47" s="56">
        <f t="shared" ref="K47:M47" si="10">SUM(K4:K46)</f>
        <v>0</v>
      </c>
      <c r="L47" s="57">
        <f t="shared" si="10"/>
        <v>1000000000</v>
      </c>
      <c r="M47" s="89">
        <f t="shared" si="10"/>
        <v>1000000000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201</v>
      </c>
      <c r="F1" s="141"/>
      <c r="G1" s="142"/>
      <c r="H1" s="140" t="s">
        <v>202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4490000000</v>
      </c>
      <c r="F6" s="11">
        <v>5000000000</v>
      </c>
      <c r="G6" s="12">
        <f t="shared" si="1"/>
        <v>510000000</v>
      </c>
      <c r="H6" s="81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</f>
        <v>332000000</v>
      </c>
      <c r="F11" s="11">
        <f>473500000-141500000</f>
        <v>332000000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5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5"/>
        <v>0</v>
      </c>
      <c r="H29" s="10">
        <v>200000000</v>
      </c>
      <c r="I29" s="11">
        <v>200000000</v>
      </c>
      <c r="J29" s="38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5"/>
        <v>0</v>
      </c>
      <c r="H30" s="10">
        <v>425000000</v>
      </c>
      <c r="I30" s="11">
        <v>425000000</v>
      </c>
      <c r="J30" s="38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5"/>
        <v>0</v>
      </c>
      <c r="H31" s="10">
        <v>250000000</v>
      </c>
      <c r="I31" s="11">
        <v>250000000</v>
      </c>
      <c r="J31" s="38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5"/>
        <v>0</v>
      </c>
      <c r="H32" s="10">
        <v>200000000</v>
      </c>
      <c r="I32" s="11">
        <v>200000000</v>
      </c>
      <c r="J32" s="38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5"/>
        <v>0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5"/>
        <v>0</v>
      </c>
      <c r="H34" s="10">
        <v>150000000</v>
      </c>
      <c r="I34" s="11">
        <v>150000000</v>
      </c>
      <c r="J34" s="38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5"/>
        <v>0</v>
      </c>
      <c r="H35" s="10">
        <v>350000000</v>
      </c>
      <c r="I35" s="11">
        <v>350000000</v>
      </c>
      <c r="J35" s="38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5"/>
        <v>0</v>
      </c>
      <c r="H36" s="10">
        <v>500000000</v>
      </c>
      <c r="I36" s="11">
        <v>500000000</v>
      </c>
      <c r="J36" s="38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5"/>
        <v>0</v>
      </c>
      <c r="H37" s="10">
        <v>500000000</v>
      </c>
      <c r="I37" s="11">
        <v>500000000</v>
      </c>
      <c r="J37" s="38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5"/>
        <v>0</v>
      </c>
      <c r="H38" s="10">
        <v>0</v>
      </c>
      <c r="I38" s="11">
        <v>0</v>
      </c>
      <c r="J38" s="38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51112000000</v>
      </c>
      <c r="G47" s="55">
        <f>SUM(G4:G46)</f>
        <v>1412000000</v>
      </c>
      <c r="H47" s="53">
        <v>48811500000</v>
      </c>
      <c r="I47" s="54">
        <v>50278500000</v>
      </c>
      <c r="J47" s="55">
        <v>1467000000</v>
      </c>
      <c r="K47" s="56">
        <f t="shared" ref="K47:M47" si="11">SUM(K4:K46)</f>
        <v>888500000</v>
      </c>
      <c r="L47" s="57">
        <f t="shared" si="11"/>
        <v>983500000</v>
      </c>
      <c r="M47" s="89">
        <f t="shared" si="11"/>
        <v>95000000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202</v>
      </c>
      <c r="F1" s="141"/>
      <c r="G1" s="142"/>
      <c r="H1" s="140" t="s">
        <v>203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4585000000</v>
      </c>
      <c r="F6" s="11">
        <v>5000000000</v>
      </c>
      <c r="G6" s="12">
        <f t="shared" si="1"/>
        <v>415000000</v>
      </c>
      <c r="H6" s="81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v>0</v>
      </c>
      <c r="H34" s="10">
        <v>350000000</v>
      </c>
      <c r="I34" s="11">
        <v>350000000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48811500000</v>
      </c>
      <c r="F44" s="54">
        <f>SUM(F4:F43)</f>
        <v>50128500000</v>
      </c>
      <c r="G44" s="55">
        <f>SUM(G4:G43)</f>
        <v>1317000000</v>
      </c>
      <c r="H44" s="53">
        <v>48726500000</v>
      </c>
      <c r="I44" s="54">
        <v>50778500000</v>
      </c>
      <c r="J44" s="55">
        <v>2052000000</v>
      </c>
      <c r="K44" s="56">
        <f t="shared" ref="K44:M44" si="8">SUM(K4:K43)</f>
        <v>85000000</v>
      </c>
      <c r="L44" s="57">
        <f t="shared" si="8"/>
        <v>-500000000</v>
      </c>
      <c r="M44" s="89">
        <f t="shared" si="8"/>
        <v>-585000000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203</v>
      </c>
      <c r="F1" s="141"/>
      <c r="G1" s="142"/>
      <c r="H1" s="140" t="s">
        <v>205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-935000000</v>
      </c>
      <c r="M4" s="64">
        <f t="shared" si="0"/>
        <v>-935000000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5500000000</v>
      </c>
      <c r="G6" s="12">
        <f t="shared" si="1"/>
        <v>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f t="shared" si="4"/>
        <v>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895000000</v>
      </c>
      <c r="I37" s="11">
        <v>1000000000</v>
      </c>
      <c r="J37" s="38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48726500000</v>
      </c>
      <c r="F44" s="54">
        <f>SUM(F4:F43)</f>
        <v>50628500000</v>
      </c>
      <c r="G44" s="55">
        <f>SUM(G4:G43)</f>
        <v>1902000000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-1575000000</v>
      </c>
      <c r="L44" s="57">
        <f t="shared" si="8"/>
        <v>-11596500000</v>
      </c>
      <c r="M44" s="89">
        <f t="shared" si="8"/>
        <v>-10021500000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205</v>
      </c>
      <c r="F1" s="141"/>
      <c r="G1" s="142"/>
      <c r="H1" s="149" t="s">
        <v>206</v>
      </c>
      <c r="I1" s="150"/>
      <c r="J1" s="151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895000000</v>
      </c>
      <c r="F37" s="11">
        <v>1000000000</v>
      </c>
      <c r="G37" s="38">
        <f t="shared" si="4"/>
        <v>105000000</v>
      </c>
      <c r="H37" s="10">
        <v>1000000000</v>
      </c>
      <c r="I37" s="11">
        <v>1000000000</v>
      </c>
      <c r="J37" s="38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50301500000</v>
      </c>
      <c r="F44" s="54">
        <f>SUM(F4:F43)</f>
        <v>62225000000</v>
      </c>
      <c r="G44" s="55">
        <f>SUM(G4:G43)</f>
        <v>11923500000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-105000000</v>
      </c>
      <c r="L44" s="57">
        <f t="shared" si="8"/>
        <v>0</v>
      </c>
      <c r="M44" s="89">
        <f t="shared" si="8"/>
        <v>105000000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206</v>
      </c>
      <c r="F1" s="141"/>
      <c r="G1" s="142"/>
      <c r="H1" s="140" t="s">
        <v>207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1000000000</v>
      </c>
      <c r="F37" s="11">
        <v>1000000000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50406500000</v>
      </c>
      <c r="F44" s="54">
        <f>SUM(F4:F43)</f>
        <v>62225000000</v>
      </c>
      <c r="G44" s="55">
        <f>SUM(G4:G43)</f>
        <v>11818500000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1000000000</v>
      </c>
      <c r="L44" s="57">
        <f t="shared" si="8"/>
        <v>1000000000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207</v>
      </c>
      <c r="F1" s="141"/>
      <c r="G1" s="142"/>
      <c r="H1" s="140" t="s">
        <v>208</v>
      </c>
      <c r="I1" s="141"/>
      <c r="J1" s="142"/>
      <c r="K1" s="146" t="s">
        <v>2</v>
      </c>
      <c r="L1" s="147"/>
      <c r="M1" s="148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0</v>
      </c>
      <c r="F29" s="11"/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49406500000</v>
      </c>
      <c r="F44" s="54">
        <f>SUM(F4:F43)</f>
        <v>61225000000</v>
      </c>
      <c r="G44" s="55">
        <f>SUM(G4:G43)</f>
        <v>11818500000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-600000000</v>
      </c>
      <c r="L44" s="57">
        <f t="shared" si="8"/>
        <v>-600000000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75693-CC96-4541-8383-F562C4C59705}">
  <dimension ref="A1:S38"/>
  <sheetViews>
    <sheetView workbookViewId="0">
      <selection activeCell="E32" sqref="E32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309</v>
      </c>
      <c r="F1" s="141"/>
      <c r="G1" s="142"/>
      <c r="H1" s="140" t="s">
        <v>308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700000000</v>
      </c>
      <c r="I17" s="11">
        <v>700000000</v>
      </c>
      <c r="J17" s="12">
        <v>0</v>
      </c>
      <c r="K17" s="14">
        <f t="shared" si="2"/>
        <v>1000000000</v>
      </c>
      <c r="L17" s="15">
        <f t="shared" si="2"/>
        <v>1000000000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54671000000</v>
      </c>
      <c r="F36" s="54">
        <f>SUM(F4:F35)</f>
        <v>58875000000</v>
      </c>
      <c r="G36" s="55">
        <f>SUM(G4:G33)</f>
        <v>4204000000</v>
      </c>
      <c r="H36" s="53">
        <f>SUM(H4:H35)</f>
        <v>53671000000</v>
      </c>
      <c r="I36" s="54">
        <f>SUM(I4:I35)</f>
        <v>57875000000</v>
      </c>
      <c r="J36" s="55">
        <f t="shared" ref="J36:M36" si="9">SUM(J4:J33)</f>
        <v>4204000000</v>
      </c>
      <c r="K36" s="56">
        <f>SUM(K4:K35)</f>
        <v>1000000000</v>
      </c>
      <c r="L36" s="57">
        <f>SUM(L4:L35)</f>
        <v>1000000000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208</v>
      </c>
      <c r="F1" s="141"/>
      <c r="G1" s="142"/>
      <c r="H1" s="140" t="s">
        <v>211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50006500000</v>
      </c>
      <c r="F44" s="54">
        <f>SUM(F4:F43)</f>
        <v>63450000000</v>
      </c>
      <c r="G44" s="55">
        <f>SUM(G4:G43)</f>
        <v>13443500000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2000000000</v>
      </c>
      <c r="L44" s="57">
        <f t="shared" si="8"/>
        <v>0</v>
      </c>
      <c r="M44" s="89">
        <f t="shared" si="8"/>
        <v>-2000000000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211</v>
      </c>
      <c r="F1" s="141"/>
      <c r="G1" s="142"/>
      <c r="H1" s="140" t="s">
        <v>212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48006500000</v>
      </c>
      <c r="F44" s="54">
        <f>SUM(F4:F43)</f>
        <v>63450000000</v>
      </c>
      <c r="G44" s="55">
        <f>SUM(G4:G43)</f>
        <v>15443500000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0</v>
      </c>
      <c r="L44" s="57">
        <f t="shared" si="8"/>
        <v>0</v>
      </c>
      <c r="M44" s="89">
        <f t="shared" si="8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212</v>
      </c>
      <c r="F1" s="141"/>
      <c r="G1" s="142"/>
      <c r="H1" s="140" t="s">
        <v>213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 t="e">
        <f ca="1">GetOutstadningAmount(A4)*1000000</f>
        <v>#NAME?</v>
      </c>
      <c r="G4" s="12" t="e">
        <f ca="1">F4-E4</f>
        <v>#NAME?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 t="e">
        <f t="shared" ref="L4:M10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0</v>
      </c>
      <c r="F6" s="11">
        <v>0</v>
      </c>
      <c r="G6" s="12">
        <f t="shared" si="2"/>
        <v>0</v>
      </c>
      <c r="H6" s="81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2"/>
        <v>500000000</v>
      </c>
      <c r="H7" s="81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 t="e">
        <f t="shared" ca="1" si="1"/>
        <v>#NAME?</v>
      </c>
      <c r="G8" s="12" t="e">
        <f t="shared" ca="1" si="2"/>
        <v>#NAME?</v>
      </c>
      <c r="H8" s="81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 t="e">
        <f t="shared" ca="1" si="1"/>
        <v>#NAME?</v>
      </c>
      <c r="G9" s="12" t="e">
        <f t="shared" ca="1" si="2"/>
        <v>#NAME?</v>
      </c>
      <c r="H9" s="81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 t="e">
        <f t="shared" ca="1" si="1"/>
        <v>#NAME?</v>
      </c>
      <c r="G11" s="12" t="e">
        <f t="shared" ca="1" si="2"/>
        <v>#NAME?</v>
      </c>
      <c r="H11" s="81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473500000</v>
      </c>
      <c r="F12" s="11" t="e">
        <f t="shared" ca="1" si="1"/>
        <v>#NAME?</v>
      </c>
      <c r="G12" s="12" t="e">
        <f t="shared" ca="1" si="2"/>
        <v>#NAME?</v>
      </c>
      <c r="H12" s="81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 t="e">
        <f t="shared" ca="1" si="1"/>
        <v>#NAME?</v>
      </c>
      <c r="G14" s="12" t="e">
        <f t="shared" ca="1" si="2"/>
        <v>#NAME?</v>
      </c>
      <c r="H14" s="81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1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 t="e">
        <f t="shared" ca="1" si="1"/>
        <v>#NAME?</v>
      </c>
      <c r="G16" s="12" t="e">
        <f t="shared" ca="1" si="2"/>
        <v>#NAME?</v>
      </c>
      <c r="H16" s="81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 t="e">
        <f t="shared" ca="1" si="1"/>
        <v>#NAME?</v>
      </c>
      <c r="G17" s="12" t="e">
        <f t="shared" ca="1" si="2"/>
        <v>#NAME?</v>
      </c>
      <c r="H17" s="81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ref="F28:F37" ca="1" si="5">GetOutstadningAmount(A28)*1000000</f>
        <v>#NAME?</v>
      </c>
      <c r="G28" s="38" t="e">
        <f t="shared" ref="G28:G38" ca="1" si="6">F28-E28</f>
        <v>#NAME?</v>
      </c>
      <c r="H28" s="10">
        <v>250000000</v>
      </c>
      <c r="I28" s="11">
        <v>250000000</v>
      </c>
      <c r="J28" s="38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 t="e">
        <f t="shared" ca="1" si="5"/>
        <v>#NAME?</v>
      </c>
      <c r="G34" s="38" t="e">
        <f t="shared" ca="1" si="6"/>
        <v>#NAME?</v>
      </c>
      <c r="H34" s="10">
        <v>300000000</v>
      </c>
      <c r="I34" s="11">
        <v>600000000</v>
      </c>
      <c r="J34" s="38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 t="e">
        <f t="shared" ca="1" si="5"/>
        <v>#NAME?</v>
      </c>
      <c r="G35" s="38" t="e">
        <f t="shared" ca="1" si="6"/>
        <v>#NAME?</v>
      </c>
      <c r="H35" s="10">
        <v>150000000</v>
      </c>
      <c r="I35" s="11">
        <v>150000000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 t="e">
        <f t="shared" ca="1" si="5"/>
        <v>#NAME?</v>
      </c>
      <c r="G36" s="38" t="e">
        <f t="shared" ca="1" si="6"/>
        <v>#NAME?</v>
      </c>
      <c r="H36" s="10">
        <v>350000000</v>
      </c>
      <c r="I36" s="11">
        <v>500000000</v>
      </c>
      <c r="J36" s="38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 t="e">
        <f t="shared" ca="1" si="5"/>
        <v>#NAME?</v>
      </c>
      <c r="G37" s="38" t="e">
        <f t="shared" ca="1" si="6"/>
        <v>#NAME?</v>
      </c>
      <c r="H37" s="10">
        <v>500000000</v>
      </c>
      <c r="I37" s="11">
        <v>500000000</v>
      </c>
      <c r="J37" s="38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6"/>
        <v>0</v>
      </c>
      <c r="H38" s="10">
        <v>250000000</v>
      </c>
      <c r="I38" s="11">
        <v>250000000</v>
      </c>
      <c r="J38" s="38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48006500000</v>
      </c>
      <c r="F45" s="54" t="e">
        <f ca="1">SUM(F4:F44)</f>
        <v>#NAME?</v>
      </c>
      <c r="G45" s="55" t="e">
        <f ca="1">SUM(G4:G44)</f>
        <v>#NAME?</v>
      </c>
      <c r="H45" s="53">
        <v>48072000000</v>
      </c>
      <c r="I45" s="54">
        <v>65100000000</v>
      </c>
      <c r="J45" s="55">
        <v>17028000000</v>
      </c>
      <c r="K45" s="56">
        <f t="shared" ref="K45:M45" si="13">SUM(K4:K44)</f>
        <v>-65500000</v>
      </c>
      <c r="L45" s="57" t="e">
        <f t="shared" ca="1" si="13"/>
        <v>#NAME?</v>
      </c>
      <c r="M45" s="89" t="e">
        <f t="shared" ca="1" si="13"/>
        <v>#NAME?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213</v>
      </c>
      <c r="F1" s="141"/>
      <c r="G1" s="142"/>
      <c r="H1" s="140" t="s">
        <v>216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1000000000</v>
      </c>
      <c r="I4" s="11">
        <v>1000000000</v>
      </c>
      <c r="J4" s="12">
        <v>0</v>
      </c>
      <c r="K4" s="62">
        <f>E4-H4</f>
        <v>-935000000</v>
      </c>
      <c r="L4" s="63">
        <f t="shared" ref="L4:M10" si="0">F4-I4</f>
        <v>0</v>
      </c>
      <c r="M4" s="64">
        <f t="shared" si="0"/>
        <v>935000000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489000000</v>
      </c>
      <c r="F6" s="11">
        <v>2000000000</v>
      </c>
      <c r="G6" s="12">
        <f t="shared" si="1"/>
        <v>1511000000</v>
      </c>
      <c r="H6" s="81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8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8"/>
        <v>300000000</v>
      </c>
      <c r="H29" s="10">
        <v>200000000</v>
      </c>
      <c r="I29" s="11">
        <v>500000000</v>
      </c>
      <c r="J29" s="38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8"/>
        <v>75000000</v>
      </c>
      <c r="H31" s="10">
        <v>425000000</v>
      </c>
      <c r="I31" s="11">
        <v>500000000</v>
      </c>
      <c r="J31" s="38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8"/>
        <v>250000000</v>
      </c>
      <c r="H32" s="10">
        <v>250000000</v>
      </c>
      <c r="I32" s="11">
        <v>500000000</v>
      </c>
      <c r="J32" s="38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8"/>
        <v>0</v>
      </c>
      <c r="H33" s="10">
        <v>200000000</v>
      </c>
      <c r="I33" s="11">
        <v>200000000</v>
      </c>
      <c r="J33" s="38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8"/>
        <v>300000000</v>
      </c>
      <c r="H34" s="10">
        <v>300000000</v>
      </c>
      <c r="I34" s="11">
        <v>600000000</v>
      </c>
      <c r="J34" s="38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8"/>
        <v>0</v>
      </c>
      <c r="H35" s="10">
        <v>150000000</v>
      </c>
      <c r="I35" s="11">
        <v>150000000</v>
      </c>
      <c r="J35" s="38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8"/>
        <v>150000000</v>
      </c>
      <c r="H36" s="10">
        <v>350000000</v>
      </c>
      <c r="I36" s="11">
        <v>500000000</v>
      </c>
      <c r="J36" s="38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8"/>
        <v>0</v>
      </c>
      <c r="H37" s="10">
        <v>500000000</v>
      </c>
      <c r="I37" s="11">
        <v>500000000</v>
      </c>
      <c r="J37" s="38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8"/>
        <v>0</v>
      </c>
      <c r="H38" s="10">
        <v>250000000</v>
      </c>
      <c r="I38" s="11">
        <v>250000000</v>
      </c>
      <c r="J38" s="38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48072000000</v>
      </c>
      <c r="F44" s="54">
        <f>SUM(F4:F43)</f>
        <v>65100000000</v>
      </c>
      <c r="G44" s="55">
        <f>SUM(G4:G43)</f>
        <v>17028000000</v>
      </c>
      <c r="H44" s="53">
        <v>45082000000</v>
      </c>
      <c r="I44" s="54">
        <v>60100000000</v>
      </c>
      <c r="J44" s="55">
        <v>15018000000</v>
      </c>
      <c r="K44" s="56">
        <f t="shared" ref="K44:M44" si="12">SUM(K4:K43)</f>
        <v>2990000000</v>
      </c>
      <c r="L44" s="57">
        <f t="shared" si="12"/>
        <v>5000000000</v>
      </c>
      <c r="M44" s="89">
        <f t="shared" si="12"/>
        <v>2010000000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217</v>
      </c>
      <c r="F1" s="141"/>
      <c r="G1" s="142"/>
      <c r="H1" s="140" t="s">
        <v>218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539000000</v>
      </c>
      <c r="F6" s="11">
        <v>2000000000</v>
      </c>
      <c r="G6" s="12">
        <f t="shared" si="1"/>
        <v>1461000000</v>
      </c>
      <c r="H6" s="81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0</v>
      </c>
      <c r="F33" s="11">
        <v>0</v>
      </c>
      <c r="G33" s="38">
        <f t="shared" si="4"/>
        <v>0</v>
      </c>
      <c r="H33" s="10">
        <v>150000000</v>
      </c>
      <c r="I33" s="11">
        <v>500000000</v>
      </c>
      <c r="J33" s="38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45082000000</v>
      </c>
      <c r="F44" s="54">
        <f>SUM(F4:F43)</f>
        <v>60100000000</v>
      </c>
      <c r="G44" s="55">
        <f>SUM(G4:G43)</f>
        <v>15018000000</v>
      </c>
      <c r="H44" s="53">
        <v>43622000000</v>
      </c>
      <c r="I44" s="54">
        <v>57600000000</v>
      </c>
      <c r="J44" s="55">
        <v>13978000000</v>
      </c>
      <c r="K44" s="56">
        <f t="shared" ref="K44:M44" si="8">SUM(K4:K43)</f>
        <v>1460000000</v>
      </c>
      <c r="L44" s="57">
        <f t="shared" si="8"/>
        <v>2500000000</v>
      </c>
      <c r="M44" s="89">
        <f t="shared" si="8"/>
        <v>1040000000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217</v>
      </c>
      <c r="F1" s="141"/>
      <c r="G1" s="142"/>
      <c r="H1" s="140" t="s">
        <v>218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v>1421000000</v>
      </c>
      <c r="H6" s="81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v>1875000000</v>
      </c>
      <c r="H15" s="81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v>0</v>
      </c>
      <c r="H27" s="10">
        <v>250000000</v>
      </c>
      <c r="I27" s="11">
        <v>250000000</v>
      </c>
      <c r="J27" s="38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v>350000000</v>
      </c>
      <c r="H33" s="10">
        <v>150000000</v>
      </c>
      <c r="I33" s="11">
        <v>500000000</v>
      </c>
      <c r="J33" s="38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v>150000000</v>
      </c>
      <c r="H36" s="10">
        <v>350000000</v>
      </c>
      <c r="I36" s="11">
        <v>500000000</v>
      </c>
      <c r="J36" s="38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500000000</v>
      </c>
      <c r="I37" s="11">
        <v>500000000</v>
      </c>
      <c r="J37" s="38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v>0</v>
      </c>
      <c r="H38" s="10">
        <v>250000000</v>
      </c>
      <c r="I38" s="11">
        <v>250000000</v>
      </c>
      <c r="J38" s="38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v>43622000000</v>
      </c>
      <c r="F44" s="54">
        <v>57600000000</v>
      </c>
      <c r="G44" s="55">
        <v>13978000000</v>
      </c>
      <c r="H44" s="53">
        <v>43622000000</v>
      </c>
      <c r="I44" s="54">
        <v>57600000000</v>
      </c>
      <c r="J44" s="55">
        <v>13978000000</v>
      </c>
      <c r="K44" s="56">
        <f t="shared" ref="K44:M44" si="5">SUM(K4:K43)</f>
        <v>0</v>
      </c>
      <c r="L44" s="57">
        <f t="shared" si="5"/>
        <v>0</v>
      </c>
      <c r="M44" s="89">
        <f t="shared" si="5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218</v>
      </c>
      <c r="F1" s="141"/>
      <c r="G1" s="142"/>
      <c r="H1" s="140" t="s">
        <v>221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f t="shared" si="1"/>
        <v>1421000000</v>
      </c>
      <c r="H6" s="81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f t="shared" si="4"/>
        <v>350000000</v>
      </c>
      <c r="H33" s="10">
        <v>250000000</v>
      </c>
      <c r="I33" s="11">
        <v>500000000</v>
      </c>
      <c r="J33" s="38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43622000000</v>
      </c>
      <c r="F44" s="54">
        <f>SUM(F4:F43)</f>
        <v>60600000000</v>
      </c>
      <c r="G44" s="55">
        <f>SUM(G4:G43)</f>
        <v>16978000000</v>
      </c>
      <c r="H44" s="53">
        <v>43547000000</v>
      </c>
      <c r="I44" s="54">
        <v>57350000000</v>
      </c>
      <c r="J44" s="55">
        <v>13803000000</v>
      </c>
      <c r="K44" s="56">
        <f t="shared" ref="K44:M44" si="8">SUM(K4:K43)</f>
        <v>-175000000</v>
      </c>
      <c r="L44" s="57">
        <f t="shared" si="8"/>
        <v>3000000000</v>
      </c>
      <c r="M44" s="89">
        <f t="shared" si="8"/>
        <v>3175000000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221</v>
      </c>
      <c r="F1" s="141"/>
      <c r="G1" s="142"/>
      <c r="H1" s="140" t="s">
        <v>222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9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4"/>
        <v>0</v>
      </c>
      <c r="H28" s="10">
        <v>0</v>
      </c>
      <c r="I28" s="11">
        <v>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4"/>
        <v>250000000</v>
      </c>
      <c r="H32" s="10">
        <v>250000000</v>
      </c>
      <c r="I32" s="11">
        <v>500000000</v>
      </c>
      <c r="J32" s="38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4"/>
        <v>250000000</v>
      </c>
      <c r="H34" s="10">
        <v>250000000</v>
      </c>
      <c r="I34" s="11">
        <v>500000000</v>
      </c>
      <c r="J34" s="38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4"/>
        <v>300000000</v>
      </c>
      <c r="H35" s="10">
        <v>300000000</v>
      </c>
      <c r="I35" s="11">
        <v>600000000</v>
      </c>
      <c r="J35" s="38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4"/>
        <v>0</v>
      </c>
      <c r="H36" s="10">
        <v>150000000</v>
      </c>
      <c r="I36" s="11">
        <v>150000000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4"/>
        <v>150000000</v>
      </c>
      <c r="H37" s="10">
        <v>350000000</v>
      </c>
      <c r="I37" s="11">
        <v>500000000</v>
      </c>
      <c r="J37" s="38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88" t="s">
        <v>95</v>
      </c>
      <c r="B39" t="s">
        <v>96</v>
      </c>
      <c r="C39" s="23">
        <v>44573</v>
      </c>
      <c r="D39" s="23" t="s">
        <v>13</v>
      </c>
      <c r="E39" s="10">
        <v>250000000</v>
      </c>
      <c r="F39" s="11">
        <v>250000000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43797000000</v>
      </c>
      <c r="F45" s="54">
        <f>SUM(F4:F44)</f>
        <v>60600000000</v>
      </c>
      <c r="G45" s="55">
        <f>SUM(G4:G44)</f>
        <v>16803000000</v>
      </c>
      <c r="H45" s="53">
        <v>43547000000</v>
      </c>
      <c r="I45" s="54">
        <v>57350000000</v>
      </c>
      <c r="J45" s="55">
        <v>13803000000</v>
      </c>
      <c r="K45" s="56">
        <f t="shared" ref="K45:M45" si="8">SUM(K4:K44)</f>
        <v>250000000</v>
      </c>
      <c r="L45" s="57">
        <f t="shared" si="8"/>
        <v>3250000000</v>
      </c>
      <c r="M45" s="89">
        <f t="shared" si="8"/>
        <v>3000000000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222</v>
      </c>
      <c r="F1" s="141"/>
      <c r="G1" s="142"/>
      <c r="H1" s="140" t="s">
        <v>225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7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7"/>
        <v>0</v>
      </c>
      <c r="H28" s="10">
        <v>98000000</v>
      </c>
      <c r="I28" s="11">
        <v>600000000</v>
      </c>
      <c r="J28" s="38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7"/>
        <v>300000000</v>
      </c>
      <c r="H29" s="10">
        <v>200000000</v>
      </c>
      <c r="I29" s="11">
        <v>500000000</v>
      </c>
      <c r="J29" s="38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7"/>
        <v>75000000</v>
      </c>
      <c r="H31" s="10">
        <v>425000000</v>
      </c>
      <c r="I31" s="11">
        <v>500000000</v>
      </c>
      <c r="J31" s="38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7"/>
        <v>250000000</v>
      </c>
      <c r="H32" s="10">
        <v>250000000</v>
      </c>
      <c r="I32" s="11">
        <v>500000000</v>
      </c>
      <c r="J32" s="38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7"/>
        <v>0</v>
      </c>
      <c r="H33" s="10">
        <v>200000000</v>
      </c>
      <c r="I33" s="11">
        <v>200000000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7"/>
        <v>300000000</v>
      </c>
      <c r="H35" s="10">
        <v>300000000</v>
      </c>
      <c r="I35" s="11">
        <v>600000000</v>
      </c>
      <c r="J35" s="38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7"/>
        <v>0</v>
      </c>
      <c r="H36" s="10">
        <v>150000000</v>
      </c>
      <c r="I36" s="11">
        <v>150000000</v>
      </c>
      <c r="J36" s="38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7"/>
        <v>150000000</v>
      </c>
      <c r="H37" s="10">
        <v>350000000</v>
      </c>
      <c r="I37" s="11">
        <v>500000000</v>
      </c>
      <c r="J37" s="38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7"/>
        <v>0</v>
      </c>
      <c r="H38" s="10">
        <v>500000000</v>
      </c>
      <c r="I38" s="11">
        <v>500000000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88"/>
      <c r="E39" s="76"/>
      <c r="F39" s="77">
        <v>0</v>
      </c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88"/>
      <c r="E43" s="20"/>
      <c r="F43" s="11">
        <v>200000000</v>
      </c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43547000000</v>
      </c>
      <c r="F44" s="54">
        <f>SUM(F4:F43)</f>
        <v>57350000000</v>
      </c>
      <c r="G44" s="55">
        <f>SUM(G4:G43)</f>
        <v>13603000000</v>
      </c>
      <c r="H44" s="53">
        <v>42945000000</v>
      </c>
      <c r="I44" s="54">
        <v>56950000000</v>
      </c>
      <c r="J44" s="55">
        <v>14005000000</v>
      </c>
      <c r="K44" s="56">
        <f t="shared" ref="K44:M44" si="11">SUM(K4:K43)</f>
        <v>602000000</v>
      </c>
      <c r="L44" s="57">
        <f t="shared" si="11"/>
        <v>200000000</v>
      </c>
      <c r="M44" s="89">
        <f t="shared" si="11"/>
        <v>-402000000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225</v>
      </c>
      <c r="F1" s="141"/>
      <c r="G1" s="142"/>
      <c r="H1" s="140" t="s">
        <v>226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7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98000000</v>
      </c>
      <c r="F27" s="11">
        <v>600000000</v>
      </c>
      <c r="G27" s="38">
        <f t="shared" si="4"/>
        <v>502000000</v>
      </c>
      <c r="H27" s="10">
        <v>563000000</v>
      </c>
      <c r="I27" s="11">
        <v>600000000</v>
      </c>
      <c r="J27" s="38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200000000</v>
      </c>
      <c r="I36" s="11">
        <v>500000000</v>
      </c>
      <c r="J36" s="38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42945000000</v>
      </c>
      <c r="F43" s="54">
        <f>SUM(F4:F42)</f>
        <v>59950000000</v>
      </c>
      <c r="G43" s="55">
        <f>SUM(G4:G42)</f>
        <v>17005000000</v>
      </c>
      <c r="H43" s="53">
        <v>42785000000</v>
      </c>
      <c r="I43" s="54">
        <v>54450000000</v>
      </c>
      <c r="J43" s="55">
        <v>11665000000</v>
      </c>
      <c r="K43" s="56">
        <f t="shared" ref="K43:M43" si="8">SUM(K4:K42)</f>
        <v>160000000</v>
      </c>
      <c r="L43" s="57">
        <f t="shared" si="8"/>
        <v>5500000000</v>
      </c>
      <c r="M43" s="89">
        <f t="shared" si="8"/>
        <v>5340000000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2C85-5001-448C-99FF-7DA249183FE3}">
  <dimension ref="A1:S38"/>
  <sheetViews>
    <sheetView workbookViewId="0">
      <selection activeCell="L38" sqref="L38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308</v>
      </c>
      <c r="F1" s="141"/>
      <c r="G1" s="142"/>
      <c r="H1" s="140" t="s">
        <v>0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t="s">
        <v>307</v>
      </c>
      <c r="C17" s="23">
        <v>49236</v>
      </c>
      <c r="D17" s="136" t="s">
        <v>13</v>
      </c>
      <c r="E17" s="11">
        <v>700000000</v>
      </c>
      <c r="F17" s="11">
        <v>700000000</v>
      </c>
      <c r="G17" s="12">
        <v>0</v>
      </c>
      <c r="H17" s="11">
        <v>0</v>
      </c>
      <c r="I17" s="11">
        <v>0</v>
      </c>
      <c r="J17" s="12">
        <v>0</v>
      </c>
      <c r="K17" s="14">
        <f t="shared" si="2"/>
        <v>700000000</v>
      </c>
      <c r="L17" s="15">
        <f t="shared" si="2"/>
        <v>700000000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53671000000</v>
      </c>
      <c r="F36" s="54">
        <f>SUM(F4:F35)</f>
        <v>57875000000</v>
      </c>
      <c r="G36" s="55">
        <f>SUM(G4:G33)</f>
        <v>4204000000</v>
      </c>
      <c r="H36" s="53">
        <f>SUM(H4:H35)</f>
        <v>52971000000</v>
      </c>
      <c r="I36" s="54">
        <f>SUM(I4:I35)</f>
        <v>57175000000</v>
      </c>
      <c r="J36" s="55">
        <f t="shared" ref="J36:M36" si="9">SUM(J4:J33)</f>
        <v>4204000000</v>
      </c>
      <c r="K36" s="56">
        <f>SUM(K4:K35)</f>
        <v>700000000</v>
      </c>
      <c r="L36" s="57">
        <f>SUM(L4:L35)</f>
        <v>700000000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226</v>
      </c>
      <c r="F1" s="141"/>
      <c r="G1" s="142"/>
      <c r="H1" s="140" t="s">
        <v>227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v>1346000000</v>
      </c>
      <c r="H6" s="81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5000000000</v>
      </c>
      <c r="F15" s="11">
        <v>5000000000</v>
      </c>
      <c r="G15" s="12">
        <v>0</v>
      </c>
      <c r="H15" s="81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v>0</v>
      </c>
      <c r="H26" s="10">
        <v>250000000</v>
      </c>
      <c r="I26" s="11">
        <v>250000000</v>
      </c>
      <c r="J26" s="38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563000000</v>
      </c>
      <c r="F27" s="11">
        <v>600000000</v>
      </c>
      <c r="G27" s="38">
        <v>37000000</v>
      </c>
      <c r="H27" s="10">
        <v>600000000</v>
      </c>
      <c r="I27" s="11">
        <v>600000000</v>
      </c>
      <c r="J27" s="38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v>250000000</v>
      </c>
      <c r="H33" s="10">
        <v>250000000</v>
      </c>
      <c r="I33" s="11">
        <v>500000000</v>
      </c>
      <c r="J33" s="38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200000000</v>
      </c>
      <c r="F36" s="11">
        <v>500000000</v>
      </c>
      <c r="G36" s="38">
        <v>300000000</v>
      </c>
      <c r="H36" s="10">
        <v>200000000</v>
      </c>
      <c r="I36" s="11">
        <v>500000000</v>
      </c>
      <c r="J36" s="38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0</v>
      </c>
      <c r="I37" s="11">
        <v>0</v>
      </c>
      <c r="J37" s="38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v>42785000000</v>
      </c>
      <c r="F43" s="54">
        <v>54450000000</v>
      </c>
      <c r="G43" s="55">
        <v>11665000000</v>
      </c>
      <c r="H43" s="53">
        <v>39846000000</v>
      </c>
      <c r="I43" s="54">
        <v>53950000000</v>
      </c>
      <c r="J43" s="55">
        <v>14104000000</v>
      </c>
      <c r="K43" s="56">
        <f t="shared" ref="K43:M43" si="5">SUM(K4:K42)</f>
        <v>2939000000</v>
      </c>
      <c r="L43" s="57">
        <f t="shared" si="5"/>
        <v>500000000</v>
      </c>
      <c r="M43" s="89">
        <f t="shared" si="5"/>
        <v>-2439000000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227</v>
      </c>
      <c r="F1" s="141"/>
      <c r="G1" s="142"/>
      <c r="H1" s="140" t="s">
        <v>228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5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1178000000</v>
      </c>
      <c r="F6" s="11">
        <v>2000000000</v>
      </c>
      <c r="G6" s="12">
        <f t="shared" si="1"/>
        <v>822000000</v>
      </c>
      <c r="H6" s="81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88" t="s">
        <v>139</v>
      </c>
      <c r="B25" t="s">
        <v>140</v>
      </c>
      <c r="C25" s="23">
        <v>43949</v>
      </c>
      <c r="D25" s="23" t="s">
        <v>13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9" si="7">F28-E28</f>
        <v>0</v>
      </c>
      <c r="H28" s="10">
        <v>250000000</v>
      </c>
      <c r="I28" s="11">
        <v>250000000</v>
      </c>
      <c r="J28" s="38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>
        <v>600000000</v>
      </c>
      <c r="G29" s="38">
        <f t="shared" si="7"/>
        <v>0</v>
      </c>
      <c r="H29" s="10">
        <v>600000000</v>
      </c>
      <c r="I29" s="11">
        <v>600000000</v>
      </c>
      <c r="J29" s="38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500000000</v>
      </c>
      <c r="G30" s="38">
        <f t="shared" si="7"/>
        <v>300000000</v>
      </c>
      <c r="H30" s="10">
        <v>200000000</v>
      </c>
      <c r="I30" s="11">
        <v>500000000</v>
      </c>
      <c r="J30" s="38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>
        <v>600000000</v>
      </c>
      <c r="G31" s="38">
        <f>F31-E31</f>
        <v>0</v>
      </c>
      <c r="H31" s="10">
        <v>600000000</v>
      </c>
      <c r="I31" s="11">
        <v>600000000</v>
      </c>
      <c r="J31" s="38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>
        <v>500000000</v>
      </c>
      <c r="G32" s="38">
        <f t="shared" si="7"/>
        <v>75000000</v>
      </c>
      <c r="H32" s="10">
        <v>425000000</v>
      </c>
      <c r="I32" s="11">
        <v>500000000</v>
      </c>
      <c r="J32" s="38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0</v>
      </c>
      <c r="F33" s="11">
        <v>0</v>
      </c>
      <c r="G33" s="38">
        <f t="shared" si="7"/>
        <v>0</v>
      </c>
      <c r="H33" s="10">
        <v>0</v>
      </c>
      <c r="I33" s="11">
        <v>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>
        <v>200000000</v>
      </c>
      <c r="G35" s="38">
        <f t="shared" si="7"/>
        <v>0</v>
      </c>
      <c r="H35" s="10">
        <v>200000000</v>
      </c>
      <c r="I35" s="11">
        <v>200000000</v>
      </c>
      <c r="J35" s="38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>
        <v>500000000</v>
      </c>
      <c r="G36" s="38">
        <f t="shared" si="7"/>
        <v>250000000</v>
      </c>
      <c r="H36" s="10">
        <v>250000000</v>
      </c>
      <c r="I36" s="11">
        <v>500000000</v>
      </c>
      <c r="J36" s="38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300000000</v>
      </c>
      <c r="F37" s="11">
        <v>600000000</v>
      </c>
      <c r="G37" s="38">
        <f t="shared" si="7"/>
        <v>300000000</v>
      </c>
      <c r="H37" s="10">
        <v>300000000</v>
      </c>
      <c r="I37" s="11">
        <v>600000000</v>
      </c>
      <c r="J37" s="38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117</v>
      </c>
      <c r="B38" t="s">
        <v>118</v>
      </c>
      <c r="C38" s="23">
        <v>46098</v>
      </c>
      <c r="D38" s="23" t="s">
        <v>13</v>
      </c>
      <c r="E38" s="10">
        <v>150000000</v>
      </c>
      <c r="F38" s="11">
        <v>150000000</v>
      </c>
      <c r="G38" s="38">
        <f t="shared" si="7"/>
        <v>0</v>
      </c>
      <c r="H38" s="10">
        <v>150000000</v>
      </c>
      <c r="I38" s="11">
        <v>150000000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165</v>
      </c>
      <c r="C39" s="23">
        <v>43584</v>
      </c>
      <c r="D39" s="23" t="s">
        <v>13</v>
      </c>
      <c r="E39" s="10">
        <v>200000000</v>
      </c>
      <c r="F39" s="11">
        <v>500000000</v>
      </c>
      <c r="G39" s="38">
        <f t="shared" si="7"/>
        <v>300000000</v>
      </c>
      <c r="H39" s="10">
        <v>200000000</v>
      </c>
      <c r="I39" s="11">
        <v>500000000</v>
      </c>
      <c r="J39" s="38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39846000000</v>
      </c>
      <c r="F45" s="54">
        <f>SUM(F4:F44)</f>
        <v>59450000000</v>
      </c>
      <c r="G45" s="55">
        <f>SUM(G4:G44)</f>
        <v>19604000000</v>
      </c>
      <c r="H45" s="53">
        <v>36868000000</v>
      </c>
      <c r="I45" s="54">
        <v>48950000000</v>
      </c>
      <c r="J45" s="55">
        <v>12082000000</v>
      </c>
      <c r="K45" s="56">
        <f t="shared" ref="K45:M45" si="11">SUM(K4:K44)</f>
        <v>1778000000</v>
      </c>
      <c r="L45" s="57">
        <f t="shared" si="11"/>
        <v>10500000000</v>
      </c>
      <c r="M45" s="89">
        <f t="shared" si="11"/>
        <v>8722000000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228</v>
      </c>
      <c r="F1" s="141"/>
      <c r="G1" s="142"/>
      <c r="H1" s="140" t="s">
        <v>235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38068000000</v>
      </c>
      <c r="F44" s="54">
        <f>SUM(F4:F43)</f>
        <v>54450000000</v>
      </c>
      <c r="G44" s="55">
        <f>SUM(G4:G43)</f>
        <v>16382000000</v>
      </c>
      <c r="H44" s="53">
        <v>36868000000</v>
      </c>
      <c r="I44" s="54">
        <v>48950000000</v>
      </c>
      <c r="J44" s="55">
        <v>12082000000</v>
      </c>
      <c r="K44" s="56">
        <f t="shared" ref="K44:M44" si="8">SUM(K4:K43)</f>
        <v>1200000000</v>
      </c>
      <c r="L44" s="57">
        <f t="shared" si="8"/>
        <v>5500000000</v>
      </c>
      <c r="M44" s="89">
        <f t="shared" si="8"/>
        <v>4300000000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235</v>
      </c>
      <c r="F1" s="141"/>
      <c r="G1" s="142"/>
      <c r="H1" s="140" t="s">
        <v>236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0</v>
      </c>
      <c r="L44" s="57">
        <f t="shared" si="8"/>
        <v>5500000000</v>
      </c>
      <c r="M44" s="89">
        <f t="shared" si="8"/>
        <v>5500000000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236</v>
      </c>
      <c r="F1" s="141"/>
      <c r="G1" s="142"/>
      <c r="H1" s="140" t="s">
        <v>237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342000000</v>
      </c>
      <c r="L44" s="57">
        <f t="shared" si="8"/>
        <v>4500000000</v>
      </c>
      <c r="M44" s="89">
        <f t="shared" si="8"/>
        <v>4158000000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237</v>
      </c>
      <c r="F1" s="141"/>
      <c r="G1" s="142"/>
      <c r="H1" s="140" t="s">
        <v>238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4500000000</v>
      </c>
      <c r="F7" s="11">
        <v>6000000000</v>
      </c>
      <c r="G7" s="12">
        <f t="shared" si="2"/>
        <v>1500000000</v>
      </c>
      <c r="H7" s="81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6"/>
        <v>0</v>
      </c>
      <c r="H32" s="10">
        <v>400000000</v>
      </c>
      <c r="I32" s="11">
        <v>600000000</v>
      </c>
      <c r="J32" s="38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300000000</v>
      </c>
      <c r="I36" s="11">
        <v>600000000</v>
      </c>
      <c r="J36" s="38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200000000</v>
      </c>
      <c r="I38" s="11">
        <v>500000000</v>
      </c>
      <c r="J38" s="38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36526000000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-2852000000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238</v>
      </c>
      <c r="F1" s="141"/>
      <c r="G1" s="142"/>
      <c r="H1" s="140" t="s">
        <v>239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2952000000</v>
      </c>
      <c r="F8" s="11" t="e">
        <f t="shared" ca="1" si="1"/>
        <v>#NAME?</v>
      </c>
      <c r="G8" s="12" t="e">
        <f t="shared" ca="1" si="2"/>
        <v>#NAME?</v>
      </c>
      <c r="H8" s="81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0</v>
      </c>
      <c r="I38" s="11">
        <v>0</v>
      </c>
      <c r="J38" s="38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39378000000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775000000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239</v>
      </c>
      <c r="F1" s="141"/>
      <c r="G1" s="142"/>
      <c r="H1" s="140" t="s">
        <v>240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2977000000</v>
      </c>
      <c r="F8" s="11" t="e">
        <f t="shared" ca="1" si="1"/>
        <v>#NAME?</v>
      </c>
      <c r="G8" s="12" t="e">
        <f t="shared" ca="1" si="2"/>
        <v>#NAME?</v>
      </c>
      <c r="H8" s="81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5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600000000</v>
      </c>
      <c r="F27" s="11" t="e">
        <f t="shared" ca="1" si="5"/>
        <v>#NAME?</v>
      </c>
      <c r="G27" s="38" t="e">
        <f t="shared" ca="1" si="6"/>
        <v>#NAME?</v>
      </c>
      <c r="H27" s="10">
        <v>600000000</v>
      </c>
      <c r="I27" s="11">
        <v>600000000</v>
      </c>
      <c r="J27" s="38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ca="1">F29-E29</f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 t="e">
        <f t="shared" ca="1" si="5"/>
        <v>#NAME?</v>
      </c>
      <c r="G30" s="38" t="e">
        <f t="shared" ca="1" si="6"/>
        <v>#NAME?</v>
      </c>
      <c r="H30" s="10">
        <v>425000000</v>
      </c>
      <c r="I30" s="11">
        <v>500000000</v>
      </c>
      <c r="J30" s="38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233</v>
      </c>
      <c r="B31" t="s">
        <v>234</v>
      </c>
      <c r="C31" s="23">
        <v>42513</v>
      </c>
      <c r="D31" s="23" t="s">
        <v>13</v>
      </c>
      <c r="E31" s="10">
        <v>400000000</v>
      </c>
      <c r="F31" s="11" t="e">
        <f t="shared" ca="1" si="5"/>
        <v>#NAME?</v>
      </c>
      <c r="G31" s="38" t="e">
        <f t="shared" ca="1" si="6"/>
        <v>#NAME?</v>
      </c>
      <c r="H31" s="10">
        <v>400000000</v>
      </c>
      <c r="I31" s="11">
        <v>600000000</v>
      </c>
      <c r="J31" s="38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600000000</v>
      </c>
      <c r="J35" s="38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6"/>
        <v>0</v>
      </c>
      <c r="H36" s="10">
        <v>0</v>
      </c>
      <c r="I36" s="11">
        <v>0</v>
      </c>
      <c r="J36" s="38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38603000000</v>
      </c>
      <c r="F42" s="54" t="e">
        <f ca="1">SUM(F4:F41)</f>
        <v>#NAME?</v>
      </c>
      <c r="G42" s="55" t="e">
        <f ca="1">SUM(G4:G41)</f>
        <v>#NAME?</v>
      </c>
      <c r="H42" s="53">
        <v>38463000000</v>
      </c>
      <c r="I42" s="54">
        <v>52900000000</v>
      </c>
      <c r="J42" s="55">
        <v>14437000000</v>
      </c>
      <c r="K42" s="56">
        <f t="shared" ref="K42:M42" si="10">SUM(K4:K41)</f>
        <v>140000000</v>
      </c>
      <c r="L42" s="57" t="e">
        <f t="shared" ca="1" si="10"/>
        <v>#NAME?</v>
      </c>
      <c r="M42" s="89" t="e">
        <f t="shared" ca="1" si="10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240</v>
      </c>
      <c r="F1" s="141"/>
      <c r="G1" s="142"/>
      <c r="H1" s="149" t="s">
        <v>241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>
        <v>4000000000</v>
      </c>
      <c r="G7" s="12">
        <f t="shared" si="2"/>
        <v>0</v>
      </c>
      <c r="H7" s="81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2987000000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0">SUM(E4:E41)</f>
        <v>38463000000</v>
      </c>
      <c r="F42" s="54" t="e">
        <f t="shared" ca="1" si="10"/>
        <v>#NAME?</v>
      </c>
      <c r="G42" s="55" t="e">
        <f t="shared" ca="1" si="10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1">SUM(K4:K41)</f>
        <v>170000000</v>
      </c>
      <c r="L42" s="57" t="e">
        <f t="shared" ca="1" si="11"/>
        <v>#NAME?</v>
      </c>
      <c r="M42" s="89" t="e">
        <f t="shared" ca="1" si="11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241</v>
      </c>
      <c r="F1" s="141"/>
      <c r="G1" s="142"/>
      <c r="H1" s="149" t="s">
        <v>244</v>
      </c>
      <c r="I1" s="150"/>
      <c r="J1" s="151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>
        <v>500000000</v>
      </c>
      <c r="G27" s="38">
        <f t="shared" si="4"/>
        <v>500000000</v>
      </c>
      <c r="H27" s="10">
        <v>0</v>
      </c>
      <c r="I27" s="11">
        <v>500000000</v>
      </c>
      <c r="J27" s="38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38293000000</v>
      </c>
      <c r="F42" s="54">
        <f t="shared" si="8"/>
        <v>52400000000</v>
      </c>
      <c r="G42" s="55">
        <f t="shared" si="8"/>
        <v>14107000000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50000000</v>
      </c>
      <c r="L42" s="57">
        <f t="shared" si="9"/>
        <v>0</v>
      </c>
      <c r="M42" s="89">
        <f t="shared" si="9"/>
        <v>-50000000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7608-2C47-4835-96C6-ECA3F4619069}">
  <dimension ref="A1:S37"/>
  <sheetViews>
    <sheetView workbookViewId="0">
      <selection activeCell="R14" sqref="R1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0</v>
      </c>
      <c r="F1" s="141"/>
      <c r="G1" s="142"/>
      <c r="H1" s="140" t="s">
        <v>1</v>
      </c>
      <c r="I1" s="141"/>
      <c r="J1" s="142"/>
      <c r="K1" s="146" t="s">
        <v>2</v>
      </c>
      <c r="L1" s="147"/>
      <c r="M1" s="148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ref="J9:J11" si="3">I9-H9</f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8050000000</v>
      </c>
      <c r="I10" s="11">
        <v>8050000000</v>
      </c>
      <c r="J10" s="12">
        <f t="shared" si="3"/>
        <v>0</v>
      </c>
      <c r="K10" s="14">
        <f t="shared" si="2"/>
        <v>-2966000000</v>
      </c>
      <c r="L10" s="15">
        <f t="shared" si="2"/>
        <v>0</v>
      </c>
      <c r="M10" s="16">
        <f t="shared" si="2"/>
        <v>2966000000</v>
      </c>
      <c r="S10" s="49"/>
    </row>
    <row r="11" spans="1:19" x14ac:dyDescent="0.25">
      <c r="A11" s="88" t="s">
        <v>26</v>
      </c>
      <c r="B11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10000000000</v>
      </c>
      <c r="I13" s="11">
        <v>10000000000</v>
      </c>
      <c r="J13" s="12">
        <f>I13-H13</f>
        <v>0</v>
      </c>
      <c r="K13" s="14">
        <f t="shared" si="2"/>
        <v>500000000</v>
      </c>
      <c r="L13" s="15">
        <f t="shared" si="2"/>
        <v>500000000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ht="15.75" thickBot="1" x14ac:dyDescent="0.3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0</v>
      </c>
      <c r="I16" s="11">
        <v>0</v>
      </c>
      <c r="J16" s="12">
        <f>I16-H16</f>
        <v>0</v>
      </c>
      <c r="K16" s="14">
        <f t="shared" si="2"/>
        <v>2000000000</v>
      </c>
      <c r="L16" s="15">
        <f t="shared" si="2"/>
        <v>2000000000</v>
      </c>
      <c r="M16" s="16"/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29" si="4">F18-E18</f>
        <v>290000000</v>
      </c>
      <c r="H18" s="10">
        <v>35000000</v>
      </c>
      <c r="I18" s="11">
        <v>325000000</v>
      </c>
      <c r="J18" s="38">
        <f t="shared" ref="J18" si="5">I18-H18</f>
        <v>290000000</v>
      </c>
      <c r="K18" s="14">
        <f t="shared" ref="K18:M29" si="6">E18-H18</f>
        <v>0</v>
      </c>
      <c r="L18" s="15">
        <f t="shared" si="6"/>
        <v>0</v>
      </c>
      <c r="M18" s="16">
        <f t="shared" si="6"/>
        <v>0</v>
      </c>
    </row>
    <row r="19" spans="1:13" x14ac:dyDescent="0.25">
      <c r="A19" s="88" t="s">
        <v>41</v>
      </c>
      <c r="B19" t="s">
        <v>42</v>
      </c>
      <c r="C19" s="23">
        <v>45953</v>
      </c>
      <c r="D19" s="23" t="s">
        <v>13</v>
      </c>
      <c r="E19" s="10">
        <v>300000000</v>
      </c>
      <c r="F19" s="11">
        <v>500000000</v>
      </c>
      <c r="G19" s="38">
        <f t="shared" si="4"/>
        <v>200000000</v>
      </c>
      <c r="H19" s="10">
        <v>300000000</v>
      </c>
      <c r="I19" s="11">
        <v>500000000</v>
      </c>
      <c r="J19" s="38">
        <f t="shared" ref="J19:J29" si="7">I19-H19</f>
        <v>200000000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43</v>
      </c>
      <c r="B20" t="s">
        <v>44</v>
      </c>
      <c r="C20" s="23">
        <v>46043</v>
      </c>
      <c r="D20" s="23" t="s">
        <v>13</v>
      </c>
      <c r="E20" s="10">
        <v>300000000</v>
      </c>
      <c r="F20" s="11">
        <v>300000000</v>
      </c>
      <c r="G20" s="38">
        <f t="shared" si="4"/>
        <v>0</v>
      </c>
      <c r="H20" s="10">
        <v>300000000</v>
      </c>
      <c r="I20" s="11">
        <v>300000000</v>
      </c>
      <c r="J20" s="38">
        <f t="shared" si="7"/>
        <v>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45</v>
      </c>
      <c r="B21" t="s">
        <v>46</v>
      </c>
      <c r="C21" s="23">
        <v>45362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si="7"/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47</v>
      </c>
      <c r="B22" t="s">
        <v>48</v>
      </c>
      <c r="C22" s="23">
        <v>46199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49</v>
      </c>
      <c r="B23" t="s">
        <v>50</v>
      </c>
      <c r="C23" s="23">
        <v>47388</v>
      </c>
      <c r="D23" s="23" t="s">
        <v>13</v>
      </c>
      <c r="E23" s="10">
        <v>250000000</v>
      </c>
      <c r="F23" s="11">
        <v>250000000</v>
      </c>
      <c r="G23" s="12">
        <f t="shared" si="4"/>
        <v>0</v>
      </c>
      <c r="H23" s="10">
        <v>250000000</v>
      </c>
      <c r="I23" s="11">
        <v>250000000</v>
      </c>
      <c r="J23" s="12">
        <f t="shared" si="7"/>
        <v>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51</v>
      </c>
      <c r="B24" t="s">
        <v>52</v>
      </c>
      <c r="C24" s="23">
        <v>45700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53</v>
      </c>
      <c r="B25" t="s">
        <v>54</v>
      </c>
      <c r="C25" s="23">
        <v>45163</v>
      </c>
      <c r="D25" s="23" t="s">
        <v>13</v>
      </c>
      <c r="E25" s="10">
        <v>500000000</v>
      </c>
      <c r="F25" s="11">
        <v>500000000</v>
      </c>
      <c r="G25" s="38">
        <f t="shared" si="4"/>
        <v>0</v>
      </c>
      <c r="H25" s="10">
        <v>500000000</v>
      </c>
      <c r="I25" s="11">
        <v>500000000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55</v>
      </c>
      <c r="B26" t="s">
        <v>56</v>
      </c>
      <c r="C26" s="23">
        <v>45600</v>
      </c>
      <c r="D26" s="23" t="s">
        <v>13</v>
      </c>
      <c r="E26" s="10">
        <v>500000000</v>
      </c>
      <c r="F26" s="11">
        <v>600000000</v>
      </c>
      <c r="G26" s="38">
        <f t="shared" si="4"/>
        <v>100000000</v>
      </c>
      <c r="H26" s="10">
        <v>500000000</v>
      </c>
      <c r="I26" s="11">
        <v>600000000</v>
      </c>
      <c r="J26" s="38">
        <f t="shared" si="7"/>
        <v>100000000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57</v>
      </c>
      <c r="B27" t="s">
        <v>58</v>
      </c>
      <c r="C27" s="23">
        <v>46042</v>
      </c>
      <c r="D27" s="23" t="s">
        <v>13</v>
      </c>
      <c r="E27" s="10">
        <v>150000000</v>
      </c>
      <c r="F27" s="11">
        <v>150000000</v>
      </c>
      <c r="G27" s="12">
        <f t="shared" si="4"/>
        <v>0</v>
      </c>
      <c r="H27" s="10">
        <v>150000000</v>
      </c>
      <c r="I27" s="11">
        <v>150000000</v>
      </c>
      <c r="J27" s="12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59</v>
      </c>
      <c r="B28" t="s">
        <v>60</v>
      </c>
      <c r="C28" s="23">
        <v>45313</v>
      </c>
      <c r="D28" s="127" t="s">
        <v>13</v>
      </c>
      <c r="E28" s="11">
        <v>300000000</v>
      </c>
      <c r="F28" s="11">
        <v>300000000</v>
      </c>
      <c r="G28" s="12">
        <f t="shared" si="4"/>
        <v>0</v>
      </c>
      <c r="H28" s="11">
        <v>300000000</v>
      </c>
      <c r="I28" s="11">
        <v>300000000</v>
      </c>
      <c r="J28" s="12">
        <f t="shared" si="7"/>
        <v>0</v>
      </c>
      <c r="K28" s="15">
        <f t="shared" si="6"/>
        <v>0</v>
      </c>
      <c r="L28" s="15">
        <f t="shared" si="6"/>
        <v>0</v>
      </c>
      <c r="M28" s="16">
        <f t="shared" si="6"/>
        <v>0</v>
      </c>
    </row>
    <row r="29" spans="1:13" ht="15.75" thickBot="1" x14ac:dyDescent="0.3">
      <c r="A29" s="88" t="s">
        <v>61</v>
      </c>
      <c r="B29" t="s">
        <v>62</v>
      </c>
      <c r="C29" s="23">
        <v>46617</v>
      </c>
      <c r="D29" s="120" t="s">
        <v>13</v>
      </c>
      <c r="E29" s="11">
        <v>375000000</v>
      </c>
      <c r="F29" s="11">
        <v>375000000</v>
      </c>
      <c r="G29" s="78">
        <f t="shared" si="4"/>
        <v>0</v>
      </c>
      <c r="H29" s="11">
        <v>375000000</v>
      </c>
      <c r="I29" s="11">
        <v>375000000</v>
      </c>
      <c r="J29" s="78">
        <f t="shared" si="7"/>
        <v>0</v>
      </c>
      <c r="K29" s="15">
        <f t="shared" si="6"/>
        <v>0</v>
      </c>
      <c r="L29" s="66">
        <f t="shared" si="6"/>
        <v>0</v>
      </c>
      <c r="M29" s="67">
        <f t="shared" si="6"/>
        <v>0</v>
      </c>
    </row>
    <row r="30" spans="1:13" ht="15.75" thickBot="1" x14ac:dyDescent="0.3">
      <c r="A30" s="110" t="s">
        <v>63</v>
      </c>
      <c r="B30" s="110"/>
      <c r="C30" s="112"/>
      <c r="D30" s="122"/>
      <c r="E30" s="121"/>
      <c r="F30" s="112"/>
      <c r="G30" s="122"/>
      <c r="H30" s="121"/>
      <c r="I30" s="112"/>
      <c r="J30" s="122"/>
      <c r="K30" s="121"/>
      <c r="L30" s="114"/>
      <c r="M30" s="130"/>
    </row>
    <row r="31" spans="1:13" x14ac:dyDescent="0.25">
      <c r="A31" s="88" t="s">
        <v>64</v>
      </c>
      <c r="B31" t="s">
        <v>65</v>
      </c>
      <c r="C31" s="23" t="s">
        <v>66</v>
      </c>
      <c r="D31" s="127" t="s">
        <v>13</v>
      </c>
      <c r="E31" s="20">
        <v>152000000</v>
      </c>
      <c r="F31" s="11">
        <v>200000000</v>
      </c>
      <c r="G31" s="12">
        <f t="shared" ref="G31" si="8">F31-E31</f>
        <v>48000000</v>
      </c>
      <c r="H31" s="20">
        <v>200000000</v>
      </c>
      <c r="I31" s="11">
        <v>200000000</v>
      </c>
      <c r="J31" s="12">
        <f t="shared" ref="J31" si="9">I31-H31</f>
        <v>0</v>
      </c>
      <c r="K31" s="14">
        <f t="shared" ref="K31:M34" si="10">E31-H31</f>
        <v>-48000000</v>
      </c>
      <c r="L31" s="15">
        <f t="shared" si="10"/>
        <v>0</v>
      </c>
      <c r="M31" s="16">
        <f t="shared" si="10"/>
        <v>48000000</v>
      </c>
    </row>
    <row r="32" spans="1:13" x14ac:dyDescent="0.25">
      <c r="A32" s="88" t="s">
        <v>67</v>
      </c>
      <c r="B32" t="s">
        <v>68</v>
      </c>
      <c r="C32" s="23" t="s">
        <v>66</v>
      </c>
      <c r="D32" s="23" t="s">
        <v>13</v>
      </c>
      <c r="E32" s="20">
        <v>275000000</v>
      </c>
      <c r="F32" s="11">
        <v>275000000</v>
      </c>
      <c r="G32" s="12">
        <v>0</v>
      </c>
      <c r="H32" s="20">
        <v>275000000</v>
      </c>
      <c r="I32" s="11">
        <v>275000000</v>
      </c>
      <c r="J32" s="12">
        <v>0</v>
      </c>
      <c r="K32" s="14">
        <f t="shared" si="10"/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s="88" t="s">
        <v>69</v>
      </c>
      <c r="B33" t="s">
        <v>70</v>
      </c>
      <c r="C33" s="23" t="s">
        <v>66</v>
      </c>
      <c r="D33" s="23" t="s">
        <v>13</v>
      </c>
      <c r="E33" s="20">
        <v>100000000</v>
      </c>
      <c r="F33" s="11">
        <v>100000000</v>
      </c>
      <c r="G33" s="12">
        <v>0</v>
      </c>
      <c r="H33" s="20">
        <v>100000000</v>
      </c>
      <c r="I33" s="11">
        <v>100000000</v>
      </c>
      <c r="J33" s="12"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ht="15.75" thickBot="1" x14ac:dyDescent="0.3">
      <c r="A34" s="88" t="s">
        <v>71</v>
      </c>
      <c r="B34" t="s">
        <v>72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v>0</v>
      </c>
      <c r="H34" s="20">
        <v>0</v>
      </c>
      <c r="I34" s="11">
        <v>0</v>
      </c>
      <c r="J34" s="12">
        <v>0</v>
      </c>
      <c r="K34" s="14">
        <f t="shared" si="10"/>
        <v>200000000</v>
      </c>
      <c r="L34" s="15">
        <f t="shared" si="10"/>
        <v>200000000</v>
      </c>
      <c r="M34" s="16">
        <f t="shared" si="10"/>
        <v>0</v>
      </c>
    </row>
    <row r="35" spans="1:13" ht="15.75" thickBot="1" x14ac:dyDescent="0.3">
      <c r="A35" s="50" t="s">
        <v>73</v>
      </c>
      <c r="B35" s="51"/>
      <c r="C35" s="52"/>
      <c r="D35" s="52"/>
      <c r="E35" s="53">
        <f>SUM(E4:E34)</f>
        <v>52971000000</v>
      </c>
      <c r="F35" s="54">
        <f>SUM(F4:F34)</f>
        <v>57175000000</v>
      </c>
      <c r="G35" s="55">
        <f>SUM(G4:G32)</f>
        <v>4204000000</v>
      </c>
      <c r="H35" s="53">
        <f>SUM(H4:H34)</f>
        <v>53285000000</v>
      </c>
      <c r="I35" s="54">
        <f>SUM(I4:I34)</f>
        <v>54475000000</v>
      </c>
      <c r="J35" s="55">
        <f t="shared" ref="J35:M35" si="11">SUM(J4:J32)</f>
        <v>1190000000</v>
      </c>
      <c r="K35" s="56">
        <f>SUM(K4:K34)</f>
        <v>-314000000</v>
      </c>
      <c r="L35" s="57">
        <f>SUM(L4:L34)</f>
        <v>2700000000</v>
      </c>
      <c r="M35" s="89">
        <f t="shared" si="11"/>
        <v>3014000000</v>
      </c>
    </row>
    <row r="36" spans="1:13" x14ac:dyDescent="0.25">
      <c r="A36" t="s">
        <v>74</v>
      </c>
      <c r="C36" s="23"/>
      <c r="D36" s="23"/>
      <c r="E36" s="49"/>
      <c r="F36" s="48"/>
      <c r="G36" s="49"/>
    </row>
    <row r="37" spans="1:13" x14ac:dyDescent="0.25">
      <c r="A37" t="s">
        <v>75</v>
      </c>
      <c r="C37" s="23"/>
      <c r="D37" s="23"/>
      <c r="E37" s="49"/>
      <c r="F37" s="48"/>
      <c r="G37" s="49"/>
      <c r="I37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244</v>
      </c>
      <c r="F1" s="141"/>
      <c r="G1" s="142"/>
      <c r="H1" s="140" t="s">
        <v>245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245</v>
      </c>
      <c r="F1" s="141"/>
      <c r="G1" s="142"/>
      <c r="H1" s="140" t="s">
        <v>246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246</v>
      </c>
      <c r="F1" s="141"/>
      <c r="G1" s="142"/>
      <c r="H1" s="140" t="s">
        <v>247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-200000000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247</v>
      </c>
      <c r="F1" s="141"/>
      <c r="G1" s="142"/>
      <c r="H1" s="140" t="s">
        <v>248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>
        <v>500000000</v>
      </c>
      <c r="G27" s="38">
        <f t="shared" si="4"/>
        <v>300000000</v>
      </c>
      <c r="H27" s="10">
        <v>200000000</v>
      </c>
      <c r="I27" s="11">
        <v>500000000</v>
      </c>
      <c r="J27" s="38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38443000000</v>
      </c>
      <c r="F42" s="54">
        <f t="shared" si="8"/>
        <v>52400000000</v>
      </c>
      <c r="G42" s="55">
        <f t="shared" si="8"/>
        <v>13957000000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0</v>
      </c>
      <c r="L42" s="57">
        <f t="shared" si="9"/>
        <v>0</v>
      </c>
      <c r="M42" s="89">
        <f t="shared" si="9"/>
        <v>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248</v>
      </c>
      <c r="F1" s="141"/>
      <c r="G1" s="142"/>
      <c r="H1" s="140" t="s">
        <v>249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J42" si="11">SUM(E4:E41)</f>
        <v>38443000000</v>
      </c>
      <c r="F42" s="54" t="e">
        <f t="shared" ca="1" si="11"/>
        <v>#NAME?</v>
      </c>
      <c r="G42" s="55" t="e">
        <f t="shared" ca="1" si="11"/>
        <v>#NAME?</v>
      </c>
      <c r="H42" s="53">
        <f t="shared" si="11"/>
        <v>38443000000</v>
      </c>
      <c r="I42" s="54">
        <f t="shared" si="11"/>
        <v>52400000000</v>
      </c>
      <c r="J42" s="55">
        <f t="shared" si="11"/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249</v>
      </c>
      <c r="F1" s="141"/>
      <c r="G1" s="142"/>
      <c r="H1" s="140" t="s">
        <v>250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4037000000</v>
      </c>
      <c r="F9" s="11" t="e">
        <f ca="1">GetOutstadningAmount(A9)*1000000</f>
        <v>#NAME?</v>
      </c>
      <c r="G9" s="12" t="e">
        <f t="shared" ca="1" si="2"/>
        <v>#NAME?</v>
      </c>
      <c r="H9" s="81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200000000</v>
      </c>
      <c r="I37" s="11">
        <v>600000000</v>
      </c>
      <c r="J37" s="38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38443000000</v>
      </c>
      <c r="F43" s="54" t="e">
        <f t="shared" ca="1" si="11"/>
        <v>#NAME?</v>
      </c>
      <c r="G43" s="55" t="e">
        <f ca="1">SUM(G4:G42)</f>
        <v>#NAME?</v>
      </c>
      <c r="H43" s="53">
        <f t="shared" si="11"/>
        <v>37493000000</v>
      </c>
      <c r="I43" s="54">
        <f t="shared" si="11"/>
        <v>52400000000</v>
      </c>
      <c r="J43" s="55">
        <f t="shared" si="11"/>
        <v>14907000000</v>
      </c>
      <c r="K43" s="56">
        <f t="shared" ref="K43:M43" si="12">SUM(K4:K42)</f>
        <v>950000000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250</v>
      </c>
      <c r="F1" s="141"/>
      <c r="G1" s="142"/>
      <c r="H1" s="140" t="s">
        <v>253</v>
      </c>
      <c r="I1" s="141"/>
      <c r="J1" s="142"/>
      <c r="K1" s="146" t="s">
        <v>2</v>
      </c>
      <c r="L1" s="147"/>
      <c r="M1" s="148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4137000000</v>
      </c>
      <c r="F9" s="11" t="e">
        <f ca="1">GetOutstadningAmount(A9)*1000000</f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0</v>
      </c>
      <c r="I37" s="11">
        <v>0</v>
      </c>
      <c r="J37" s="38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37493000000</v>
      </c>
      <c r="F43" s="54" t="e">
        <f t="shared" ca="1" si="11"/>
        <v>#NAME?</v>
      </c>
      <c r="G43" s="55" t="e">
        <f t="shared" ca="1" si="11"/>
        <v>#NAME?</v>
      </c>
      <c r="H43" s="53">
        <f t="shared" si="11"/>
        <v>37073000000</v>
      </c>
      <c r="I43" s="54">
        <f t="shared" si="11"/>
        <v>52800000000</v>
      </c>
      <c r="J43" s="55">
        <f t="shared" si="11"/>
        <v>15727000000</v>
      </c>
      <c r="K43" s="56">
        <f t="shared" ref="K43:M43" si="12">SUM(K4:K42)</f>
        <v>420000000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253</v>
      </c>
      <c r="F1" s="141"/>
      <c r="G1" s="142"/>
      <c r="H1" s="140" t="s">
        <v>254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5">F28-E28</f>
        <v>0</v>
      </c>
      <c r="H28" s="73">
        <v>0</v>
      </c>
      <c r="I28" s="79">
        <v>0</v>
      </c>
      <c r="J28" s="79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7">GetOutstadningAmount(A29)*1000000</f>
        <v>#NAME?</v>
      </c>
      <c r="G29" s="38" t="e">
        <f t="shared" ca="1" si="5"/>
        <v>#NAME?</v>
      </c>
      <c r="H29" s="10">
        <v>250000000</v>
      </c>
      <c r="I29" s="11">
        <v>250000000</v>
      </c>
      <c r="J29" s="38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7"/>
        <v>#NAME?</v>
      </c>
      <c r="G30" s="38" t="e">
        <f t="shared" ca="1" si="5"/>
        <v>#NAME?</v>
      </c>
      <c r="H30" s="10">
        <v>200000000</v>
      </c>
      <c r="I30" s="11">
        <v>500000000</v>
      </c>
      <c r="J30" s="38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7"/>
        <v>#NAME?</v>
      </c>
      <c r="G31" s="38" t="e">
        <f t="shared" ca="1" si="5"/>
        <v>#NAME?</v>
      </c>
      <c r="H31" s="10">
        <v>600000000</v>
      </c>
      <c r="I31" s="11">
        <v>600000000</v>
      </c>
      <c r="J31" s="38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7"/>
        <v>#NAME?</v>
      </c>
      <c r="G32" s="38" t="e">
        <f t="shared" ca="1" si="5"/>
        <v>#NAME?</v>
      </c>
      <c r="H32" s="10">
        <v>200000000</v>
      </c>
      <c r="I32" s="11">
        <v>500000000</v>
      </c>
      <c r="J32" s="38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7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7"/>
        <v>#NAME?</v>
      </c>
      <c r="G34" s="38" t="e">
        <f t="shared" ca="1" si="5"/>
        <v>#NAME?</v>
      </c>
      <c r="H34" s="10">
        <v>425000000</v>
      </c>
      <c r="I34" s="11">
        <v>500000000</v>
      </c>
      <c r="J34" s="38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7"/>
        <v>#NAME?</v>
      </c>
      <c r="G35" s="38" t="e">
        <f t="shared" ca="1" si="5"/>
        <v>#NAME?</v>
      </c>
      <c r="H35" s="10">
        <v>400000000</v>
      </c>
      <c r="I35" s="11">
        <v>600000000</v>
      </c>
      <c r="J35" s="38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7"/>
        <v>#NAME?</v>
      </c>
      <c r="G36" s="38" t="e">
        <f t="shared" ca="1" si="5"/>
        <v>#NAME?</v>
      </c>
      <c r="H36" s="10">
        <v>250000000</v>
      </c>
      <c r="I36" s="11">
        <v>500000000</v>
      </c>
      <c r="J36" s="38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7"/>
        <v>#NAME?</v>
      </c>
      <c r="G37" s="38" t="e">
        <f t="shared" ca="1" si="5"/>
        <v>#NAME?</v>
      </c>
      <c r="H37" s="10">
        <v>200000000</v>
      </c>
      <c r="I37" s="11">
        <v>200000000</v>
      </c>
      <c r="J37" s="38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7"/>
        <v>#NAME?</v>
      </c>
      <c r="G38" s="38" t="e">
        <f t="shared" ca="1" si="5"/>
        <v>#NAME?</v>
      </c>
      <c r="H38" s="10">
        <v>250000000</v>
      </c>
      <c r="I38" s="11">
        <v>500000000</v>
      </c>
      <c r="J38" s="38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1">SUM(E4:E43)</f>
        <v>37073000000</v>
      </c>
      <c r="F44" s="54" t="e">
        <f t="shared" ca="1" si="11"/>
        <v>#NAME?</v>
      </c>
      <c r="G44" s="55" t="e">
        <f t="shared" ca="1" si="11"/>
        <v>#NAME?</v>
      </c>
      <c r="H44" s="53">
        <f>SUM(H4:H43)</f>
        <v>36873000000</v>
      </c>
      <c r="I44" s="54">
        <f>SUM(I4:I43)</f>
        <v>52800000000</v>
      </c>
      <c r="J44" s="55">
        <f>SUM(J4:J43)</f>
        <v>15927000000</v>
      </c>
      <c r="K44" s="56">
        <f t="shared" si="11"/>
        <v>200000000</v>
      </c>
      <c r="L44" s="57" t="e">
        <f t="shared" ca="1" si="11"/>
        <v>#NAME?</v>
      </c>
      <c r="M44" s="57" t="e">
        <f t="shared" ca="1" si="11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254</v>
      </c>
      <c r="F1" s="141"/>
      <c r="G1" s="142"/>
      <c r="H1" s="140" t="s">
        <v>259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8">F28-E28</f>
        <v>0</v>
      </c>
      <c r="H28" s="73">
        <v>0</v>
      </c>
      <c r="I28" s="79">
        <v>0</v>
      </c>
      <c r="J28" s="79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ca="1" si="8"/>
        <v>#NAME?</v>
      </c>
      <c r="H38" s="10">
        <v>250000000</v>
      </c>
      <c r="I38" s="11">
        <v>500000000</v>
      </c>
      <c r="J38" s="38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4">SUM(E4:E43)</f>
        <v>36873000000</v>
      </c>
      <c r="F44" s="54" t="e">
        <f t="shared" ca="1" si="14"/>
        <v>#NAME?</v>
      </c>
      <c r="G44" s="55" t="e">
        <f t="shared" ca="1" si="14"/>
        <v>#NAME?</v>
      </c>
      <c r="H44" s="53">
        <f>SUM(H4:H43)</f>
        <v>34098000000</v>
      </c>
      <c r="I44" s="54">
        <f>SUM(I4:I43)</f>
        <v>50800000000</v>
      </c>
      <c r="J44" s="55">
        <f>SUM(J4:J43)</f>
        <v>16702000000</v>
      </c>
      <c r="K44" s="56">
        <f t="shared" si="14"/>
        <v>2775000000</v>
      </c>
      <c r="L44" s="57" t="e">
        <f t="shared" ca="1" si="14"/>
        <v>#NAME?</v>
      </c>
      <c r="M44" s="57" t="e">
        <f t="shared" ca="1" si="14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259</v>
      </c>
      <c r="F1" s="141"/>
      <c r="G1" s="142"/>
      <c r="H1" s="140" t="s">
        <v>260</v>
      </c>
      <c r="I1" s="141"/>
      <c r="J1" s="142"/>
      <c r="K1" s="146" t="s">
        <v>2</v>
      </c>
      <c r="L1" s="147"/>
      <c r="M1" s="147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3525000000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7" si="8">F28-E28</f>
        <v>0</v>
      </c>
      <c r="H28" s="73">
        <v>250000000</v>
      </c>
      <c r="I28" s="79">
        <v>250000000</v>
      </c>
      <c r="J28" s="79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ref="G38" ca="1" si="11">F38-E38</f>
        <v>#NAME?</v>
      </c>
      <c r="H38" s="10">
        <v>0</v>
      </c>
      <c r="I38" s="11">
        <v>0</v>
      </c>
      <c r="J38" s="38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8">SUM(E4:E43)</f>
        <v>34098000000</v>
      </c>
      <c r="F44" s="54" t="e">
        <f t="shared" ca="1" si="18"/>
        <v>#NAME?</v>
      </c>
      <c r="G44" s="55" t="e">
        <f t="shared" ca="1" si="18"/>
        <v>#NAME?</v>
      </c>
      <c r="H44" s="53">
        <f>SUM(H4:H43)</f>
        <v>33448000000</v>
      </c>
      <c r="I44" s="54">
        <f>SUM(I4:I43)</f>
        <v>51550000000</v>
      </c>
      <c r="J44" s="55">
        <f>SUM(J4:J43)</f>
        <v>18102000000</v>
      </c>
      <c r="K44" s="56">
        <f t="shared" si="18"/>
        <v>650000000</v>
      </c>
      <c r="L44" s="57" t="e">
        <f t="shared" ca="1" si="18"/>
        <v>#NAME?</v>
      </c>
      <c r="M44" s="57" t="e">
        <f t="shared" ca="1" si="18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F1F7CB8AD081E4C86C80E18207AE75E" ma:contentTypeVersion="16" ma:contentTypeDescription="Opprett et nytt dokument." ma:contentTypeScope="" ma:versionID="1564565ee4391eaf2aaf70b58be129f1">
  <xsd:schema xmlns:xsd="http://www.w3.org/2001/XMLSchema" xmlns:xs="http://www.w3.org/2001/XMLSchema" xmlns:p="http://schemas.microsoft.com/office/2006/metadata/properties" xmlns:ns2="fb01cd13-81db-4f45-a94a-b394074e628f" xmlns:ns3="d690bf12-da3c-4b6f-a186-e9ce14853162" targetNamespace="http://schemas.microsoft.com/office/2006/metadata/properties" ma:root="true" ma:fieldsID="bc4ffc88422c4fda3cec005075ee7707" ns2:_="" ns3:_="">
    <xsd:import namespace="fb01cd13-81db-4f45-a94a-b394074e628f"/>
    <xsd:import namespace="d690bf12-da3c-4b6f-a186-e9ce148531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1cd13-81db-4f45-a94a-b394074e62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fb15498-ede1-4023-840c-6f122ae772d9}" ma:internalName="TaxCatchAll" ma:showField="CatchAllData" ma:web="fb01cd13-81db-4f45-a94a-b394074e62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0bf12-da3c-4b6f-a186-e9ce148531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06604d7d-b179-40e3-9457-2227251b16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90bf12-da3c-4b6f-a186-e9ce14853162">
      <Terms xmlns="http://schemas.microsoft.com/office/infopath/2007/PartnerControls"/>
    </lcf76f155ced4ddcb4097134ff3c332f>
    <TaxCatchAll xmlns="fb01cd13-81db-4f45-a94a-b394074e628f" xsi:nil="true"/>
  </documentManagement>
</p:properties>
</file>

<file path=customXml/itemProps1.xml><?xml version="1.0" encoding="utf-8"?>
<ds:datastoreItem xmlns:ds="http://schemas.openxmlformats.org/officeDocument/2006/customXml" ds:itemID="{FCB4A03D-D2BC-48B3-93D2-66CB2AB7BB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01cd13-81db-4f45-a94a-b394074e628f"/>
    <ds:schemaRef ds:uri="d690bf12-da3c-4b6f-a186-e9ce148531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0D5150B-DE85-4CF8-BCE7-1DCB62B7D4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086146-190D-419B-B246-15225C0EF50A}">
  <ds:schemaRefs>
    <ds:schemaRef ds:uri="http://schemas.microsoft.com/office/2006/metadata/properties"/>
    <ds:schemaRef ds:uri="http://schemas.microsoft.com/office/infopath/2007/PartnerControls"/>
    <ds:schemaRef ds:uri="d690bf12-da3c-4b6f-a186-e9ce14853162"/>
    <ds:schemaRef ds:uri="fb01cd13-81db-4f45-a94a-b394074e62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118</vt:i4>
      </vt:variant>
    </vt:vector>
  </HeadingPairs>
  <TitlesOfParts>
    <vt:vector size="118" baseType="lpstr"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Manager/>
  <Company>Terra Alliansen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Kristian Fiskerstrand</dc:creator>
  <cp:keywords/>
  <dc:description/>
  <cp:lastModifiedBy>Hanna Hultqvist</cp:lastModifiedBy>
  <cp:revision/>
  <dcterms:created xsi:type="dcterms:W3CDTF">2013-04-30T14:06:53Z</dcterms:created>
  <dcterms:modified xsi:type="dcterms:W3CDTF">2023-05-31T06:45:18Z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0x0101005F1F7CB8AD081E4C86C80E18207AE75E</vt:lpwstr>
  </property>
  <property fmtid="{D5CDD505-2E9C-101B-9397-08002B2CF9AE}" pid="3" name="Order">
    <vt:r8>100</vt:r8>
  </property>
  <property fmtid="{D5CDD505-2E9C-101B-9397-08002B2CF9AE}" pid="4" name="MediaServiceImageTags">
    <vt:lpwstr/>
  </property>
</Properties>
</file>